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Solicitudes no enviadas\Lotes desiertos\PJ Santo Domingo Norte\Reformulado\"/>
    </mc:Choice>
  </mc:AlternateContent>
  <xr:revisionPtr revIDLastSave="0" documentId="8_{585A1322-0982-4BD5-A6B8-3808DF2E4DF2}" xr6:coauthVersionLast="47" xr6:coauthVersionMax="47" xr10:uidLastSave="{00000000-0000-0000-0000-000000000000}"/>
  <bookViews>
    <workbookView xWindow="-120" yWindow="-120" windowWidth="38640" windowHeight="21240" tabRatio="810" xr2:uid="{00000000-000D-0000-FFFF-FFFF00000000}"/>
  </bookViews>
  <sheets>
    <sheet name="Listado de Cant" sheetId="10" r:id="rId1"/>
    <sheet name="Equipos y MT SD" sheetId="4" state="hidden" r:id="rId2"/>
    <sheet name="MO SD" sheetId="2" state="hidden" r:id="rId3"/>
  </sheets>
  <externalReferences>
    <externalReference r:id="rId4"/>
  </externalReferences>
  <definedNames>
    <definedName name="AL12_">[1]Ins!$E$486</definedName>
    <definedName name="ARANDELAPLAS">[1]Ins!$E$89</definedName>
    <definedName name="_xlnm.Print_Area" localSheetId="0">'Listado de Cant'!$A$1:$I$241</definedName>
    <definedName name="CAJA2412">[1]Ins!$E$495</definedName>
    <definedName name="CB">[1]Ins!$E$336</definedName>
    <definedName name="CEMENTOPVCCANOPINTA">[1]Ins!$E$1378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_xlnm.Print_Titles" localSheetId="0">'Listado de Cant'!$1:$18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8" i="10" l="1"/>
  <c r="A169" i="10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F199" i="10"/>
  <c r="A199" i="10"/>
  <c r="A202" i="10" l="1"/>
  <c r="A210" i="10" s="1"/>
  <c r="F205" i="10"/>
  <c r="F204" i="10"/>
  <c r="F203" i="10"/>
  <c r="A203" i="10" l="1"/>
  <c r="A204" i="10" s="1"/>
  <c r="A205" i="10" s="1"/>
  <c r="G206" i="10"/>
  <c r="I20" i="10" l="1"/>
  <c r="F198" i="10"/>
  <c r="F185" i="10"/>
  <c r="F186" i="10"/>
  <c r="F187" i="10"/>
  <c r="F189" i="10"/>
  <c r="F190" i="10"/>
  <c r="F191" i="10"/>
  <c r="F192" i="10"/>
  <c r="F193" i="10"/>
  <c r="F167" i="10"/>
  <c r="F168" i="10"/>
  <c r="F172" i="10"/>
  <c r="F173" i="10"/>
  <c r="F174" i="10"/>
  <c r="F175" i="10"/>
  <c r="F176" i="10"/>
  <c r="F177" i="10"/>
  <c r="F178" i="10"/>
  <c r="F179" i="10"/>
  <c r="F180" i="10"/>
  <c r="F138" i="10"/>
  <c r="F139" i="10"/>
  <c r="F140" i="10"/>
  <c r="F141" i="10"/>
  <c r="F142" i="10"/>
  <c r="F143" i="10"/>
  <c r="F144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24" i="10"/>
  <c r="F125" i="10"/>
  <c r="F126" i="10"/>
  <c r="F127" i="10"/>
  <c r="F128" i="10"/>
  <c r="F129" i="10"/>
  <c r="F130" i="10"/>
  <c r="F131" i="10"/>
  <c r="F132" i="10"/>
  <c r="F133" i="10"/>
  <c r="F113" i="10"/>
  <c r="F114" i="10"/>
  <c r="F115" i="10"/>
  <c r="F116" i="10"/>
  <c r="F117" i="10"/>
  <c r="F118" i="10"/>
  <c r="F119" i="10"/>
  <c r="F102" i="10"/>
  <c r="F103" i="10"/>
  <c r="F104" i="10"/>
  <c r="F105" i="10"/>
  <c r="F106" i="10"/>
  <c r="F107" i="10"/>
  <c r="F108" i="10"/>
  <c r="F86" i="10"/>
  <c r="F87" i="10"/>
  <c r="F90" i="10"/>
  <c r="F91" i="10"/>
  <c r="F92" i="10"/>
  <c r="F93" i="10"/>
  <c r="F94" i="10"/>
  <c r="F95" i="10"/>
  <c r="F96" i="10"/>
  <c r="F97" i="10"/>
  <c r="F85" i="10"/>
  <c r="F76" i="10"/>
  <c r="F77" i="10"/>
  <c r="F78" i="10"/>
  <c r="F79" i="10"/>
  <c r="F80" i="10"/>
  <c r="F81" i="10"/>
  <c r="F75" i="10"/>
  <c r="F64" i="10"/>
  <c r="F65" i="10"/>
  <c r="F66" i="10"/>
  <c r="F67" i="10"/>
  <c r="F68" i="10"/>
  <c r="F69" i="10"/>
  <c r="F70" i="10"/>
  <c r="F71" i="10"/>
  <c r="F63" i="10"/>
  <c r="F57" i="10"/>
  <c r="F58" i="10"/>
  <c r="F59" i="10"/>
  <c r="F56" i="10"/>
  <c r="F48" i="10"/>
  <c r="F49" i="10"/>
  <c r="F50" i="10"/>
  <c r="F51" i="10"/>
  <c r="F52" i="10"/>
  <c r="F34" i="10"/>
  <c r="F35" i="10"/>
  <c r="F36" i="10"/>
  <c r="F37" i="10"/>
  <c r="F38" i="10"/>
  <c r="F39" i="10"/>
  <c r="F40" i="10"/>
  <c r="F41" i="10"/>
  <c r="F42" i="10"/>
  <c r="F43" i="10"/>
  <c r="F24" i="10"/>
  <c r="F25" i="10"/>
  <c r="F26" i="10"/>
  <c r="F27" i="10"/>
  <c r="F28" i="10"/>
  <c r="F29" i="10"/>
  <c r="G60" i="10" l="1"/>
  <c r="G82" i="10"/>
  <c r="G72" i="10"/>
  <c r="J140" i="10"/>
  <c r="J145" i="10"/>
  <c r="J197" i="10"/>
  <c r="A197" i="10"/>
  <c r="A198" i="10" s="1"/>
  <c r="J191" i="10"/>
  <c r="J188" i="10"/>
  <c r="J184" i="10"/>
  <c r="K177" i="10"/>
  <c r="A184" i="10"/>
  <c r="A185" i="10" s="1"/>
  <c r="A186" i="10" s="1"/>
  <c r="A187" i="10" s="1"/>
  <c r="A188" i="10" s="1"/>
  <c r="A189" i="10" s="1"/>
  <c r="A190" i="10" s="1"/>
  <c r="A191" i="10" s="1"/>
  <c r="A192" i="10" s="1"/>
  <c r="A193" i="10" s="1"/>
  <c r="A137" i="10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75" i="10"/>
  <c r="A76" i="10" s="1"/>
  <c r="J89" i="10"/>
  <c r="J86" i="10"/>
  <c r="F47" i="10"/>
  <c r="G53" i="10" s="1"/>
  <c r="A47" i="10"/>
  <c r="A48" i="10" s="1"/>
  <c r="A49" i="10" s="1"/>
  <c r="A50" i="10" s="1"/>
  <c r="J49" i="10"/>
  <c r="H49" i="10"/>
  <c r="J51" i="10"/>
  <c r="A23" i="10"/>
  <c r="A24" i="10" s="1"/>
  <c r="A25" i="10" s="1"/>
  <c r="A26" i="10" s="1"/>
  <c r="A27" i="10" s="1"/>
  <c r="A28" i="10" s="1"/>
  <c r="A29" i="10" s="1"/>
  <c r="F23" i="10"/>
  <c r="G30" i="10" s="1"/>
  <c r="H28" i="10"/>
  <c r="J171" i="10"/>
  <c r="J170" i="10"/>
  <c r="J173" i="10"/>
  <c r="J172" i="10"/>
  <c r="J169" i="10"/>
  <c r="J166" i="10"/>
  <c r="J168" i="10" s="1"/>
  <c r="F166" i="10"/>
  <c r="A166" i="10"/>
  <c r="A167" i="10" s="1"/>
  <c r="F137" i="10"/>
  <c r="J141" i="10"/>
  <c r="J139" i="10"/>
  <c r="J137" i="10"/>
  <c r="J138" i="10" s="1"/>
  <c r="I30" i="10" l="1"/>
  <c r="A51" i="10"/>
  <c r="A52" i="10" s="1"/>
  <c r="I53" i="10"/>
  <c r="J131" i="10"/>
  <c r="J130" i="10"/>
  <c r="J125" i="10"/>
  <c r="J123" i="10"/>
  <c r="F123" i="10" s="1"/>
  <c r="G134" i="10" s="1"/>
  <c r="I131" i="10"/>
  <c r="H126" i="10"/>
  <c r="H123" i="10"/>
  <c r="A123" i="10"/>
  <c r="A124" i="10" s="1"/>
  <c r="A125" i="10" s="1"/>
  <c r="A126" i="10" s="1"/>
  <c r="A127" i="10" s="1"/>
  <c r="A128" i="10" s="1"/>
  <c r="A129" i="10" s="1"/>
  <c r="A130" i="10" s="1"/>
  <c r="A131" i="10" s="1"/>
  <c r="A132" i="10" s="1"/>
  <c r="J117" i="10"/>
  <c r="J116" i="10"/>
  <c r="A112" i="10"/>
  <c r="A113" i="10" s="1"/>
  <c r="A114" i="10" s="1"/>
  <c r="I116" i="10"/>
  <c r="H113" i="10"/>
  <c r="J112" i="10"/>
  <c r="F112" i="10" s="1"/>
  <c r="G120" i="10" s="1"/>
  <c r="H112" i="10"/>
  <c r="J101" i="10"/>
  <c r="F101" i="10" s="1"/>
  <c r="G109" i="10" s="1"/>
  <c r="I107" i="10"/>
  <c r="J106" i="10"/>
  <c r="J105" i="10"/>
  <c r="H102" i="10"/>
  <c r="H101" i="10"/>
  <c r="A101" i="10"/>
  <c r="A102" i="10" s="1"/>
  <c r="A103" i="10" s="1"/>
  <c r="I95" i="10"/>
  <c r="J95" i="10"/>
  <c r="J94" i="10"/>
  <c r="J90" i="10"/>
  <c r="J85" i="10"/>
  <c r="J80" i="10"/>
  <c r="J79" i="10"/>
  <c r="J76" i="10"/>
  <c r="A133" i="10" l="1"/>
  <c r="I134" i="10"/>
  <c r="I132" i="10" s="1"/>
  <c r="A115" i="10"/>
  <c r="A116" i="10" s="1"/>
  <c r="A117" i="10" s="1"/>
  <c r="A118" i="10" s="1"/>
  <c r="A119" i="10" s="1"/>
  <c r="I120" i="10"/>
  <c r="I117" i="10" s="1"/>
  <c r="A104" i="10"/>
  <c r="A105" i="10" s="1"/>
  <c r="A106" i="10" s="1"/>
  <c r="A107" i="10" s="1"/>
  <c r="A108" i="10" s="1"/>
  <c r="I109" i="10"/>
  <c r="I67" i="10" l="1"/>
  <c r="J67" i="10"/>
  <c r="J66" i="10"/>
  <c r="J65" i="10"/>
  <c r="J58" i="10"/>
  <c r="J57" i="10"/>
  <c r="J39" i="10"/>
  <c r="J38" i="10"/>
  <c r="J34" i="10"/>
  <c r="J27" i="10"/>
  <c r="J26" i="10"/>
  <c r="J41" i="10" l="1"/>
  <c r="H85" i="10"/>
  <c r="H91" i="10"/>
  <c r="A85" i="10"/>
  <c r="A86" i="10" s="1"/>
  <c r="A87" i="10" s="1"/>
  <c r="A88" i="10" s="1"/>
  <c r="A89" i="10" s="1"/>
  <c r="A90" i="10" s="1"/>
  <c r="A91" i="10" s="1"/>
  <c r="A56" i="10"/>
  <c r="A57" i="10" s="1"/>
  <c r="A58" i="10" s="1"/>
  <c r="A59" i="10" s="1"/>
  <c r="H40" i="10"/>
  <c r="H39" i="10"/>
  <c r="H38" i="10"/>
  <c r="F33" i="10"/>
  <c r="G44" i="10" s="1"/>
  <c r="A33" i="10"/>
  <c r="A34" i="10" s="1"/>
  <c r="A35" i="10" s="1"/>
  <c r="A36" i="10" s="1"/>
  <c r="A37" i="10" l="1"/>
  <c r="A38" i="10" s="1"/>
  <c r="A39" i="10" s="1"/>
  <c r="A40" i="10" s="1"/>
  <c r="A92" i="10"/>
  <c r="A93" i="10" s="1"/>
  <c r="A94" i="10" s="1"/>
  <c r="A95" i="10" s="1"/>
  <c r="A96" i="10" s="1"/>
  <c r="A97" i="10" s="1"/>
  <c r="I44" i="10"/>
  <c r="I60" i="10"/>
  <c r="H41" i="10"/>
  <c r="H27" i="10"/>
  <c r="A41" i="10" l="1"/>
  <c r="A42" i="10" s="1"/>
  <c r="A43" i="10" s="1"/>
  <c r="H77" i="10"/>
  <c r="A77" i="10"/>
  <c r="A78" i="10" s="1"/>
  <c r="A79" i="10" s="1"/>
  <c r="A80" i="10" s="1"/>
  <c r="A81" i="10" s="1"/>
  <c r="H65" i="10"/>
  <c r="I82" i="10" l="1"/>
  <c r="I79" i="10" s="1"/>
  <c r="I72" i="10"/>
  <c r="I68" i="10" s="1"/>
  <c r="A63" i="10"/>
  <c r="A64" i="10" s="1"/>
  <c r="A65" i="10" s="1"/>
  <c r="A66" i="10" s="1"/>
  <c r="A67" i="10" s="1"/>
  <c r="A68" i="10" l="1"/>
  <c r="A69" i="10" s="1"/>
  <c r="A70" i="10" s="1"/>
  <c r="A71" i="10" s="1"/>
  <c r="H26" i="10"/>
  <c r="A211" i="10" l="1"/>
  <c r="A212" i="10" s="1"/>
  <c r="A213" i="10" s="1"/>
  <c r="A220" i="10" s="1"/>
  <c r="A221" i="10" s="1"/>
  <c r="A222" i="10" s="1"/>
  <c r="A223" i="10" s="1"/>
  <c r="A224" i="10" s="1"/>
  <c r="A225" i="10" s="1"/>
  <c r="A230" i="10" s="1"/>
  <c r="F184" i="10" l="1"/>
  <c r="H437" i="4" l="1"/>
  <c r="G437" i="4"/>
  <c r="H436" i="4"/>
  <c r="G436" i="4"/>
  <c r="H434" i="4"/>
  <c r="G434" i="4"/>
  <c r="H433" i="4"/>
  <c r="G433" i="4"/>
  <c r="C429" i="4"/>
  <c r="C428" i="4"/>
  <c r="H420" i="4"/>
  <c r="G420" i="4"/>
  <c r="H418" i="4"/>
  <c r="G418" i="4"/>
  <c r="H416" i="4"/>
  <c r="G416" i="4"/>
  <c r="H415" i="4"/>
  <c r="G415" i="4"/>
  <c r="C404" i="4"/>
  <c r="C401" i="4"/>
  <c r="H396" i="4"/>
  <c r="G396" i="4"/>
  <c r="H394" i="4"/>
  <c r="G394" i="4"/>
  <c r="H392" i="4"/>
  <c r="G392" i="4"/>
  <c r="H391" i="4"/>
  <c r="G391" i="4"/>
  <c r="C380" i="4"/>
  <c r="C377" i="4"/>
  <c r="C387" i="4" s="1"/>
  <c r="H372" i="4"/>
  <c r="G372" i="4"/>
  <c r="H370" i="4"/>
  <c r="G370" i="4"/>
  <c r="H368" i="4"/>
  <c r="G368" i="4"/>
  <c r="H367" i="4"/>
  <c r="G367" i="4"/>
  <c r="C356" i="4"/>
  <c r="C353" i="4"/>
  <c r="H348" i="4"/>
  <c r="G348" i="4"/>
  <c r="H347" i="4"/>
  <c r="G347" i="4"/>
  <c r="H346" i="4"/>
  <c r="G346" i="4"/>
  <c r="H344" i="4"/>
  <c r="G344" i="4"/>
  <c r="H343" i="4"/>
  <c r="G343" i="4"/>
  <c r="C334" i="4"/>
  <c r="C331" i="4"/>
  <c r="H326" i="4"/>
  <c r="G326" i="4"/>
  <c r="H325" i="4"/>
  <c r="G325" i="4"/>
  <c r="H324" i="4"/>
  <c r="G324" i="4"/>
  <c r="H322" i="4"/>
  <c r="G322" i="4"/>
  <c r="H321" i="4"/>
  <c r="G321" i="4"/>
  <c r="C312" i="4"/>
  <c r="C309" i="4"/>
  <c r="C319" i="4" s="1"/>
  <c r="C302" i="4"/>
  <c r="C296" i="4"/>
  <c r="C289" i="4"/>
  <c r="C283" i="4"/>
  <c r="H278" i="4"/>
  <c r="H279" i="4" s="1"/>
  <c r="H274" i="4" s="1"/>
  <c r="G278" i="4"/>
  <c r="G279" i="4" s="1"/>
  <c r="H271" i="4"/>
  <c r="H272" i="4" s="1"/>
  <c r="H267" i="4" s="1"/>
  <c r="G271" i="4"/>
  <c r="G272" i="4" s="1"/>
  <c r="C263" i="4"/>
  <c r="H256" i="4"/>
  <c r="G256" i="4"/>
  <c r="H255" i="4"/>
  <c r="G255" i="4"/>
  <c r="C254" i="4"/>
  <c r="H247" i="4"/>
  <c r="G247" i="4"/>
  <c r="H246" i="4"/>
  <c r="G246" i="4"/>
  <c r="C245" i="4"/>
  <c r="H238" i="4"/>
  <c r="G238" i="4"/>
  <c r="H237" i="4"/>
  <c r="G237" i="4"/>
  <c r="C236" i="4"/>
  <c r="H229" i="4"/>
  <c r="G229" i="4"/>
  <c r="C223" i="4"/>
  <c r="C228" i="4" s="1"/>
  <c r="H228" i="4" s="1"/>
  <c r="H218" i="4"/>
  <c r="G218" i="4"/>
  <c r="C212" i="4"/>
  <c r="C217" i="4" s="1"/>
  <c r="H207" i="4"/>
  <c r="G207" i="4"/>
  <c r="H206" i="4"/>
  <c r="G206" i="4"/>
  <c r="C200" i="4"/>
  <c r="C205" i="4" s="1"/>
  <c r="H205" i="4" s="1"/>
  <c r="H195" i="4"/>
  <c r="G195" i="4"/>
  <c r="C189" i="4"/>
  <c r="C194" i="4" s="1"/>
  <c r="H184" i="4"/>
  <c r="G184" i="4"/>
  <c r="C183" i="4"/>
  <c r="H174" i="4"/>
  <c r="G174" i="4"/>
  <c r="C173" i="4"/>
  <c r="H164" i="4"/>
  <c r="G164" i="4"/>
  <c r="C163" i="4"/>
  <c r="C154" i="4"/>
  <c r="C149" i="4"/>
  <c r="C153" i="4" s="1"/>
  <c r="G153" i="4" s="1"/>
  <c r="C144" i="4"/>
  <c r="C139" i="4"/>
  <c r="C143" i="4" s="1"/>
  <c r="H134" i="4"/>
  <c r="G134" i="4"/>
  <c r="H132" i="4"/>
  <c r="G132" i="4"/>
  <c r="C126" i="4"/>
  <c r="C131" i="4" s="1"/>
  <c r="H131" i="4" s="1"/>
  <c r="A123" i="4"/>
  <c r="A137" i="4" s="1"/>
  <c r="A147" i="4" s="1"/>
  <c r="A157" i="4" s="1"/>
  <c r="A167" i="4" s="1"/>
  <c r="A177" i="4" s="1"/>
  <c r="A187" i="4" s="1"/>
  <c r="A198" i="4" s="1"/>
  <c r="A210" i="4" s="1"/>
  <c r="A221" i="4" s="1"/>
  <c r="A232" i="4" s="1"/>
  <c r="A241" i="4" s="1"/>
  <c r="A250" i="4" s="1"/>
  <c r="A259" i="4" s="1"/>
  <c r="A267" i="4" s="1"/>
  <c r="A274" i="4" s="1"/>
  <c r="A281" i="4" s="1"/>
  <c r="A294" i="4" s="1"/>
  <c r="A307" i="4" s="1"/>
  <c r="A329" i="4" s="1"/>
  <c r="A351" i="4" s="1"/>
  <c r="A375" i="4" s="1"/>
  <c r="A399" i="4" s="1"/>
  <c r="A423" i="4" s="1"/>
  <c r="C119" i="4"/>
  <c r="H118" i="4"/>
  <c r="G118" i="4"/>
  <c r="C109" i="4"/>
  <c r="H109" i="4" s="1"/>
  <c r="H108" i="4"/>
  <c r="G108" i="4"/>
  <c r="C99" i="4"/>
  <c r="H99" i="4" s="1"/>
  <c r="H98" i="4"/>
  <c r="G98" i="4"/>
  <c r="C89" i="4"/>
  <c r="H89" i="4" s="1"/>
  <c r="H88" i="4"/>
  <c r="G88" i="4"/>
  <c r="C79" i="4"/>
  <c r="H79" i="4" s="1"/>
  <c r="H78" i="4"/>
  <c r="G78" i="4"/>
  <c r="C69" i="4"/>
  <c r="H69" i="4" s="1"/>
  <c r="H68" i="4"/>
  <c r="G68" i="4"/>
  <c r="C59" i="4"/>
  <c r="H59" i="4" s="1"/>
  <c r="H58" i="4"/>
  <c r="G58" i="4"/>
  <c r="C49" i="4"/>
  <c r="H49" i="4" s="1"/>
  <c r="H48" i="4"/>
  <c r="G48" i="4"/>
  <c r="C39" i="4"/>
  <c r="H39" i="4" s="1"/>
  <c r="H38" i="4"/>
  <c r="G38" i="4"/>
  <c r="C29" i="4"/>
  <c r="H29" i="4" s="1"/>
  <c r="H28" i="4"/>
  <c r="G28" i="4"/>
  <c r="C19" i="4"/>
  <c r="H19" i="4" s="1"/>
  <c r="H18" i="4"/>
  <c r="G18" i="4"/>
  <c r="H9" i="4"/>
  <c r="H10" i="4" s="1"/>
  <c r="H3" i="4" s="1"/>
  <c r="G9" i="4"/>
  <c r="G10" i="4" s="1"/>
  <c r="G3" i="4"/>
  <c r="A3" i="4"/>
  <c r="A12" i="4" s="1"/>
  <c r="A22" i="4" s="1"/>
  <c r="A32" i="4" s="1"/>
  <c r="A42" i="4" s="1"/>
  <c r="A52" i="4" s="1"/>
  <c r="A62" i="4" s="1"/>
  <c r="A72" i="4" s="1"/>
  <c r="A82" i="4" s="1"/>
  <c r="A92" i="4" s="1"/>
  <c r="A102" i="4" s="1"/>
  <c r="A112" i="4" s="1"/>
  <c r="I279" i="4" l="1"/>
  <c r="I274" i="4" s="1"/>
  <c r="I10" i="4"/>
  <c r="I3" i="4" s="1"/>
  <c r="G274" i="4"/>
  <c r="H135" i="4"/>
  <c r="H123" i="4" s="1"/>
  <c r="H208" i="4"/>
  <c r="H198" i="4" s="1"/>
  <c r="H230" i="4"/>
  <c r="H221" i="4" s="1"/>
  <c r="H20" i="4"/>
  <c r="H12" i="4" s="1"/>
  <c r="H30" i="4"/>
  <c r="H22" i="4" s="1"/>
  <c r="H40" i="4"/>
  <c r="H32" i="4" s="1"/>
  <c r="H50" i="4"/>
  <c r="H42" i="4" s="1"/>
  <c r="H60" i="4"/>
  <c r="H52" i="4" s="1"/>
  <c r="H70" i="4"/>
  <c r="H62" i="4" s="1"/>
  <c r="H80" i="4"/>
  <c r="H72" i="4" s="1"/>
  <c r="H90" i="4"/>
  <c r="H82" i="4" s="1"/>
  <c r="H100" i="4"/>
  <c r="H92" i="4" s="1"/>
  <c r="G119" i="4"/>
  <c r="G120" i="4" s="1"/>
  <c r="H119" i="4"/>
  <c r="H120" i="4" s="1"/>
  <c r="H112" i="4" s="1"/>
  <c r="G143" i="4"/>
  <c r="H143" i="4"/>
  <c r="H144" i="4"/>
  <c r="G144" i="4"/>
  <c r="H154" i="4"/>
  <c r="G154" i="4"/>
  <c r="G155" i="4" s="1"/>
  <c r="H163" i="4"/>
  <c r="H165" i="4" s="1"/>
  <c r="H157" i="4" s="1"/>
  <c r="G163" i="4"/>
  <c r="G165" i="4" s="1"/>
  <c r="G157" i="4" s="1"/>
  <c r="H173" i="4"/>
  <c r="H175" i="4" s="1"/>
  <c r="H167" i="4" s="1"/>
  <c r="G173" i="4"/>
  <c r="G175" i="4" s="1"/>
  <c r="G167" i="4" s="1"/>
  <c r="H183" i="4"/>
  <c r="H185" i="4" s="1"/>
  <c r="H177" i="4" s="1"/>
  <c r="G183" i="4"/>
  <c r="G185" i="4" s="1"/>
  <c r="G177" i="4" s="1"/>
  <c r="G194" i="4"/>
  <c r="G196" i="4" s="1"/>
  <c r="G187" i="4" s="1"/>
  <c r="H194" i="4"/>
  <c r="H196" i="4" s="1"/>
  <c r="H187" i="4" s="1"/>
  <c r="G217" i="4"/>
  <c r="G219" i="4" s="1"/>
  <c r="G210" i="4" s="1"/>
  <c r="H217" i="4"/>
  <c r="H219" i="4" s="1"/>
  <c r="H210" i="4" s="1"/>
  <c r="H236" i="4"/>
  <c r="H239" i="4" s="1"/>
  <c r="H232" i="4" s="1"/>
  <c r="G236" i="4"/>
  <c r="H245" i="4"/>
  <c r="H248" i="4" s="1"/>
  <c r="H241" i="4" s="1"/>
  <c r="G245" i="4"/>
  <c r="G248" i="4"/>
  <c r="G241" i="4" s="1"/>
  <c r="H254" i="4"/>
  <c r="H257" i="4" s="1"/>
  <c r="H250" i="4" s="1"/>
  <c r="G254" i="4"/>
  <c r="G257" i="4" s="1"/>
  <c r="G250" i="4" s="1"/>
  <c r="C264" i="4"/>
  <c r="H263" i="4"/>
  <c r="G263" i="4"/>
  <c r="C341" i="4"/>
  <c r="C342" i="4"/>
  <c r="C340" i="4"/>
  <c r="H340" i="4" s="1"/>
  <c r="C366" i="4"/>
  <c r="H366" i="4" s="1"/>
  <c r="C371" i="4"/>
  <c r="H371" i="4" s="1"/>
  <c r="C365" i="4"/>
  <c r="H365" i="4" s="1"/>
  <c r="C361" i="4"/>
  <c r="H361" i="4" s="1"/>
  <c r="C414" i="4"/>
  <c r="C419" i="4"/>
  <c r="H419" i="4" s="1"/>
  <c r="C413" i="4"/>
  <c r="G413" i="4" s="1"/>
  <c r="C409" i="4"/>
  <c r="G409" i="4" s="1"/>
  <c r="H428" i="4"/>
  <c r="C431" i="4"/>
  <c r="G431" i="4" s="1"/>
  <c r="G428" i="4"/>
  <c r="C432" i="4"/>
  <c r="H432" i="4" s="1"/>
  <c r="H429" i="4"/>
  <c r="G147" i="4"/>
  <c r="H110" i="4"/>
  <c r="H102" i="4" s="1"/>
  <c r="H413" i="4"/>
  <c r="G19" i="4"/>
  <c r="G20" i="4" s="1"/>
  <c r="G29" i="4"/>
  <c r="G30" i="4" s="1"/>
  <c r="G39" i="4"/>
  <c r="G40" i="4" s="1"/>
  <c r="G49" i="4"/>
  <c r="G50" i="4" s="1"/>
  <c r="G59" i="4"/>
  <c r="G60" i="4" s="1"/>
  <c r="G69" i="4"/>
  <c r="G70" i="4" s="1"/>
  <c r="G79" i="4"/>
  <c r="G80" i="4" s="1"/>
  <c r="G89" i="4"/>
  <c r="G90" i="4" s="1"/>
  <c r="G99" i="4"/>
  <c r="G100" i="4" s="1"/>
  <c r="G109" i="4"/>
  <c r="G110" i="4" s="1"/>
  <c r="G131" i="4"/>
  <c r="G135" i="4" s="1"/>
  <c r="H153" i="4"/>
  <c r="G228" i="4"/>
  <c r="G230" i="4" s="1"/>
  <c r="H289" i="4"/>
  <c r="G289" i="4"/>
  <c r="C303" i="4"/>
  <c r="C301" i="4"/>
  <c r="H319" i="4"/>
  <c r="G319" i="4"/>
  <c r="H387" i="4"/>
  <c r="G387" i="4"/>
  <c r="H409" i="4"/>
  <c r="G205" i="4"/>
  <c r="G208" i="4" s="1"/>
  <c r="H264" i="4"/>
  <c r="G264" i="4"/>
  <c r="H302" i="4"/>
  <c r="G302" i="4"/>
  <c r="C320" i="4"/>
  <c r="C317" i="4"/>
  <c r="C318" i="4"/>
  <c r="C388" i="4"/>
  <c r="C395" i="4"/>
  <c r="C389" i="4"/>
  <c r="C385" i="4"/>
  <c r="C390" i="4"/>
  <c r="C290" i="4"/>
  <c r="C291" i="4"/>
  <c r="C288" i="4"/>
  <c r="G239" i="4"/>
  <c r="G267" i="4"/>
  <c r="I272" i="4"/>
  <c r="I267" i="4" s="1"/>
  <c r="C339" i="4"/>
  <c r="C364" i="4"/>
  <c r="C412" i="4"/>
  <c r="C430" i="4"/>
  <c r="C363" i="4"/>
  <c r="C411" i="4"/>
  <c r="G429" i="4"/>
  <c r="H431" i="4" l="1"/>
  <c r="K29" i="10"/>
  <c r="K209" i="10"/>
  <c r="G365" i="4"/>
  <c r="C362" i="4"/>
  <c r="G362" i="4" s="1"/>
  <c r="I196" i="4"/>
  <c r="I187" i="4" s="1"/>
  <c r="H155" i="4"/>
  <c r="H147" i="4" s="1"/>
  <c r="I257" i="4"/>
  <c r="I250" i="4" s="1"/>
  <c r="G432" i="4"/>
  <c r="I175" i="4"/>
  <c r="I167" i="4" s="1"/>
  <c r="C410" i="4"/>
  <c r="G410" i="4" s="1"/>
  <c r="G361" i="4"/>
  <c r="G340" i="4"/>
  <c r="H265" i="4"/>
  <c r="H259" i="4" s="1"/>
  <c r="I219" i="4"/>
  <c r="I210" i="4" s="1"/>
  <c r="I165" i="4"/>
  <c r="I157" i="4" s="1"/>
  <c r="G371" i="4"/>
  <c r="G419" i="4"/>
  <c r="I185" i="4"/>
  <c r="I177" i="4" s="1"/>
  <c r="G366" i="4"/>
  <c r="G265" i="4"/>
  <c r="G259" i="4" s="1"/>
  <c r="I248" i="4"/>
  <c r="I241" i="4" s="1"/>
  <c r="H414" i="4"/>
  <c r="G414" i="4"/>
  <c r="G342" i="4"/>
  <c r="H342" i="4"/>
  <c r="H341" i="4"/>
  <c r="G341" i="4"/>
  <c r="H145" i="4"/>
  <c r="H137" i="4" s="1"/>
  <c r="G145" i="4"/>
  <c r="G92" i="4"/>
  <c r="I100" i="4"/>
  <c r="I92" i="4" s="1"/>
  <c r="G52" i="4"/>
  <c r="I60" i="4"/>
  <c r="I52" i="4" s="1"/>
  <c r="G12" i="4"/>
  <c r="I20" i="4"/>
  <c r="I12" i="4" s="1"/>
  <c r="G82" i="4"/>
  <c r="I90" i="4"/>
  <c r="I82" i="4" s="1"/>
  <c r="G42" i="4"/>
  <c r="I50" i="4"/>
  <c r="I42" i="4" s="1"/>
  <c r="G32" i="4"/>
  <c r="I40" i="4"/>
  <c r="I32" i="4" s="1"/>
  <c r="G62" i="4"/>
  <c r="I70" i="4"/>
  <c r="I62" i="4" s="1"/>
  <c r="G411" i="4"/>
  <c r="H411" i="4"/>
  <c r="H364" i="4"/>
  <c r="G364" i="4"/>
  <c r="G232" i="4"/>
  <c r="I239" i="4"/>
  <c r="I232" i="4" s="1"/>
  <c r="G291" i="4"/>
  <c r="H291" i="4"/>
  <c r="G395" i="4"/>
  <c r="H395" i="4"/>
  <c r="H320" i="4"/>
  <c r="G320" i="4"/>
  <c r="G123" i="4"/>
  <c r="I135" i="4"/>
  <c r="I123" i="4" s="1"/>
  <c r="H412" i="4"/>
  <c r="G412" i="4"/>
  <c r="H288" i="4"/>
  <c r="G288" i="4"/>
  <c r="G389" i="4"/>
  <c r="H389" i="4"/>
  <c r="G22" i="4"/>
  <c r="I30" i="4"/>
  <c r="I22" i="4" s="1"/>
  <c r="G363" i="4"/>
  <c r="H363" i="4"/>
  <c r="H339" i="4"/>
  <c r="H349" i="4" s="1"/>
  <c r="H329" i="4" s="1"/>
  <c r="G339" i="4"/>
  <c r="H362" i="4"/>
  <c r="H290" i="4"/>
  <c r="G290" i="4"/>
  <c r="H390" i="4"/>
  <c r="G390" i="4"/>
  <c r="H388" i="4"/>
  <c r="G388" i="4"/>
  <c r="H301" i="4"/>
  <c r="G301" i="4"/>
  <c r="G317" i="4"/>
  <c r="H317" i="4"/>
  <c r="G198" i="4"/>
  <c r="I208" i="4"/>
  <c r="I198" i="4" s="1"/>
  <c r="G72" i="4"/>
  <c r="I80" i="4"/>
  <c r="I72" i="4" s="1"/>
  <c r="H430" i="4"/>
  <c r="H438" i="4" s="1"/>
  <c r="G430" i="4"/>
  <c r="G438" i="4" s="1"/>
  <c r="G112" i="4"/>
  <c r="I120" i="4"/>
  <c r="I112" i="4" s="1"/>
  <c r="G385" i="4"/>
  <c r="C386" i="4"/>
  <c r="H385" i="4"/>
  <c r="H318" i="4"/>
  <c r="G318" i="4"/>
  <c r="G102" i="4"/>
  <c r="I110" i="4"/>
  <c r="I102" i="4" s="1"/>
  <c r="C304" i="4"/>
  <c r="H303" i="4"/>
  <c r="G303" i="4"/>
  <c r="G221" i="4"/>
  <c r="I230" i="4"/>
  <c r="I221" i="4" s="1"/>
  <c r="I155" i="4" l="1"/>
  <c r="I147" i="4" s="1"/>
  <c r="H410" i="4"/>
  <c r="H421" i="4" s="1"/>
  <c r="H399" i="4" s="1"/>
  <c r="I265" i="4"/>
  <c r="I259" i="4" s="1"/>
  <c r="G349" i="4"/>
  <c r="I349" i="4" s="1"/>
  <c r="I329" i="4" s="1"/>
  <c r="G421" i="4"/>
  <c r="G399" i="4" s="1"/>
  <c r="H373" i="4"/>
  <c r="H351" i="4" s="1"/>
  <c r="G373" i="4"/>
  <c r="G351" i="4" s="1"/>
  <c r="G292" i="4"/>
  <c r="G281" i="4" s="1"/>
  <c r="I145" i="4"/>
  <c r="I137" i="4" s="1"/>
  <c r="G137" i="4"/>
  <c r="G423" i="4"/>
  <c r="I438" i="4"/>
  <c r="I423" i="4" s="1"/>
  <c r="G424" i="4"/>
  <c r="H327" i="4"/>
  <c r="H307" i="4" s="1"/>
  <c r="G327" i="4"/>
  <c r="H386" i="4"/>
  <c r="H397" i="4" s="1"/>
  <c r="H375" i="4" s="1"/>
  <c r="G386" i="4"/>
  <c r="G397" i="4" s="1"/>
  <c r="G304" i="4"/>
  <c r="G305" i="4" s="1"/>
  <c r="H304" i="4"/>
  <c r="H305" i="4" s="1"/>
  <c r="H294" i="4" s="1"/>
  <c r="H423" i="4"/>
  <c r="H424" i="4"/>
  <c r="H292" i="4"/>
  <c r="H281" i="4" s="1"/>
  <c r="G329" i="4" l="1"/>
  <c r="I424" i="4"/>
  <c r="I421" i="4"/>
  <c r="I399" i="4" s="1"/>
  <c r="I373" i="4"/>
  <c r="I351" i="4" s="1"/>
  <c r="I305" i="4"/>
  <c r="I294" i="4" s="1"/>
  <c r="G294" i="4"/>
  <c r="I292" i="4"/>
  <c r="I281" i="4" s="1"/>
  <c r="I327" i="4"/>
  <c r="I307" i="4" s="1"/>
  <c r="G307" i="4"/>
  <c r="I397" i="4"/>
  <c r="I375" i="4" s="1"/>
  <c r="G375" i="4"/>
  <c r="F145" i="10" l="1"/>
  <c r="G163" i="10" s="1"/>
  <c r="I163" i="10" s="1"/>
  <c r="F170" i="10"/>
  <c r="F88" i="10" l="1"/>
  <c r="F89" i="10"/>
  <c r="F171" i="10"/>
  <c r="F169" i="10"/>
  <c r="G181" i="10" s="1"/>
  <c r="I181" i="10" s="1"/>
  <c r="F197" i="10" l="1"/>
  <c r="F188" i="10"/>
  <c r="G98" i="10"/>
  <c r="G200" i="10" l="1"/>
  <c r="I200" i="10" s="1"/>
  <c r="G194" i="10"/>
  <c r="G208" i="10" s="1"/>
  <c r="G224" i="10" s="1"/>
  <c r="I98" i="10"/>
  <c r="I96" i="10" s="1"/>
  <c r="F723" i="2"/>
  <c r="F722" i="2"/>
  <c r="F721" i="2"/>
  <c r="F720" i="2"/>
  <c r="F719" i="2"/>
  <c r="A719" i="2"/>
  <c r="A720" i="2" s="1"/>
  <c r="A721" i="2" s="1"/>
  <c r="A722" i="2" s="1"/>
  <c r="A723" i="2" s="1"/>
  <c r="F716" i="2"/>
  <c r="F715" i="2"/>
  <c r="F714" i="2"/>
  <c r="F713" i="2"/>
  <c r="A713" i="2"/>
  <c r="A714" i="2" s="1"/>
  <c r="A715" i="2" s="1"/>
  <c r="A716" i="2" s="1"/>
  <c r="F711" i="2"/>
  <c r="F710" i="2"/>
  <c r="A710" i="2"/>
  <c r="A711" i="2" s="1"/>
  <c r="A706" i="2"/>
  <c r="A707" i="2" s="1"/>
  <c r="A708" i="2" s="1"/>
  <c r="A702" i="2"/>
  <c r="A703" i="2" s="1"/>
  <c r="A704" i="2" s="1"/>
  <c r="A696" i="2"/>
  <c r="A697" i="2" s="1"/>
  <c r="A698" i="2" s="1"/>
  <c r="A699" i="2" s="1"/>
  <c r="A700" i="2" s="1"/>
  <c r="A691" i="2"/>
  <c r="A692" i="2" s="1"/>
  <c r="A693" i="2" s="1"/>
  <c r="A694" i="2" s="1"/>
  <c r="A686" i="2"/>
  <c r="A687" i="2" s="1"/>
  <c r="A688" i="2" s="1"/>
  <c r="A689" i="2" s="1"/>
  <c r="A680" i="2"/>
  <c r="A681" i="2" s="1"/>
  <c r="A682" i="2" s="1"/>
  <c r="A683" i="2" s="1"/>
  <c r="A684" i="2" s="1"/>
  <c r="A677" i="2"/>
  <c r="A678" i="2" s="1"/>
  <c r="F675" i="2"/>
  <c r="F674" i="2"/>
  <c r="A674" i="2"/>
  <c r="A675" i="2" s="1"/>
  <c r="F672" i="2"/>
  <c r="F671" i="2"/>
  <c r="F670" i="2"/>
  <c r="F669" i="2"/>
  <c r="F668" i="2"/>
  <c r="A668" i="2"/>
  <c r="A669" i="2" s="1"/>
  <c r="A670" i="2" s="1"/>
  <c r="A671" i="2" s="1"/>
  <c r="A672" i="2" s="1"/>
  <c r="F666" i="2"/>
  <c r="F665" i="2"/>
  <c r="F664" i="2"/>
  <c r="F663" i="2"/>
  <c r="F662" i="2"/>
  <c r="F661" i="2"/>
  <c r="F660" i="2"/>
  <c r="F658" i="2"/>
  <c r="F657" i="2"/>
  <c r="F656" i="2"/>
  <c r="F655" i="2"/>
  <c r="A655" i="2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F653" i="2"/>
  <c r="F652" i="2"/>
  <c r="F651" i="2"/>
  <c r="F650" i="2"/>
  <c r="F649" i="2"/>
  <c r="F648" i="2"/>
  <c r="F647" i="2"/>
  <c r="F646" i="2"/>
  <c r="F645" i="2"/>
  <c r="A645" i="2"/>
  <c r="A646" i="2" s="1"/>
  <c r="A647" i="2" s="1"/>
  <c r="A648" i="2" s="1"/>
  <c r="A649" i="2" s="1"/>
  <c r="A650" i="2" s="1"/>
  <c r="A651" i="2" s="1"/>
  <c r="A652" i="2" s="1"/>
  <c r="A653" i="2" s="1"/>
  <c r="F643" i="2"/>
  <c r="F642" i="2"/>
  <c r="F641" i="2"/>
  <c r="F640" i="2"/>
  <c r="F639" i="2"/>
  <c r="F638" i="2"/>
  <c r="F637" i="2"/>
  <c r="F636" i="2"/>
  <c r="A636" i="2"/>
  <c r="A637" i="2" s="1"/>
  <c r="A638" i="2" s="1"/>
  <c r="A639" i="2" s="1"/>
  <c r="A640" i="2" s="1"/>
  <c r="A641" i="2" s="1"/>
  <c r="A642" i="2" s="1"/>
  <c r="A643" i="2" s="1"/>
  <c r="F634" i="2"/>
  <c r="F633" i="2"/>
  <c r="F632" i="2"/>
  <c r="F631" i="2"/>
  <c r="F630" i="2"/>
  <c r="A630" i="2"/>
  <c r="A631" i="2" s="1"/>
  <c r="A632" i="2" s="1"/>
  <c r="A633" i="2" s="1"/>
  <c r="A634" i="2" s="1"/>
  <c r="F628" i="2"/>
  <c r="F627" i="2"/>
  <c r="F626" i="2"/>
  <c r="A626" i="2"/>
  <c r="A627" i="2" s="1"/>
  <c r="A628" i="2" s="1"/>
  <c r="F624" i="2"/>
  <c r="F623" i="2"/>
  <c r="A623" i="2"/>
  <c r="A624" i="2" s="1"/>
  <c r="F621" i="2"/>
  <c r="F620" i="2"/>
  <c r="F619" i="2"/>
  <c r="F618" i="2"/>
  <c r="F617" i="2"/>
  <c r="A617" i="2"/>
  <c r="A618" i="2" s="1"/>
  <c r="A619" i="2" s="1"/>
  <c r="A620" i="2" s="1"/>
  <c r="A621" i="2" s="1"/>
  <c r="F615" i="2"/>
  <c r="F614" i="2"/>
  <c r="F613" i="2"/>
  <c r="F612" i="2"/>
  <c r="F611" i="2"/>
  <c r="F610" i="2"/>
  <c r="A610" i="2"/>
  <c r="A611" i="2" s="1"/>
  <c r="A612" i="2" s="1"/>
  <c r="A613" i="2" s="1"/>
  <c r="A614" i="2" s="1"/>
  <c r="A615" i="2" s="1"/>
  <c r="F607" i="2"/>
  <c r="F606" i="2"/>
  <c r="F605" i="2"/>
  <c r="F604" i="2"/>
  <c r="F603" i="2"/>
  <c r="F602" i="2"/>
  <c r="F601" i="2"/>
  <c r="F600" i="2"/>
  <c r="A600" i="2"/>
  <c r="A601" i="2" s="1"/>
  <c r="A602" i="2" s="1"/>
  <c r="A603" i="2" s="1"/>
  <c r="A604" i="2" s="1"/>
  <c r="A605" i="2" s="1"/>
  <c r="A606" i="2" s="1"/>
  <c r="A607" i="2" s="1"/>
  <c r="F597" i="2"/>
  <c r="F596" i="2"/>
  <c r="F595" i="2"/>
  <c r="F594" i="2"/>
  <c r="F593" i="2"/>
  <c r="F592" i="2"/>
  <c r="A592" i="2"/>
  <c r="A593" i="2" s="1"/>
  <c r="A594" i="2" s="1"/>
  <c r="A595" i="2" s="1"/>
  <c r="A596" i="2" s="1"/>
  <c r="A597" i="2" s="1"/>
  <c r="F589" i="2"/>
  <c r="F588" i="2"/>
  <c r="F587" i="2"/>
  <c r="F586" i="2"/>
  <c r="F585" i="2"/>
  <c r="F584" i="2"/>
  <c r="F583" i="2"/>
  <c r="A583" i="2"/>
  <c r="A584" i="2" s="1"/>
  <c r="A585" i="2" s="1"/>
  <c r="A586" i="2" s="1"/>
  <c r="A587" i="2" s="1"/>
  <c r="A588" i="2" s="1"/>
  <c r="A589" i="2" s="1"/>
  <c r="F580" i="2"/>
  <c r="F579" i="2"/>
  <c r="F578" i="2"/>
  <c r="F577" i="2"/>
  <c r="F576" i="2"/>
  <c r="F575" i="2"/>
  <c r="F574" i="2"/>
  <c r="F573" i="2"/>
  <c r="A573" i="2"/>
  <c r="A574" i="2" s="1"/>
  <c r="A575" i="2" s="1"/>
  <c r="A576" i="2" s="1"/>
  <c r="A577" i="2" s="1"/>
  <c r="A578" i="2" s="1"/>
  <c r="A579" i="2" s="1"/>
  <c r="A580" i="2" s="1"/>
  <c r="F571" i="2"/>
  <c r="F570" i="2"/>
  <c r="F569" i="2"/>
  <c r="F568" i="2"/>
  <c r="F567" i="2"/>
  <c r="F566" i="2"/>
  <c r="F565" i="2"/>
  <c r="F564" i="2"/>
  <c r="A564" i="2"/>
  <c r="A565" i="2" s="1"/>
  <c r="A566" i="2" s="1"/>
  <c r="A567" i="2" s="1"/>
  <c r="A568" i="2" s="1"/>
  <c r="A569" i="2" s="1"/>
  <c r="A570" i="2" s="1"/>
  <c r="A571" i="2" s="1"/>
  <c r="F562" i="2"/>
  <c r="F561" i="2"/>
  <c r="F560" i="2"/>
  <c r="F559" i="2"/>
  <c r="F558" i="2"/>
  <c r="A558" i="2"/>
  <c r="A559" i="2" s="1"/>
  <c r="A560" i="2" s="1"/>
  <c r="A561" i="2" s="1"/>
  <c r="A562" i="2" s="1"/>
  <c r="F556" i="2"/>
  <c r="F555" i="2"/>
  <c r="F554" i="2"/>
  <c r="F553" i="2"/>
  <c r="F552" i="2"/>
  <c r="F551" i="2"/>
  <c r="F550" i="2"/>
  <c r="F549" i="2"/>
  <c r="A549" i="2"/>
  <c r="A550" i="2" s="1"/>
  <c r="A551" i="2" s="1"/>
  <c r="A552" i="2" s="1"/>
  <c r="A553" i="2" s="1"/>
  <c r="A554" i="2" s="1"/>
  <c r="A555" i="2" s="1"/>
  <c r="A556" i="2" s="1"/>
  <c r="F547" i="2"/>
  <c r="F546" i="2"/>
  <c r="F545" i="2"/>
  <c r="F544" i="2"/>
  <c r="A544" i="2"/>
  <c r="A545" i="2" s="1"/>
  <c r="A546" i="2" s="1"/>
  <c r="A547" i="2" s="1"/>
  <c r="F542" i="2"/>
  <c r="F541" i="2"/>
  <c r="F540" i="2"/>
  <c r="F539" i="2"/>
  <c r="A539" i="2"/>
  <c r="A540" i="2" s="1"/>
  <c r="A541" i="2" s="1"/>
  <c r="A542" i="2" s="1"/>
  <c r="F537" i="2"/>
  <c r="F536" i="2"/>
  <c r="F535" i="2"/>
  <c r="F534" i="2"/>
  <c r="A534" i="2"/>
  <c r="A535" i="2" s="1"/>
  <c r="A536" i="2" s="1"/>
  <c r="A537" i="2" s="1"/>
  <c r="F532" i="2"/>
  <c r="F530" i="2"/>
  <c r="F529" i="2"/>
  <c r="F528" i="2"/>
  <c r="A528" i="2"/>
  <c r="A529" i="2" s="1"/>
  <c r="A530" i="2" s="1"/>
  <c r="A531" i="2" s="1"/>
  <c r="A532" i="2" s="1"/>
  <c r="F525" i="2"/>
  <c r="F524" i="2"/>
  <c r="F523" i="2"/>
  <c r="F522" i="2"/>
  <c r="A522" i="2"/>
  <c r="A523" i="2" s="1"/>
  <c r="A524" i="2" s="1"/>
  <c r="A525" i="2" s="1"/>
  <c r="A526" i="2" s="1"/>
  <c r="F520" i="2"/>
  <c r="F519" i="2"/>
  <c r="F518" i="2"/>
  <c r="F517" i="2"/>
  <c r="A517" i="2"/>
  <c r="A518" i="2" s="1"/>
  <c r="A519" i="2" s="1"/>
  <c r="A520" i="2" s="1"/>
  <c r="F515" i="2"/>
  <c r="F514" i="2"/>
  <c r="F513" i="2"/>
  <c r="F512" i="2"/>
  <c r="F511" i="2"/>
  <c r="F510" i="2"/>
  <c r="F509" i="2"/>
  <c r="F508" i="2"/>
  <c r="F507" i="2"/>
  <c r="A507" i="2"/>
  <c r="A508" i="2" s="1"/>
  <c r="A509" i="2" s="1"/>
  <c r="A510" i="2" s="1"/>
  <c r="A511" i="2" s="1"/>
  <c r="A512" i="2" s="1"/>
  <c r="A513" i="2" s="1"/>
  <c r="A514" i="2" s="1"/>
  <c r="A515" i="2" s="1"/>
  <c r="A501" i="2"/>
  <c r="A502" i="2" s="1"/>
  <c r="A503" i="2" s="1"/>
  <c r="A504" i="2" s="1"/>
  <c r="A505" i="2" s="1"/>
  <c r="F499" i="2"/>
  <c r="A499" i="2"/>
  <c r="F497" i="2"/>
  <c r="F495" i="2"/>
  <c r="F494" i="2"/>
  <c r="F493" i="2"/>
  <c r="F492" i="2"/>
  <c r="F491" i="2"/>
  <c r="F490" i="2"/>
  <c r="F489" i="2"/>
  <c r="F488" i="2"/>
  <c r="A488" i="2"/>
  <c r="A489" i="2" s="1"/>
  <c r="A490" i="2" s="1"/>
  <c r="A491" i="2" s="1"/>
  <c r="A492" i="2" s="1"/>
  <c r="A493" i="2" s="1"/>
  <c r="A494" i="2" s="1"/>
  <c r="A495" i="2" s="1"/>
  <c r="A496" i="2" s="1"/>
  <c r="A497" i="2" s="1"/>
  <c r="F483" i="2"/>
  <c r="F482" i="2"/>
  <c r="F481" i="2"/>
  <c r="A481" i="2"/>
  <c r="A482" i="2" s="1"/>
  <c r="A483" i="2" s="1"/>
  <c r="A484" i="2" s="1"/>
  <c r="A485" i="2" s="1"/>
  <c r="A486" i="2" s="1"/>
  <c r="F479" i="2"/>
  <c r="F478" i="2"/>
  <c r="F477" i="2"/>
  <c r="F476" i="2"/>
  <c r="F475" i="2"/>
  <c r="F474" i="2"/>
  <c r="F473" i="2"/>
  <c r="F472" i="2"/>
  <c r="F471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8" i="2"/>
  <c r="F447" i="2"/>
  <c r="F445" i="2"/>
  <c r="F444" i="2"/>
  <c r="F443" i="2"/>
  <c r="F442" i="2"/>
  <c r="F441" i="2"/>
  <c r="F440" i="2"/>
  <c r="F439" i="2"/>
  <c r="F437" i="2"/>
  <c r="F436" i="2"/>
  <c r="F435" i="2"/>
  <c r="F434" i="2"/>
  <c r="F433" i="2"/>
  <c r="A433" i="2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F430" i="2"/>
  <c r="F429" i="2"/>
  <c r="F428" i="2"/>
  <c r="F427" i="2"/>
  <c r="A427" i="2"/>
  <c r="A428" i="2" s="1"/>
  <c r="A429" i="2" s="1"/>
  <c r="A430" i="2" s="1"/>
  <c r="A431" i="2" s="1"/>
  <c r="F424" i="2"/>
  <c r="A424" i="2"/>
  <c r="A425" i="2" s="1"/>
  <c r="F421" i="2"/>
  <c r="F420" i="2"/>
  <c r="F419" i="2"/>
  <c r="A419" i="2"/>
  <c r="A420" i="2" s="1"/>
  <c r="A421" i="2" s="1"/>
  <c r="A422" i="2" s="1"/>
  <c r="F416" i="2"/>
  <c r="F415" i="2"/>
  <c r="F414" i="2"/>
  <c r="A414" i="2"/>
  <c r="A415" i="2" s="1"/>
  <c r="A416" i="2" s="1"/>
  <c r="A417" i="2" s="1"/>
  <c r="F412" i="2"/>
  <c r="F411" i="2"/>
  <c r="F410" i="2"/>
  <c r="F409" i="2"/>
  <c r="F408" i="2"/>
  <c r="F407" i="2"/>
  <c r="F406" i="2"/>
  <c r="F405" i="2"/>
  <c r="F404" i="2"/>
  <c r="F403" i="2"/>
  <c r="A403" i="2"/>
  <c r="A404" i="2" s="1"/>
  <c r="A405" i="2" s="1"/>
  <c r="A406" i="2" s="1"/>
  <c r="A407" i="2" s="1"/>
  <c r="A408" i="2" s="1"/>
  <c r="A409" i="2" s="1"/>
  <c r="A410" i="2" s="1"/>
  <c r="A411" i="2" s="1"/>
  <c r="A412" i="2" s="1"/>
  <c r="F400" i="2"/>
  <c r="F399" i="2"/>
  <c r="F398" i="2"/>
  <c r="A398" i="2"/>
  <c r="A399" i="2" s="1"/>
  <c r="A400" i="2" s="1"/>
  <c r="A401" i="2" s="1"/>
  <c r="F396" i="2"/>
  <c r="F395" i="2"/>
  <c r="F393" i="2"/>
  <c r="F392" i="2"/>
  <c r="F391" i="2"/>
  <c r="F390" i="2"/>
  <c r="F389" i="2"/>
  <c r="F388" i="2"/>
  <c r="A388" i="2"/>
  <c r="A389" i="2" s="1"/>
  <c r="A390" i="2" s="1"/>
  <c r="A391" i="2" s="1"/>
  <c r="A392" i="2" s="1"/>
  <c r="A393" i="2" s="1"/>
  <c r="A394" i="2" s="1"/>
  <c r="A395" i="2" s="1"/>
  <c r="A396" i="2" s="1"/>
  <c r="F385" i="2"/>
  <c r="F384" i="2"/>
  <c r="F383" i="2"/>
  <c r="F382" i="2"/>
  <c r="F381" i="2"/>
  <c r="F380" i="2"/>
  <c r="F379" i="2"/>
  <c r="A379" i="2"/>
  <c r="A380" i="2" s="1"/>
  <c r="A381" i="2" s="1"/>
  <c r="A382" i="2" s="1"/>
  <c r="A383" i="2" s="1"/>
  <c r="A384" i="2" s="1"/>
  <c r="A385" i="2" s="1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A362" i="2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F360" i="2"/>
  <c r="F359" i="2"/>
  <c r="F358" i="2"/>
  <c r="F357" i="2"/>
  <c r="F356" i="2"/>
  <c r="A356" i="2"/>
  <c r="A357" i="2" s="1"/>
  <c r="A358" i="2" s="1"/>
  <c r="A359" i="2" s="1"/>
  <c r="A360" i="2" s="1"/>
  <c r="F354" i="2"/>
  <c r="F353" i="2"/>
  <c r="F352" i="2"/>
  <c r="F351" i="2"/>
  <c r="F350" i="2"/>
  <c r="F349" i="2"/>
  <c r="F348" i="2"/>
  <c r="F347" i="2"/>
  <c r="F346" i="2"/>
  <c r="F345" i="2"/>
  <c r="A345" i="2"/>
  <c r="A346" i="2" s="1"/>
  <c r="A347" i="2" s="1"/>
  <c r="A348" i="2" s="1"/>
  <c r="A349" i="2" s="1"/>
  <c r="A350" i="2" s="1"/>
  <c r="A351" i="2" s="1"/>
  <c r="A352" i="2" s="1"/>
  <c r="A353" i="2" s="1"/>
  <c r="A354" i="2" s="1"/>
  <c r="F343" i="2"/>
  <c r="F342" i="2"/>
  <c r="F341" i="2"/>
  <c r="F340" i="2"/>
  <c r="F339" i="2"/>
  <c r="F338" i="2"/>
  <c r="F337" i="2"/>
  <c r="A337" i="2"/>
  <c r="A338" i="2" s="1"/>
  <c r="A339" i="2" s="1"/>
  <c r="A340" i="2" s="1"/>
  <c r="A341" i="2" s="1"/>
  <c r="A342" i="2" s="1"/>
  <c r="A343" i="2" s="1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A319" i="2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O252" i="2"/>
  <c r="F252" i="2"/>
  <c r="F251" i="2"/>
  <c r="A251" i="2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A193" i="2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A176" i="2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F173" i="2"/>
  <c r="F172" i="2"/>
  <c r="F171" i="2"/>
  <c r="F170" i="2"/>
  <c r="F168" i="2"/>
  <c r="F167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F148" i="2"/>
  <c r="F147" i="2"/>
  <c r="F146" i="2"/>
  <c r="F145" i="2"/>
  <c r="F144" i="2"/>
  <c r="F143" i="2"/>
  <c r="F142" i="2"/>
  <c r="F141" i="2"/>
  <c r="F139" i="2"/>
  <c r="F138" i="2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F136" i="2"/>
  <c r="F135" i="2"/>
  <c r="F134" i="2"/>
  <c r="F133" i="2"/>
  <c r="A133" i="2"/>
  <c r="A134" i="2" s="1"/>
  <c r="A135" i="2" s="1"/>
  <c r="A136" i="2" s="1"/>
  <c r="F130" i="2"/>
  <c r="F129" i="2"/>
  <c r="F128" i="2"/>
  <c r="F127" i="2"/>
  <c r="A127" i="2"/>
  <c r="A128" i="2" s="1"/>
  <c r="A129" i="2" s="1"/>
  <c r="A130" i="2" s="1"/>
  <c r="A131" i="2" s="1"/>
  <c r="F125" i="2"/>
  <c r="F124" i="2"/>
  <c r="F123" i="2"/>
  <c r="F122" i="2"/>
  <c r="F121" i="2"/>
  <c r="A121" i="2"/>
  <c r="A122" i="2" s="1"/>
  <c r="A123" i="2" s="1"/>
  <c r="A124" i="2" s="1"/>
  <c r="A125" i="2" s="1"/>
  <c r="F117" i="2"/>
  <c r="F116" i="2"/>
  <c r="F115" i="2"/>
  <c r="F114" i="2"/>
  <c r="F113" i="2"/>
  <c r="F112" i="2"/>
  <c r="F111" i="2"/>
  <c r="F110" i="2"/>
  <c r="F109" i="2"/>
  <c r="F108" i="2"/>
  <c r="F107" i="2"/>
  <c r="F106" i="2"/>
  <c r="A106" i="2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F104" i="2"/>
  <c r="F103" i="2"/>
  <c r="F102" i="2"/>
  <c r="A102" i="2"/>
  <c r="A103" i="2" s="1"/>
  <c r="A104" i="2" s="1"/>
  <c r="F99" i="2"/>
  <c r="F98" i="2"/>
  <c r="F97" i="2"/>
  <c r="F96" i="2"/>
  <c r="A96" i="2"/>
  <c r="A97" i="2" s="1"/>
  <c r="A98" i="2" s="1"/>
  <c r="A99" i="2" s="1"/>
  <c r="A100" i="2" s="1"/>
  <c r="F94" i="2"/>
  <c r="F93" i="2"/>
  <c r="F92" i="2"/>
  <c r="F91" i="2"/>
  <c r="F90" i="2"/>
  <c r="F89" i="2"/>
  <c r="F88" i="2"/>
  <c r="A88" i="2"/>
  <c r="A89" i="2" s="1"/>
  <c r="A90" i="2" s="1"/>
  <c r="A91" i="2" s="1"/>
  <c r="A92" i="2" s="1"/>
  <c r="A93" i="2" s="1"/>
  <c r="A94" i="2" s="1"/>
  <c r="F86" i="2"/>
  <c r="F85" i="2"/>
  <c r="F84" i="2"/>
  <c r="F83" i="2"/>
  <c r="F82" i="2"/>
  <c r="F81" i="2"/>
  <c r="F80" i="2"/>
  <c r="A80" i="2"/>
  <c r="A81" i="2" s="1"/>
  <c r="A82" i="2" s="1"/>
  <c r="A83" i="2" s="1"/>
  <c r="A84" i="2" s="1"/>
  <c r="A85" i="2" s="1"/>
  <c r="A86" i="2" s="1"/>
  <c r="F78" i="2"/>
  <c r="F77" i="2"/>
  <c r="F76" i="2"/>
  <c r="F75" i="2"/>
  <c r="F74" i="2"/>
  <c r="F73" i="2"/>
  <c r="A73" i="2"/>
  <c r="A74" i="2" s="1"/>
  <c r="A75" i="2" s="1"/>
  <c r="A76" i="2" s="1"/>
  <c r="A77" i="2" s="1"/>
  <c r="A7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F27" i="2"/>
  <c r="F26" i="2"/>
  <c r="F25" i="2"/>
  <c r="F24" i="2"/>
  <c r="F23" i="2"/>
  <c r="F22" i="2"/>
  <c r="F21" i="2"/>
  <c r="F20" i="2"/>
  <c r="F19" i="2"/>
  <c r="F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F15" i="2"/>
  <c r="F14" i="2"/>
  <c r="F13" i="2"/>
  <c r="A13" i="2"/>
  <c r="A14" i="2" s="1"/>
  <c r="A15" i="2" s="1"/>
  <c r="I194" i="10" l="1"/>
  <c r="G225" i="10"/>
  <c r="G223" i="10"/>
  <c r="G221" i="10"/>
  <c r="G222" i="10"/>
  <c r="G213" i="10"/>
  <c r="G212" i="10"/>
  <c r="G230" i="10"/>
  <c r="G211" i="10"/>
  <c r="G214" i="10" l="1"/>
  <c r="G216" i="10" s="1"/>
  <c r="G218" i="10" l="1"/>
  <c r="G220" i="10" s="1"/>
  <c r="G226" i="10" l="1"/>
  <c r="G228" i="10" s="1"/>
  <c r="G232" i="10" s="1"/>
  <c r="I216" i="10"/>
  <c r="I213" i="10" s="1"/>
</calcChain>
</file>

<file path=xl/sharedStrings.xml><?xml version="1.0" encoding="utf-8"?>
<sst xmlns="http://schemas.openxmlformats.org/spreadsheetml/2006/main" count="2725" uniqueCount="1017">
  <si>
    <t>OBRA:</t>
  </si>
  <si>
    <t>ACCESIBILIDAD Y DIGNIFICACIÓN PALACIO DE JUSTICIA VILLA MELLA-SDN</t>
  </si>
  <si>
    <t>Fecha :</t>
  </si>
  <si>
    <t>UBIC.:</t>
  </si>
  <si>
    <t>PALACIO DE JUSTICIA DE VILLA MELLA SANTO DOMINGO NORTE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</si>
  <si>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</si>
  <si>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</si>
  <si>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</si>
  <si>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</si>
  <si>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</si>
  <si>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</si>
  <si>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</si>
  <si>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</si>
  <si>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observaciones</t>
  </si>
  <si>
    <t>PRIMER NIVEL</t>
  </si>
  <si>
    <t>SALA DE AUDIENCIAS JUZGADO MUNICIPAL</t>
  </si>
  <si>
    <t xml:space="preserve">Mantenimiento de puerta en caoba existente </t>
  </si>
  <si>
    <t>ud</t>
  </si>
  <si>
    <t>Mantenimiento de estrado y plataforma existentes</t>
  </si>
  <si>
    <t>Suministro y colocación de celosía de cristal natural (0.71m x 0.10m) en ventana existente</t>
  </si>
  <si>
    <t>Suministro e aplicación de pintura blanco 00 en techo (Incluye preparación de superficie)</t>
  </si>
  <si>
    <t>m2</t>
  </si>
  <si>
    <t>Suministro e aplicación de pintura satinadas en muros interiores</t>
  </si>
  <si>
    <t>Retiro de aire acondicionado existente</t>
  </si>
  <si>
    <t>Limpieza continua</t>
  </si>
  <si>
    <t>pa</t>
  </si>
  <si>
    <t>Sub-total</t>
  </si>
  <si>
    <t>NUEVA ÁREA DEL MINISTERIO PUBLICO</t>
  </si>
  <si>
    <t xml:space="preserve">Cierres de huecos en estructura de sheetrock </t>
  </si>
  <si>
    <t>Demolición de muro de sheetrock existentes</t>
  </si>
  <si>
    <t>Desmonte de puerta existente de 0.91m 2.10m, (Incluye marco)</t>
  </si>
  <si>
    <t>Desmonte y demolición de  counter existente (Estructura en sheetrock) L= 2.20m</t>
  </si>
  <si>
    <t>Suministro e aplicación de pintura satinadas en muros interiores (Incluye preparación de superficies)</t>
  </si>
  <si>
    <t>Mantenimiento en puerta doble existentes</t>
  </si>
  <si>
    <t>Traslado de escombros demolidos</t>
  </si>
  <si>
    <t>m3</t>
  </si>
  <si>
    <t>Bote de escombros</t>
  </si>
  <si>
    <t>SALA DE AUDIENCIAS JUZGADO DE PAZ ORDINARIO</t>
  </si>
  <si>
    <t xml:space="preserve">Suministro y colocación de plafón vinil yeso 2" x 2'' incluye estructura </t>
  </si>
  <si>
    <t>Suministro e instalación de lámparas parabólicas de superficies 2'' x 2'' con tubos LED T8, de 18w 24", 800LM, 4000K, 120-277VAC con certificación UL</t>
  </si>
  <si>
    <t>BAÑO EMPLEADO</t>
  </si>
  <si>
    <t>Suministro e aplicación de pintura blanco 00 en techo existente</t>
  </si>
  <si>
    <t>PASILLOS DE CIRCULACIÓN</t>
  </si>
  <si>
    <t>Apertura de hueco de muro de bloques para comunicación de pasillos (Incluye terminación)</t>
  </si>
  <si>
    <t>Reposición de piso similar al existente bajo muro demolido</t>
  </si>
  <si>
    <t>Suministro y colocación de sheetrock (Incluye estructura)</t>
  </si>
  <si>
    <t>Suministro e instalación de puerta nueva de caoba (Ver TDR)  de 0.90(W) x 2.10(H)m (Incluye llavín tipo palancas y marcos</t>
  </si>
  <si>
    <t>Suministro e instalación de lámparas parabólicas de plafón  2'' x 2'' con tubos LED T8, de 18w 24", 800LM, 4000K, 120-277VAC con certificación UL</t>
  </si>
  <si>
    <t>Suministro e instalación de lámparas parabólicas de plafón 2'' x 4'' con tubos LED T8, de 18w 24", 800LM, 4000K, 120-277VAC con certificación UL</t>
  </si>
  <si>
    <t>Limpieza continua y bote</t>
  </si>
  <si>
    <t>ÁREA DE RECEPCIÓN</t>
  </si>
  <si>
    <t>Apertura de hueco de muro de bloques para puerta de 1.00m x 2.10m (Incluye terminación)</t>
  </si>
  <si>
    <t>Suministro y colocación de muros de sheetrock 2 caras estructura de 3 5/8'' galvanizada</t>
  </si>
  <si>
    <t>Mantenimiento de puertas existentes</t>
  </si>
  <si>
    <t>Suministro y aplicación de pintura blanco 00 en techo</t>
  </si>
  <si>
    <t>OFICINA DEL JUEZ MUNICIPAL</t>
  </si>
  <si>
    <t>Suministro y colocación de muros de Denglass 2 caras con insolación acústica estructura de 3 5/8'' galvanizada, para cierre de puerta doble</t>
  </si>
  <si>
    <t>Demolición de muro de sheetrock (Apertura de hueco cierre en sheetrock)</t>
  </si>
  <si>
    <t>Cierre de hueco de puerta de 0.90m x 2.10m en muro de block 6´´ (acero 3/8´´ @ 0.20m hoyos llenos)</t>
  </si>
  <si>
    <t>Viga de amarre sobre nuevo muro de block 6´´ (4 3/8´´, estr-3/8´´@0.20m) hormigón grout con grava 1/4´´)</t>
  </si>
  <si>
    <t>ml</t>
  </si>
  <si>
    <t xml:space="preserve">Pañete en muro y vigas de bloques </t>
  </si>
  <si>
    <t>Suministro y colocación de muros de sheetrock 2 caras con insolación acústica estructura de 3 5/8'' galvanizada</t>
  </si>
  <si>
    <t>Desmonte de puerta doble de cristal</t>
  </si>
  <si>
    <t>Apertura de hueco de puerta de 0.90m x 2.10m (incluye terminación)</t>
  </si>
  <si>
    <t>Reubicación de interruptor sencillo (Incluye suministro, ranurado y terminación)</t>
  </si>
  <si>
    <t>OFICINA DEL JUEZ JUZGADO DE PAZ</t>
  </si>
  <si>
    <t>Suministro y colocación de muros de sheetrock 2 caras con insolación acústica estructura de 3 5/8'' galvanizada, para cierre de puerta existente</t>
  </si>
  <si>
    <t>Desmonte de puerta de caoba existente</t>
  </si>
  <si>
    <t xml:space="preserve"> Reubicación de interruptor sencillo (Incluye suministro, ranurado y terminación)</t>
  </si>
  <si>
    <t>OFICINISTAS</t>
  </si>
  <si>
    <t>SECRETARIA</t>
  </si>
  <si>
    <t>Demolición de muros de sheetrock existentes</t>
  </si>
  <si>
    <t>Apertura de puerta (Incluye terminación)</t>
  </si>
  <si>
    <t>Suministro y colocación de puerta de cristal 3/8'' tipo comercial con perfilería P40, cierre, tirador y brazo hidráulico (Incluye paños fijos, ver planos)</t>
  </si>
  <si>
    <t>p2</t>
  </si>
  <si>
    <t>Suministro e instalación de puerta nueva de caoba (Ver TDR)  de 0.1.00(W) x 2.10(H)m (Incluye llavín tipo palancas y marcos</t>
  </si>
  <si>
    <t>Retiro de ventana existente</t>
  </si>
  <si>
    <t>Retiro de protector de ventana existentes</t>
  </si>
  <si>
    <t>BAÑOS PUBLICOS Y PERSONAS CON CONDICIONES ESPECIALES</t>
  </si>
  <si>
    <t>Demolición de pisos existentes en área de baños de personas con condiciones especiales (incluye mortero)</t>
  </si>
  <si>
    <t>Calculado según plano</t>
  </si>
  <si>
    <t>Traslado de material retirado a lugar de acopio</t>
  </si>
  <si>
    <t>Suministro e instalación de porcelanato de piso 0.60m x 0.60m en tono claros acorde con los porcelanato de pared, antideslizantes. Y de alto trafico</t>
  </si>
  <si>
    <t>Calculado en plano</t>
  </si>
  <si>
    <t>Suministro e instalación de porcelanato de pared de 0.30m x 0.60m en tonos claros acorde con el porcelanato de piso</t>
  </si>
  <si>
    <t>Suministro e instalación de plafón 2'' x 2''  x 7mm vinil yeso (incluye estructura en metal Maint Tee y Cross Tee)</t>
  </si>
  <si>
    <t>Suministro e instalación de lámparas para luminarias Led 2x2 de plafón  con tubos T8 de 18W 24", 800 LM, 4000 K, 120-277 VAC, 40MIL horas CERTIFICACIÓN UL. .</t>
  </si>
  <si>
    <t>Suministro e instalación de lámparas para luminarias Led 2x4 de plafón  con tubos T8 de 18W 24", 800 LM, 4000 K, 120-277 VAC, 40MIL horas CERTIFICACIÓN UL. .</t>
  </si>
  <si>
    <t>Suministro e instalación de inodoros alongados blanco con asiento de caída lenta, con push botón, acabado pulido (Incluye piezas y M.O.)</t>
  </si>
  <si>
    <t>Suministro e instalación de divisiones de inodoros en Denglass (ver plano de detalles)</t>
  </si>
  <si>
    <t xml:space="preserve">Suministro e instalación de lavamanos colgado de la pared apto para discapacitados con instalación de protector </t>
  </si>
  <si>
    <t xml:space="preserve">Suministro e instalación de Llave monomando para lavamanos, Presión mínima de 0.40 kg KG/CM2 monomando de lavabo con contra, cuadrado inclinado 1/2''-14 NPSM </t>
  </si>
  <si>
    <t>Suministro e instalación de Dispensador de papel higiénico acero inoxidable, con llave para cambio de rollo</t>
  </si>
  <si>
    <t>Suministro e instalación de Dosificador mecánico para jabón liquido, incluye paquete de sujeción.</t>
  </si>
  <si>
    <t>Suministro e instalación de Dispensador de papel toalla para secado de manos</t>
  </si>
  <si>
    <t>Suministro e instalación de Espejo con marcos de aluminio de 1'' (Ancho= 0.70m, Altura=1.00m)</t>
  </si>
  <si>
    <t>Instalaciones de agua potable, tubería de polipropileno (tipo 3 o ppr)</t>
  </si>
  <si>
    <t>Suministro y colocación de Tuberías y piezas sanitaria para suministro de agua y drenaje sanitario</t>
  </si>
  <si>
    <t xml:space="preserve">Desagüe de piso de 2'' niquelado con parrilla cuadrada </t>
  </si>
  <si>
    <t>Suministro e instalación de barra para minusválido acero inoxidable redonda de 1 1/2'' x 36'' de longitud en acero inoxidable</t>
  </si>
  <si>
    <t>Suministro e instalación de salida para Tomacorrientes doble 120 v Color blanco</t>
  </si>
  <si>
    <t>Interruptores sencillo Polímero Color blanco (Pure White) con botoneras color blanco control axial y placa dedicada de soporte.</t>
  </si>
  <si>
    <t>Desmonte de puertas de entrada</t>
  </si>
  <si>
    <t>Suministro e instalación de puerta nueva de caoba (Ver TDR)  de 1.00(W) x 2.10(H)m en baños para discapacitados</t>
  </si>
  <si>
    <t>Suministro y aplicación de pintura satinadas en muros interiores (Incluye preparación de superficies)</t>
  </si>
  <si>
    <t>CÁMARA SEPTICA (2.75M X 2.50M*2.0M)</t>
  </si>
  <si>
    <t>Excavación material no clasificado</t>
  </si>
  <si>
    <t>Relleno de reposición</t>
  </si>
  <si>
    <t>Hormigón armado en losa de fondo e= 0.15m,  3/8´´ @ 0.20 A.D.</t>
  </si>
  <si>
    <t>Muro de bloques de 0.20m 3/8 @ 0.40m todos hoyos llenos</t>
  </si>
  <si>
    <t xml:space="preserve">Pañete en muros de bloques </t>
  </si>
  <si>
    <t>Terminación de piso frotado</t>
  </si>
  <si>
    <t>Zabaletas interiores</t>
  </si>
  <si>
    <t>Hormigón armado en losa superior e= 0.15m, 3/8´´ @ 0.20 A.D.</t>
  </si>
  <si>
    <t>Tapa de hormigón 0.70m x 0.70m e=0.10m</t>
  </si>
  <si>
    <t xml:space="preserve">Suministro y colocación de piezas y tuberías de entrada y salida </t>
  </si>
  <si>
    <t>Filtrante encamisado en 8´´ PVC SDR 32.50 (Incluye bote de material y limpieza)</t>
  </si>
  <si>
    <t>pies</t>
  </si>
  <si>
    <t>Conexión a séptico-filtrante con tubería de 4´´ SDR-32.5 (Incluye excavación, asiento y colchón de arena, relleno y terminación final)</t>
  </si>
  <si>
    <t xml:space="preserve"> RAMPA DE ACCESO </t>
  </si>
  <si>
    <t>Demolición de piso existente en área de descanso e inicio de rampa</t>
  </si>
  <si>
    <t>Demolición de jardinera existente en área de rampa</t>
  </si>
  <si>
    <t>Apertura de hueco en muro de block para acceso de personas con condiciones especiales (Incluye terminación)</t>
  </si>
  <si>
    <t>Retiro de verja metálica en área de nueva puerta de acceso a personas con condiciones especiales</t>
  </si>
  <si>
    <t>pl</t>
  </si>
  <si>
    <t>Piso de hormigón rayado con malla electrosoldada D2.3 10X10 en rampa de acceso frotado hormigón 180KG/CM2</t>
  </si>
  <si>
    <t>Suministro y aplicación pintura en muros</t>
  </si>
  <si>
    <t>Señalización horizontal en rampa de acceso</t>
  </si>
  <si>
    <t>Suministro y confección baranda en hierro negro con tratamiento anticorrosivo negro, y pintura epoxica final color gris (Ver detalle en planos)</t>
  </si>
  <si>
    <t xml:space="preserve">Confección e instalación Puerta corrediza en hierro negro diseño similar a las existente </t>
  </si>
  <si>
    <t>Bote y limpieza</t>
  </si>
  <si>
    <t>EXPLANADA FRONTAL</t>
  </si>
  <si>
    <t>Piso de hormigón con malla electrosoldada D2.3 10X10 en rampa de acceso frotado hormigón 180KG/CM2</t>
  </si>
  <si>
    <t xml:space="preserve">Suministro y confección de techo en aluzinc de (11.50 x 3.50 m) incluye estructura </t>
  </si>
  <si>
    <t>PINTURA INTERIOR Y EXTERIOR.</t>
  </si>
  <si>
    <t>Suministro y aplicación de pintura exterior del palacio (incluye resane de imperfecciones en pañete)</t>
  </si>
  <si>
    <t>Suministro y aplicación de pintura interior en  pasillos dos niveles ( incluye resane de imperfecciones en pañete)</t>
  </si>
  <si>
    <t>Mantenimiento y pintura de puertas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</si>
  <si>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</si>
  <si>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</si>
  <si>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</si>
  <si>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</si>
  <si>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</si>
  <si>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</si>
  <si>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</si>
  <si>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</si>
  <si>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</si>
  <si>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</si>
  <si>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</si>
  <si>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</si>
  <si>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</si>
  <si>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</si>
  <si>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</si>
  <si>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</si>
  <si>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</si>
  <si>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</si>
  <si>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</si>
  <si>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</si>
  <si>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</si>
  <si>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</si>
  <si>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</si>
  <si>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</si>
  <si>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</si>
  <si>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</si>
  <si>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</si>
  <si>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</si>
  <si>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</si>
  <si>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</si>
  <si>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</si>
  <si>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</si>
  <si>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COSTOS HORARIOS MAQUINARIAS</t>
  </si>
  <si>
    <t>COMPRESOR DE AIRE IR 185CFM 2 PISTOLAS</t>
  </si>
  <si>
    <t>HR</t>
  </si>
  <si>
    <t>Excon S.A. Excavaciones y Mov Tierra</t>
  </si>
  <si>
    <t>Compresor de aire IR 185CFM 2 pistolas</t>
  </si>
  <si>
    <t>Volumen Análisis</t>
  </si>
  <si>
    <t>Rendimientos</t>
  </si>
  <si>
    <t>Consumo Combustible</t>
  </si>
  <si>
    <t>GL/HR</t>
  </si>
  <si>
    <t>Materiales y Equipos</t>
  </si>
  <si>
    <t>Renta Compresor de aire IR 185CFM 2 pistolas, incluye combustible</t>
  </si>
  <si>
    <t>Total/UND</t>
  </si>
  <si>
    <t>MINICARGADOR BOBCAT 763 O SIMILAR</t>
  </si>
  <si>
    <t>Praintex - Agregados y Botes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</si>
  <si>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</si>
  <si>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</si>
  <si>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</si>
  <si>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</si>
  <si>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</si>
  <si>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</si>
  <si>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</si>
  <si>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</si>
  <si>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</si>
  <si>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</si>
  <si>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</si>
  <si>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</si>
  <si>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</si>
  <si>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</si>
  <si>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</si>
  <si>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</si>
  <si>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</si>
  <si>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</si>
  <si>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</si>
  <si>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</si>
  <si>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</si>
  <si>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</si>
  <si>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</si>
  <si>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</si>
  <si>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</si>
  <si>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Bulldozer CATD6N o similar</t>
  </si>
  <si>
    <t>Renta Bulldozer CATD6N o similar</t>
  </si>
  <si>
    <t>BULLDOZER CATD8R O SIMILAR</t>
  </si>
  <si>
    <t>Bulldozer CATD8R o similar</t>
  </si>
  <si>
    <t>Renta Bulldozer CATD8R o similar</t>
  </si>
  <si>
    <t>MOVIMIENTOS DE TIERRA</t>
  </si>
  <si>
    <t>EXTRACCION CAPA VEGETAL E=0.20m</t>
  </si>
  <si>
    <t>M2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</si>
  <si>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</si>
  <si>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</si>
  <si>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</si>
  <si>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</si>
  <si>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</si>
  <si>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</si>
  <si>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</si>
  <si>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</si>
  <si>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</si>
  <si>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Mano de Obra</t>
  </si>
  <si>
    <t>Ayudantes</t>
  </si>
  <si>
    <t>DIA</t>
  </si>
  <si>
    <t>EXCAVACION CALICHE CIELO ABIERTO- EXCAVADORA CAT320D CUBO</t>
  </si>
  <si>
    <t>M3N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</si>
  <si>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</si>
  <si>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</si>
  <si>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</si>
  <si>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</si>
  <si>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</si>
  <si>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</si>
  <si>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</si>
  <si>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</si>
  <si>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</si>
  <si>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</si>
  <si>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</si>
  <si>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</si>
  <si>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</si>
  <si>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</si>
  <si>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</si>
  <si>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</si>
  <si>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</si>
  <si>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</si>
  <si>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</si>
  <si>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</si>
  <si>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M3E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</si>
  <si>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</si>
  <si>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</si>
  <si>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</si>
  <si>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</si>
  <si>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</si>
  <si>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</si>
  <si>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</si>
  <si>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</si>
  <si>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</si>
  <si>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</si>
  <si>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</si>
  <si>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</si>
  <si>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</si>
  <si>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</si>
  <si>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</si>
  <si>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</si>
  <si>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</si>
  <si>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</si>
  <si>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M3xKM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</si>
  <si>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</si>
  <si>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</si>
  <si>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</si>
  <si>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</si>
  <si>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</si>
  <si>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</si>
  <si>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</si>
  <si>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</si>
  <si>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</si>
  <si>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</si>
  <si>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</si>
  <si>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</si>
  <si>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</si>
  <si>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</si>
  <si>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</si>
  <si>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</si>
  <si>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</si>
  <si>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</si>
  <si>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</si>
  <si>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</si>
  <si>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</si>
  <si>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</si>
  <si>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</si>
  <si>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</si>
  <si>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</si>
  <si>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</si>
  <si>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Brigada Topográfica</t>
  </si>
  <si>
    <t>Boleros - Ayudantes</t>
  </si>
  <si>
    <t>Beneficios contratista Movimientos de Tierra</t>
  </si>
  <si>
    <t>%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</si>
  <si>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</si>
  <si>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</si>
  <si>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</si>
  <si>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</si>
  <si>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</si>
  <si>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</si>
  <si>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</si>
  <si>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</si>
  <si>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</si>
  <si>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</si>
  <si>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</si>
  <si>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</si>
  <si>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Riego de adherencia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</si>
  <si>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</si>
  <si>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</si>
  <si>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</si>
  <si>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</si>
  <si>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</si>
  <si>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</si>
  <si>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</si>
  <si>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</si>
  <si>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</si>
  <si>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</si>
  <si>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</si>
  <si>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CODIGO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</si>
  <si>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</si>
  <si>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</si>
  <si>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</si>
  <si>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</si>
  <si>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</si>
  <si>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</si>
  <si>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</si>
  <si>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</si>
  <si>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</si>
  <si>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</si>
  <si>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</si>
  <si>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MINIBANNER CON LINK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</si>
  <si>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</si>
  <si>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</si>
  <si>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</si>
  <si>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</si>
  <si>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</si>
  <si>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</si>
  <si>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QQ</t>
  </si>
  <si>
    <t>Coloc. acero col. 3/8" ó 1/2", hasta 6 de 1/2"</t>
  </si>
  <si>
    <t>ML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</si>
  <si>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</si>
  <si>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</si>
  <si>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</si>
  <si>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</si>
  <si>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</si>
  <si>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</si>
  <si>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</si>
  <si>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</si>
  <si>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</si>
  <si>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</si>
  <si>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</si>
  <si>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</si>
  <si>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</si>
  <si>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</si>
  <si>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</si>
  <si>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</si>
  <si>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</si>
  <si>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</si>
  <si>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</si>
  <si>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</si>
  <si>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</si>
  <si>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</si>
  <si>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</si>
  <si>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</si>
  <si>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</si>
  <si>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</si>
  <si>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</si>
  <si>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</si>
  <si>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</si>
  <si>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</si>
  <si>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</si>
  <si>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</si>
  <si>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</si>
  <si>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</si>
  <si>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</si>
  <si>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</si>
  <si>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</si>
  <si>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</si>
  <si>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</si>
  <si>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</si>
  <si>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</si>
  <si>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</si>
  <si>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</si>
  <si>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</si>
  <si>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</si>
  <si>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</si>
  <si>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</si>
  <si>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</si>
  <si>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</si>
  <si>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</si>
  <si>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</si>
  <si>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Andamios en madera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</si>
  <si>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</si>
  <si>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</si>
  <si>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</si>
  <si>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</si>
  <si>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</si>
  <si>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</si>
  <si>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</si>
  <si>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</si>
  <si>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</si>
  <si>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</si>
  <si>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</si>
  <si>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</si>
  <si>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</si>
  <si>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</si>
  <si>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</si>
  <si>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</si>
  <si>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</si>
  <si>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</si>
  <si>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</si>
  <si>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</si>
  <si>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</si>
  <si>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</si>
  <si>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</si>
  <si>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</si>
  <si>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</si>
  <si>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</si>
  <si>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</si>
  <si>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</si>
  <si>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</si>
  <si>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</si>
  <si>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</si>
  <si>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</si>
  <si>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</si>
  <si>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</si>
  <si>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</si>
  <si>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</si>
  <si>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</si>
  <si>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</si>
  <si>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</si>
  <si>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</si>
  <si>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</si>
  <si>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</si>
  <si>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</si>
  <si>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</si>
  <si>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</si>
  <si>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</si>
  <si>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</si>
  <si>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</si>
  <si>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</si>
  <si>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</si>
  <si>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</si>
  <si>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</si>
  <si>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</si>
  <si>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Cornisas</t>
  </si>
  <si>
    <t>PA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</si>
  <si>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</si>
  <si>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</si>
  <si>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</si>
  <si>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</si>
  <si>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</si>
  <si>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</si>
  <si>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</si>
  <si>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P2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</si>
  <si>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</si>
  <si>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</si>
  <si>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</si>
  <si>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</si>
  <si>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</si>
  <si>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</si>
  <si>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</si>
  <si>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</si>
  <si>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</si>
  <si>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</si>
  <si>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</si>
  <si>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</si>
  <si>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</si>
  <si>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</si>
  <si>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</si>
  <si>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</si>
  <si>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</si>
  <si>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</si>
  <si>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</si>
  <si>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</si>
  <si>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</si>
  <si>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</si>
  <si>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</si>
  <si>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</si>
  <si>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</si>
  <si>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</si>
  <si>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</si>
  <si>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</si>
  <si>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</si>
  <si>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</si>
  <si>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</si>
  <si>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</si>
  <si>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</si>
  <si>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</si>
  <si>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</si>
  <si>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</si>
  <si>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</si>
  <si>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</si>
  <si>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</si>
  <si>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</si>
  <si>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</si>
  <si>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</si>
  <si>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</si>
  <si>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</si>
  <si>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</si>
  <si>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</si>
  <si>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</si>
  <si>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</si>
  <si>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</si>
  <si>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</si>
  <si>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</si>
  <si>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</si>
  <si>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</si>
  <si>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</si>
  <si>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</si>
  <si>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</si>
  <si>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</si>
  <si>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</si>
  <si>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</si>
  <si>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</si>
  <si>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</si>
  <si>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</si>
  <si>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</si>
  <si>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</si>
  <si>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</si>
  <si>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</si>
  <si>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maestreado en columnas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</si>
  <si>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</si>
  <si>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</si>
  <si>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</si>
  <si>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</si>
  <si>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</si>
  <si>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</si>
  <si>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</si>
  <si>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</si>
  <si>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</si>
  <si>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</si>
  <si>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</si>
  <si>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</si>
  <si>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Goteros colgantes</t>
  </si>
  <si>
    <t>Goteros de ranura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</si>
  <si>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</si>
  <si>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</si>
  <si>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</si>
  <si>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</si>
  <si>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</si>
  <si>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</si>
  <si>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</si>
  <si>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</si>
  <si>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</si>
  <si>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</si>
  <si>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</si>
  <si>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</si>
  <si>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</si>
  <si>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</si>
  <si>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</si>
  <si>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</si>
  <si>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</si>
  <si>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</si>
  <si>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</si>
  <si>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</si>
  <si>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</si>
  <si>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</si>
  <si>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</si>
  <si>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</si>
  <si>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</si>
  <si>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</si>
  <si>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</si>
  <si>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</si>
  <si>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</si>
  <si>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</si>
  <si>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</si>
  <si>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</si>
  <si>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</si>
  <si>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</si>
  <si>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</si>
  <si>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</si>
  <si>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</si>
  <si>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</si>
  <si>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</si>
  <si>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</si>
  <si>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</si>
  <si>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</si>
  <si>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</si>
  <si>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</si>
  <si>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</si>
  <si>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</si>
  <si>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</si>
  <si>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</si>
  <si>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</si>
  <si>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</si>
  <si>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</si>
  <si>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</si>
  <si>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</si>
  <si>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</si>
  <si>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</si>
  <si>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</si>
  <si>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</si>
  <si>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</si>
  <si>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</si>
  <si>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</si>
  <si>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</si>
  <si>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</si>
  <si>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</si>
  <si>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</si>
  <si>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</si>
  <si>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</si>
  <si>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</si>
  <si>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</si>
  <si>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</si>
  <si>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</si>
  <si>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</si>
  <si>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</si>
  <si>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</si>
  <si>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</si>
  <si>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</si>
  <si>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</si>
  <si>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</si>
  <si>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</si>
  <si>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</si>
  <si>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</si>
  <si>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</si>
  <si>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</si>
  <si>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</si>
  <si>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</si>
  <si>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</si>
  <si>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</si>
  <si>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</si>
  <si>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</si>
  <si>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</si>
  <si>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</si>
  <si>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</si>
  <si>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</si>
  <si>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</si>
  <si>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</si>
  <si>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</si>
  <si>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</si>
  <si>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</si>
  <si>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</si>
  <si>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</si>
  <si>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</si>
  <si>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Mano de Obra de colocación de Adoquines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</si>
  <si>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</si>
  <si>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</si>
  <si>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</si>
  <si>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</si>
  <si>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</si>
  <si>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</si>
  <si>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</si>
  <si>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</si>
  <si>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</si>
  <si>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</si>
  <si>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</si>
  <si>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</si>
  <si>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</si>
  <si>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M3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</si>
  <si>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</si>
  <si>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</si>
  <si>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</si>
  <si>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</si>
  <si>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</si>
  <si>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</si>
  <si>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</si>
  <si>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</si>
  <si>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</si>
  <si>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</si>
  <si>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</si>
  <si>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</si>
  <si>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</si>
  <si>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</si>
  <si>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</si>
  <si>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</si>
  <si>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</si>
  <si>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</si>
  <si>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</si>
  <si>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</si>
  <si>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</si>
  <si>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</si>
  <si>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</si>
  <si>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</si>
  <si>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</si>
  <si>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</si>
  <si>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</si>
  <si>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</si>
  <si>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</si>
  <si>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</si>
  <si>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</si>
  <si>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</si>
  <si>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</si>
  <si>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</si>
  <si>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</si>
  <si>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</si>
  <si>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</si>
  <si>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</si>
  <si>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</si>
  <si>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</si>
  <si>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</si>
  <si>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</si>
  <si>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</si>
  <si>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</si>
  <si>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</si>
  <si>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</si>
  <si>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</si>
  <si>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</si>
  <si>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</si>
  <si>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</si>
  <si>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</si>
  <si>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</si>
  <si>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</si>
  <si>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</si>
  <si>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</si>
  <si>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</si>
  <si>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</si>
  <si>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</si>
  <si>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</si>
  <si>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</si>
  <si>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</si>
  <si>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</si>
  <si>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</si>
  <si>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</si>
  <si>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</si>
  <si>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</si>
  <si>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</si>
  <si>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</si>
  <si>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</si>
  <si>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</si>
  <si>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</si>
  <si>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</si>
  <si>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</si>
  <si>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</si>
  <si>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</si>
  <si>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</si>
  <si>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</si>
  <si>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</si>
  <si>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</si>
  <si>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</si>
  <si>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</si>
  <si>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</si>
  <si>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</si>
  <si>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</si>
  <si>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</si>
  <si>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</si>
  <si>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</si>
  <si>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</si>
  <si>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</si>
  <si>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</si>
  <si>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</si>
  <si>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</si>
  <si>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</si>
  <si>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</si>
  <si>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</si>
  <si>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</si>
  <si>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</si>
  <si>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</si>
  <si>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</si>
  <si>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</si>
  <si>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</si>
  <si>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</si>
  <si>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</si>
  <si>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</si>
  <si>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</si>
  <si>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</si>
  <si>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</si>
  <si>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</si>
  <si>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</si>
  <si>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</si>
  <si>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</si>
  <si>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</si>
  <si>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</si>
  <si>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</si>
  <si>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</si>
  <si>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</si>
  <si>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</si>
  <si>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</si>
  <si>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</si>
  <si>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</si>
  <si>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</si>
  <si>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</si>
  <si>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</si>
  <si>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</si>
  <si>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</si>
  <si>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</si>
  <si>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</si>
  <si>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</si>
  <si>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</si>
  <si>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</si>
  <si>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</si>
  <si>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</si>
  <si>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</si>
  <si>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</si>
  <si>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</si>
  <si>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</si>
  <si>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</si>
  <si>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</si>
  <si>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</si>
  <si>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</si>
  <si>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</si>
  <si>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</si>
  <si>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</si>
  <si>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</si>
  <si>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</si>
  <si>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</si>
  <si>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</si>
  <si>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</si>
  <si>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</si>
  <si>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</si>
  <si>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</si>
  <si>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</si>
  <si>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</si>
  <si>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</si>
  <si>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</si>
  <si>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</si>
  <si>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</si>
  <si>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</si>
  <si>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</si>
  <si>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</si>
  <si>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</si>
  <si>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</si>
  <si>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</si>
  <si>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</si>
  <si>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</si>
  <si>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</si>
  <si>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</si>
  <si>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</si>
  <si>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</si>
  <si>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</si>
  <si>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</si>
  <si>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</si>
  <si>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</si>
  <si>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</si>
  <si>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</si>
  <si>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</si>
  <si>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</si>
  <si>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</si>
  <si>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</si>
  <si>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</si>
  <si>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</si>
  <si>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</si>
  <si>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</si>
  <si>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</si>
  <si>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</si>
  <si>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</si>
  <si>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</si>
  <si>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</si>
  <si>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</si>
  <si>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</si>
  <si>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</si>
  <si>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</si>
  <si>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</si>
  <si>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</si>
  <si>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</si>
  <si>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</si>
  <si>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</si>
  <si>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</si>
  <si>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</si>
  <si>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</si>
  <si>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</si>
  <si>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</si>
  <si>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</si>
  <si>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</si>
  <si>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</si>
  <si>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</si>
  <si>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</si>
  <si>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</si>
  <si>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</si>
  <si>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</si>
  <si>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</si>
  <si>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</si>
  <si>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</si>
  <si>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</si>
  <si>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</si>
  <si>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</si>
  <si>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</si>
  <si>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</si>
  <si>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</si>
  <si>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</si>
  <si>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</si>
  <si>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</si>
  <si>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</si>
  <si>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</si>
  <si>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</si>
  <si>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</si>
  <si>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</si>
  <si>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</si>
  <si>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</si>
  <si>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</si>
  <si>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</si>
  <si>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</si>
  <si>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</si>
  <si>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</si>
  <si>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</si>
  <si>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</si>
  <si>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</si>
  <si>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</si>
  <si>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</si>
  <si>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</si>
  <si>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</si>
  <si>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</si>
  <si>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</si>
  <si>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</si>
  <si>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</si>
  <si>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</si>
  <si>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</si>
  <si>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</si>
  <si>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</si>
  <si>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</si>
  <si>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</si>
  <si>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</si>
  <si>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</si>
  <si>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</si>
  <si>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</si>
  <si>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</si>
  <si>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</si>
  <si>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</si>
  <si>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</si>
  <si>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</si>
  <si>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</si>
  <si>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</si>
  <si>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</si>
  <si>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</si>
  <si>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</si>
  <si>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</si>
  <si>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</si>
  <si>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</si>
  <si>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</si>
  <si>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</si>
  <si>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</si>
  <si>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</si>
  <si>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</si>
  <si>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</si>
  <si>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</si>
  <si>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</si>
  <si>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</si>
  <si>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</si>
  <si>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</si>
  <si>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</si>
  <si>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</si>
  <si>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</si>
  <si>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</si>
  <si>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</si>
  <si>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</si>
  <si>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</si>
  <si>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</si>
  <si>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</si>
  <si>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</si>
  <si>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</si>
  <si>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</si>
  <si>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</si>
  <si>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</si>
  <si>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</si>
  <si>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</si>
  <si>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</si>
  <si>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</si>
  <si>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</si>
  <si>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</si>
  <si>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</si>
  <si>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</si>
  <si>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</si>
  <si>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</si>
  <si>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</si>
  <si>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</si>
  <si>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</si>
  <si>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alambre de púas</t>
  </si>
  <si>
    <t>MANO DE OBRA GAVIONES</t>
  </si>
  <si>
    <t>Mano de obra cajas malla gaviones</t>
  </si>
  <si>
    <t>Mano de obra llenado cajas con piedras</t>
  </si>
  <si>
    <t>OPERADORES DE MAQUINARIA PESADA EN CONSTRUCCION</t>
  </si>
  <si>
    <t>Salario básico operadores</t>
  </si>
  <si>
    <t>MES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</si>
  <si>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</si>
  <si>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</si>
  <si>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</si>
  <si>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</si>
  <si>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</si>
  <si>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</si>
  <si>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</si>
  <si>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</si>
  <si>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</si>
  <si>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</si>
  <si>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</si>
  <si>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</si>
  <si>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</si>
  <si>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</si>
  <si>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</si>
  <si>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</si>
  <si>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</si>
  <si>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</si>
  <si>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</si>
  <si>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</si>
  <si>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</si>
  <si>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</si>
  <si>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</si>
  <si>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</si>
  <si>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</si>
  <si>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</si>
  <si>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</si>
  <si>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</si>
  <si>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</si>
  <si>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</si>
  <si>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FORMALETAS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</si>
  <si>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</si>
  <si>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</si>
  <si>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</si>
  <si>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</si>
  <si>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</si>
  <si>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</si>
  <si>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</si>
  <si>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</si>
  <si>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CONSTRUCCION LIGERA</t>
  </si>
  <si>
    <t>Mano de obra paredes de sheetrock</t>
  </si>
  <si>
    <t>Mano de obra paredes en dens glass 1 cara</t>
  </si>
  <si>
    <t>Mano de obra techo en sheetrock</t>
  </si>
  <si>
    <t>Mano de obra facias en techos en sheetrock</t>
  </si>
  <si>
    <t>Mano de obra plafond en suspensión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</si>
</sst>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&quot;$&quot;#,##0;[Red]\-&quot;$&quot;#,##0"/>
    <numFmt numFmtId="168" formatCode="&quot;$&quot;#,##0.00;[Red]\-&quot;$&quot;#,##0.00"/>
    <numFmt numFmtId="169" formatCode="&quot;RD$&quot;#,##0.00"/>
    <numFmt numFmtId="170" formatCode="_-* #,##0.00\ _P_t_s_-;\-* #,##0.00\ _P_t_s_-;_-* &quot;-&quot;??\ _P_t_s_-;_-@_-"/>
    <numFmt numFmtId="171" formatCode="#,##0.000"/>
    <numFmt numFmtId="172" formatCode="[$-1C0A]d&quot; de &quot;mmmm&quot; de &quot;yyyy;@"/>
    <numFmt numFmtId="173" formatCode="[$$-2C0A]\ #,##0.00"/>
    <numFmt numFmtId="174" formatCode="0.0"/>
    <numFmt numFmtId="175" formatCode="0.00000000%"/>
    <numFmt numFmtId="176" formatCode="_(* #,##0.000000_);_(* \(#,##0.000000\);_(* &quot;-&quot;??_);_(@_)"/>
    <numFmt numFmtId="177" formatCode="_(* #,##0.0000_);_(* \(#,##0.0000\);_(* &quot;-&quot;??_);_(@_)"/>
  </numFmts>
  <fonts count="3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5" fillId="0" borderId="0"/>
    <xf numFmtId="4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" fillId="0" borderId="0" applyFill="0" applyBorder="0" applyProtection="0">
      <alignment horizontal="center" vertical="center"/>
      <protection locked="0"/>
    </xf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5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/>
    <xf numFmtId="165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9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2" fillId="0" borderId="1" xfId="26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/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0" xfId="0" applyFont="1"/>
    <xf numFmtId="2" fontId="14" fillId="0" borderId="1" xfId="0" applyNumberFormat="1" applyFont="1" applyBorder="1" applyAlignment="1">
      <alignment vertical="top"/>
    </xf>
    <xf numFmtId="0" fontId="14" fillId="0" borderId="3" xfId="0" applyFont="1" applyBorder="1" applyAlignment="1">
      <alignment wrapText="1"/>
    </xf>
    <xf numFmtId="165" fontId="13" fillId="0" borderId="3" xfId="27" applyFont="1" applyBorder="1"/>
    <xf numFmtId="0" fontId="13" fillId="0" borderId="3" xfId="0" applyFont="1" applyBorder="1"/>
    <xf numFmtId="0" fontId="13" fillId="0" borderId="4" xfId="0" applyFont="1" applyBorder="1"/>
    <xf numFmtId="2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wrapText="1"/>
    </xf>
    <xf numFmtId="165" fontId="12" fillId="0" borderId="3" xfId="27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center"/>
    </xf>
    <xf numFmtId="169" fontId="15" fillId="0" borderId="4" xfId="0" applyNumberFormat="1" applyFont="1" applyBorder="1" applyAlignment="1">
      <alignment horizontal="center"/>
    </xf>
    <xf numFmtId="0" fontId="16" fillId="0" borderId="1" xfId="19" applyFont="1" applyBorder="1"/>
    <xf numFmtId="2" fontId="12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165" fontId="12" fillId="0" borderId="0" xfId="27" applyFont="1" applyAlignment="1">
      <alignment horizontal="center"/>
    </xf>
    <xf numFmtId="2" fontId="12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center"/>
    </xf>
    <xf numFmtId="0" fontId="12" fillId="0" borderId="0" xfId="0" applyFont="1"/>
    <xf numFmtId="0" fontId="17" fillId="0" borderId="0" xfId="0" applyFont="1" applyAlignment="1">
      <alignment wrapText="1"/>
    </xf>
    <xf numFmtId="165" fontId="13" fillId="0" borderId="0" xfId="27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169" fontId="13" fillId="0" borderId="0" xfId="0" applyNumberFormat="1" applyFont="1" applyAlignment="1">
      <alignment horizontal="center"/>
    </xf>
    <xf numFmtId="165" fontId="13" fillId="0" borderId="0" xfId="0" applyNumberFormat="1" applyFont="1"/>
    <xf numFmtId="165" fontId="13" fillId="0" borderId="0" xfId="27" applyFont="1"/>
    <xf numFmtId="165" fontId="12" fillId="0" borderId="2" xfId="27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18" fillId="0" borderId="0" xfId="0" applyNumberFormat="1" applyFont="1"/>
    <xf numFmtId="0" fontId="24" fillId="3" borderId="1" xfId="0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73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2" fontId="24" fillId="3" borderId="7" xfId="28" applyNumberFormat="1" applyFont="1" applyFill="1" applyBorder="1" applyAlignment="1">
      <alignment horizontal="right"/>
    </xf>
    <xf numFmtId="165" fontId="24" fillId="3" borderId="7" xfId="28" applyFont="1" applyFill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10" fontId="26" fillId="0" borderId="0" xfId="26" applyNumberFormat="1" applyFont="1" applyAlignment="1" applyProtection="1">
      <alignment horizontal="center"/>
    </xf>
    <xf numFmtId="2" fontId="26" fillId="0" borderId="0" xfId="0" applyNumberFormat="1" applyFont="1" applyAlignment="1">
      <alignment horizontal="right"/>
    </xf>
    <xf numFmtId="10" fontId="26" fillId="0" borderId="0" xfId="26" applyNumberFormat="1" applyFont="1"/>
    <xf numFmtId="169" fontId="24" fillId="0" borderId="0" xfId="26" applyNumberFormat="1" applyFont="1"/>
    <xf numFmtId="2" fontId="2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0" fontId="26" fillId="0" borderId="0" xfId="26" applyNumberFormat="1" applyFont="1" applyBorder="1" applyAlignment="1" applyProtection="1">
      <alignment horizontal="center" vertical="center" wrapText="1"/>
    </xf>
    <xf numFmtId="10" fontId="26" fillId="0" borderId="0" xfId="26" applyNumberFormat="1" applyFont="1" applyBorder="1" applyAlignment="1">
      <alignment horizontal="center" vertical="center" wrapText="1"/>
    </xf>
    <xf numFmtId="165" fontId="19" fillId="0" borderId="0" xfId="28" applyFont="1" applyFill="1" applyBorder="1" applyAlignment="1">
      <alignment horizontal="center" vertical="center" wrapText="1"/>
    </xf>
    <xf numFmtId="166" fontId="19" fillId="0" borderId="0" xfId="29" applyFont="1" applyFill="1" applyBorder="1" applyAlignment="1">
      <alignment horizontal="right"/>
    </xf>
    <xf numFmtId="10" fontId="26" fillId="0" borderId="0" xfId="26" applyNumberFormat="1" applyFont="1" applyBorder="1" applyAlignment="1" applyProtection="1">
      <alignment horizontal="center"/>
    </xf>
    <xf numFmtId="9" fontId="26" fillId="0" borderId="0" xfId="26" applyFont="1" applyBorder="1" applyAlignment="1">
      <alignment horizontal="center"/>
    </xf>
    <xf numFmtId="165" fontId="19" fillId="0" borderId="0" xfId="28" applyFont="1" applyFill="1" applyBorder="1" applyAlignment="1">
      <alignment horizontal="right"/>
    </xf>
    <xf numFmtId="165" fontId="22" fillId="0" borderId="0" xfId="28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165" fontId="19" fillId="0" borderId="0" xfId="28" applyFont="1" applyBorder="1" applyAlignment="1">
      <alignment horizontal="right"/>
    </xf>
    <xf numFmtId="170" fontId="19" fillId="0" borderId="0" xfId="28" applyNumberFormat="1" applyFont="1" applyBorder="1" applyAlignment="1">
      <alignment horizontal="right"/>
    </xf>
    <xf numFmtId="0" fontId="30" fillId="0" borderId="0" xfId="0" applyFont="1"/>
    <xf numFmtId="165" fontId="30" fillId="0" borderId="0" xfId="0" applyNumberFormat="1" applyFont="1"/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/>
    <xf numFmtId="0" fontId="24" fillId="3" borderId="1" xfId="0" applyFont="1" applyFill="1" applyBorder="1" applyAlignment="1">
      <alignment horizontal="center" vertical="center"/>
    </xf>
    <xf numFmtId="173" fontId="22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0" fontId="24" fillId="4" borderId="7" xfId="28" applyNumberFormat="1" applyFont="1" applyFill="1" applyBorder="1" applyAlignment="1">
      <alignment horizontal="right"/>
    </xf>
    <xf numFmtId="2" fontId="24" fillId="3" borderId="7" xfId="0" applyNumberFormat="1" applyFont="1" applyFill="1" applyBorder="1" applyAlignment="1">
      <alignment vertical="center"/>
    </xf>
    <xf numFmtId="173" fontId="19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center" vertical="center" wrapText="1"/>
    </xf>
    <xf numFmtId="2" fontId="24" fillId="3" borderId="15" xfId="0" applyNumberFormat="1" applyFont="1" applyFill="1" applyBorder="1" applyAlignment="1">
      <alignment vertical="center"/>
    </xf>
    <xf numFmtId="2" fontId="24" fillId="3" borderId="15" xfId="28" applyNumberFormat="1" applyFont="1" applyFill="1" applyBorder="1" applyAlignment="1">
      <alignment horizontal="right"/>
    </xf>
    <xf numFmtId="165" fontId="24" fillId="3" borderId="15" xfId="28" applyFont="1" applyFill="1" applyBorder="1" applyAlignment="1">
      <alignment horizontal="right"/>
    </xf>
    <xf numFmtId="40" fontId="24" fillId="4" borderId="15" xfId="28" applyNumberFormat="1" applyFont="1" applyFill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40" fontId="24" fillId="0" borderId="15" xfId="28" applyNumberFormat="1" applyFont="1" applyFill="1" applyBorder="1" applyAlignment="1">
      <alignment horizontal="right"/>
    </xf>
    <xf numFmtId="0" fontId="18" fillId="0" borderId="9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40" fontId="24" fillId="0" borderId="0" xfId="28" applyNumberFormat="1" applyFont="1" applyFill="1" applyBorder="1" applyAlignment="1">
      <alignment horizontal="right"/>
    </xf>
    <xf numFmtId="2" fontId="18" fillId="0" borderId="7" xfId="0" applyNumberFormat="1" applyFont="1" applyBorder="1" applyAlignment="1">
      <alignment horizontal="center"/>
    </xf>
    <xf numFmtId="40" fontId="24" fillId="4" borderId="26" xfId="28" applyNumberFormat="1" applyFont="1" applyFill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175" fontId="18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40" fontId="32" fillId="0" borderId="0" xfId="28" applyNumberFormat="1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40" fontId="18" fillId="0" borderId="0" xfId="0" applyNumberFormat="1" applyFont="1"/>
    <xf numFmtId="176" fontId="18" fillId="0" borderId="0" xfId="0" applyNumberFormat="1" applyFont="1"/>
    <xf numFmtId="165" fontId="18" fillId="0" borderId="13" xfId="0" applyNumberFormat="1" applyFont="1" applyBorder="1" applyAlignment="1">
      <alignment horizontal="center" wrapText="1"/>
    </xf>
    <xf numFmtId="177" fontId="18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0" fontId="24" fillId="4" borderId="24" xfId="28" applyNumberFormat="1" applyFont="1" applyFill="1" applyBorder="1" applyAlignment="1">
      <alignment horizontal="right"/>
    </xf>
    <xf numFmtId="173" fontId="26" fillId="5" borderId="1" xfId="0" applyNumberFormat="1" applyFont="1" applyFill="1" applyBorder="1" applyAlignment="1">
      <alignment vertical="center" wrapText="1"/>
    </xf>
    <xf numFmtId="2" fontId="26" fillId="5" borderId="1" xfId="0" applyNumberFormat="1" applyFont="1" applyFill="1" applyBorder="1" applyAlignment="1">
      <alignment horizontal="center" vertical="center"/>
    </xf>
    <xf numFmtId="165" fontId="26" fillId="5" borderId="1" xfId="28" applyFont="1" applyFill="1" applyBorder="1" applyAlignment="1">
      <alignment horizontal="right" vertical="center"/>
    </xf>
    <xf numFmtId="165" fontId="26" fillId="0" borderId="1" xfId="28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173" fontId="26" fillId="0" borderId="1" xfId="0" applyNumberFormat="1" applyFont="1" applyBorder="1" applyAlignment="1">
      <alignment vertical="center" wrapText="1"/>
    </xf>
    <xf numFmtId="2" fontId="26" fillId="0" borderId="1" xfId="0" applyNumberFormat="1" applyFont="1" applyBorder="1" applyAlignment="1">
      <alignment horizontal="center" vertical="center"/>
    </xf>
    <xf numFmtId="4" fontId="26" fillId="5" borderId="1" xfId="1" applyNumberFormat="1" applyFont="1" applyFill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0" fontId="24" fillId="4" borderId="22" xfId="28" applyNumberFormat="1" applyFont="1" applyFill="1" applyBorder="1" applyAlignment="1">
      <alignment horizontal="right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165" fontId="18" fillId="2" borderId="0" xfId="0" applyNumberFormat="1" applyFont="1" applyFill="1"/>
    <xf numFmtId="2" fontId="24" fillId="2" borderId="0" xfId="0" applyNumberFormat="1" applyFont="1" applyFill="1" applyAlignment="1">
      <alignment horizontal="center" vertical="center"/>
    </xf>
    <xf numFmtId="2" fontId="24" fillId="2" borderId="0" xfId="0" applyNumberFormat="1" applyFont="1" applyFill="1" applyAlignment="1">
      <alignment vertical="center"/>
    </xf>
    <xf numFmtId="2" fontId="24" fillId="2" borderId="0" xfId="28" applyNumberFormat="1" applyFont="1" applyFill="1" applyBorder="1" applyAlignment="1">
      <alignment horizontal="right"/>
    </xf>
    <xf numFmtId="165" fontId="24" fillId="2" borderId="0" xfId="28" applyFont="1" applyFill="1" applyBorder="1" applyAlignment="1">
      <alignment horizontal="right"/>
    </xf>
    <xf numFmtId="40" fontId="24" fillId="2" borderId="0" xfId="28" applyNumberFormat="1" applyFont="1" applyFill="1" applyBorder="1" applyAlignment="1">
      <alignment horizontal="right"/>
    </xf>
    <xf numFmtId="166" fontId="24" fillId="2" borderId="0" xfId="29" applyFont="1" applyFill="1" applyBorder="1" applyAlignment="1">
      <alignment horizontal="right"/>
    </xf>
    <xf numFmtId="10" fontId="26" fillId="0" borderId="1" xfId="26" applyNumberFormat="1" applyFont="1" applyBorder="1" applyAlignment="1">
      <alignment horizontal="center" vertical="center"/>
    </xf>
    <xf numFmtId="165" fontId="19" fillId="0" borderId="1" xfId="28" applyFont="1" applyFill="1" applyBorder="1" applyAlignment="1">
      <alignment horizontal="right" vertical="center"/>
    </xf>
    <xf numFmtId="166" fontId="19" fillId="0" borderId="1" xfId="29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174" fontId="26" fillId="3" borderId="23" xfId="0" applyNumberFormat="1" applyFont="1" applyFill="1" applyBorder="1" applyAlignment="1">
      <alignment horizontal="center" vertical="center"/>
    </xf>
    <xf numFmtId="174" fontId="26" fillId="3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166" fontId="24" fillId="3" borderId="25" xfId="29" applyFont="1" applyFill="1" applyBorder="1" applyAlignment="1">
      <alignment horizontal="right"/>
    </xf>
    <xf numFmtId="10" fontId="26" fillId="0" borderId="1" xfId="26" applyNumberFormat="1" applyFont="1" applyBorder="1" applyAlignment="1">
      <alignment horizontal="center" vertical="center" wrapText="1"/>
    </xf>
    <xf numFmtId="165" fontId="19" fillId="0" borderId="1" xfId="28" applyFont="1" applyFill="1" applyBorder="1" applyAlignment="1">
      <alignment horizontal="center" vertical="center" wrapText="1"/>
    </xf>
    <xf numFmtId="40" fontId="24" fillId="4" borderId="30" xfId="28" applyNumberFormat="1" applyFont="1" applyFill="1" applyBorder="1" applyAlignment="1">
      <alignment horizontal="right"/>
    </xf>
    <xf numFmtId="2" fontId="26" fillId="5" borderId="21" xfId="0" applyNumberFormat="1" applyFont="1" applyFill="1" applyBorder="1" applyAlignment="1">
      <alignment horizontal="center" vertical="center"/>
    </xf>
    <xf numFmtId="173" fontId="26" fillId="0" borderId="21" xfId="0" applyNumberFormat="1" applyFont="1" applyBorder="1" applyAlignment="1">
      <alignment vertical="center" wrapText="1"/>
    </xf>
    <xf numFmtId="4" fontId="26" fillId="0" borderId="21" xfId="1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165" fontId="26" fillId="0" borderId="21" xfId="28" applyFont="1" applyFill="1" applyBorder="1" applyAlignment="1">
      <alignment horizontal="right" vertical="center"/>
    </xf>
    <xf numFmtId="174" fontId="26" fillId="3" borderId="2" xfId="0" applyNumberFormat="1" applyFont="1" applyFill="1" applyBorder="1" applyAlignment="1">
      <alignment horizontal="center" vertical="center"/>
    </xf>
    <xf numFmtId="2" fontId="24" fillId="3" borderId="3" xfId="0" applyNumberFormat="1" applyFont="1" applyFill="1" applyBorder="1" applyAlignment="1">
      <alignment vertical="center"/>
    </xf>
    <xf numFmtId="2" fontId="24" fillId="3" borderId="3" xfId="28" applyNumberFormat="1" applyFont="1" applyFill="1" applyBorder="1" applyAlignment="1">
      <alignment horizontal="right" vertical="center"/>
    </xf>
    <xf numFmtId="165" fontId="24" fillId="3" borderId="3" xfId="28" applyFont="1" applyFill="1" applyBorder="1" applyAlignment="1">
      <alignment horizontal="right" vertical="center"/>
    </xf>
    <xf numFmtId="40" fontId="24" fillId="4" borderId="3" xfId="28" applyNumberFormat="1" applyFont="1" applyFill="1" applyBorder="1" applyAlignment="1">
      <alignment horizontal="right" vertical="center"/>
    </xf>
    <xf numFmtId="166" fontId="24" fillId="3" borderId="4" xfId="29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26" fillId="0" borderId="17" xfId="0" applyFont="1" applyBorder="1"/>
    <xf numFmtId="2" fontId="26" fillId="0" borderId="17" xfId="0" applyNumberFormat="1" applyFont="1" applyBorder="1" applyAlignment="1">
      <alignment horizontal="center"/>
    </xf>
    <xf numFmtId="173" fontId="26" fillId="5" borderId="1" xfId="0" applyNumberFormat="1" applyFont="1" applyFill="1" applyBorder="1" applyAlignment="1">
      <alignment vertical="center"/>
    </xf>
    <xf numFmtId="10" fontId="26" fillId="0" borderId="21" xfId="26" applyNumberFormat="1" applyFont="1" applyBorder="1" applyAlignment="1">
      <alignment horizontal="center" vertical="center"/>
    </xf>
    <xf numFmtId="165" fontId="19" fillId="0" borderId="21" xfId="28" applyFont="1" applyFill="1" applyBorder="1" applyAlignment="1">
      <alignment horizontal="right" vertical="center"/>
    </xf>
    <xf numFmtId="166" fontId="19" fillId="0" borderId="21" xfId="29" applyFont="1" applyFill="1" applyBorder="1" applyAlignment="1">
      <alignment horizontal="right" vertical="center"/>
    </xf>
    <xf numFmtId="2" fontId="24" fillId="3" borderId="3" xfId="28" applyNumberFormat="1" applyFont="1" applyFill="1" applyBorder="1" applyAlignment="1">
      <alignment horizontal="right"/>
    </xf>
    <xf numFmtId="165" fontId="24" fillId="3" borderId="3" xfId="28" applyFont="1" applyFill="1" applyBorder="1" applyAlignment="1">
      <alignment horizontal="right"/>
    </xf>
    <xf numFmtId="2" fontId="26" fillId="2" borderId="0" xfId="0" applyNumberFormat="1" applyFont="1" applyFill="1" applyAlignment="1">
      <alignment horizontal="center" vertical="center"/>
    </xf>
    <xf numFmtId="10" fontId="26" fillId="2" borderId="0" xfId="26" applyNumberFormat="1" applyFont="1" applyFill="1" applyBorder="1" applyAlignment="1" applyProtection="1">
      <alignment horizontal="center"/>
    </xf>
    <xf numFmtId="2" fontId="26" fillId="2" borderId="0" xfId="0" applyNumberFormat="1" applyFont="1" applyFill="1" applyAlignment="1">
      <alignment horizontal="right"/>
    </xf>
    <xf numFmtId="10" fontId="26" fillId="2" borderId="0" xfId="26" applyNumberFormat="1" applyFont="1" applyFill="1" applyBorder="1" applyAlignment="1">
      <alignment horizontal="center" vertical="center"/>
    </xf>
    <xf numFmtId="165" fontId="19" fillId="2" borderId="0" xfId="28" applyFont="1" applyFill="1" applyBorder="1" applyAlignment="1">
      <alignment horizontal="right" vertical="center"/>
    </xf>
    <xf numFmtId="166" fontId="19" fillId="2" borderId="0" xfId="29" applyFont="1" applyFill="1" applyBorder="1" applyAlignment="1">
      <alignment horizontal="right" vertical="center"/>
    </xf>
    <xf numFmtId="10" fontId="24" fillId="4" borderId="15" xfId="26" applyNumberFormat="1" applyFont="1" applyFill="1" applyBorder="1" applyAlignment="1">
      <alignment horizontal="center" vertical="center"/>
    </xf>
    <xf numFmtId="2" fontId="24" fillId="3" borderId="15" xfId="28" applyNumberFormat="1" applyFont="1" applyFill="1" applyBorder="1" applyAlignment="1">
      <alignment horizontal="right" vertical="center"/>
    </xf>
    <xf numFmtId="165" fontId="24" fillId="3" borderId="15" xfId="28" applyFont="1" applyFill="1" applyBorder="1" applyAlignment="1">
      <alignment horizontal="right" vertical="center"/>
    </xf>
    <xf numFmtId="40" fontId="24" fillId="4" borderId="15" xfId="28" applyNumberFormat="1" applyFont="1" applyFill="1" applyBorder="1" applyAlignment="1">
      <alignment horizontal="right" vertical="center"/>
    </xf>
    <xf numFmtId="169" fontId="24" fillId="3" borderId="16" xfId="28" applyNumberFormat="1" applyFont="1" applyFill="1" applyBorder="1" applyAlignment="1">
      <alignment horizontal="right" vertical="center"/>
    </xf>
    <xf numFmtId="166" fontId="24" fillId="3" borderId="16" xfId="29" applyFont="1" applyFill="1" applyBorder="1" applyAlignment="1">
      <alignment horizontal="right" vertical="center"/>
    </xf>
    <xf numFmtId="2" fontId="24" fillId="0" borderId="0" xfId="0" applyNumberFormat="1" applyFont="1" applyAlignment="1">
      <alignment horizontal="center" vertical="top"/>
    </xf>
    <xf numFmtId="2" fontId="24" fillId="0" borderId="0" xfId="28" applyNumberFormat="1" applyFont="1" applyFill="1" applyBorder="1" applyAlignment="1">
      <alignment horizontal="right" vertical="center"/>
    </xf>
    <xf numFmtId="165" fontId="24" fillId="0" borderId="0" xfId="28" applyFont="1" applyFill="1" applyBorder="1" applyAlignment="1">
      <alignment horizontal="right" vertical="center"/>
    </xf>
    <xf numFmtId="40" fontId="25" fillId="0" borderId="0" xfId="28" applyNumberFormat="1" applyFont="1" applyFill="1" applyBorder="1" applyAlignment="1">
      <alignment horizontal="right"/>
    </xf>
    <xf numFmtId="166" fontId="24" fillId="0" borderId="0" xfId="29" applyFont="1" applyFill="1" applyBorder="1" applyAlignment="1">
      <alignment horizontal="right" vertical="center"/>
    </xf>
    <xf numFmtId="2" fontId="26" fillId="0" borderId="1" xfId="0" applyNumberFormat="1" applyFont="1" applyBorder="1" applyAlignment="1">
      <alignment horizontal="center" vertical="top"/>
    </xf>
    <xf numFmtId="165" fontId="26" fillId="0" borderId="1" xfId="28" applyFont="1" applyFill="1" applyBorder="1" applyAlignment="1">
      <alignment vertical="center"/>
    </xf>
    <xf numFmtId="174" fontId="27" fillId="3" borderId="2" xfId="0" applyNumberFormat="1" applyFont="1" applyFill="1" applyBorder="1" applyAlignment="1">
      <alignment vertical="center"/>
    </xf>
    <xf numFmtId="40" fontId="25" fillId="4" borderId="3" xfId="28" applyNumberFormat="1" applyFont="1" applyFill="1" applyBorder="1" applyAlignment="1">
      <alignment horizontal="right" vertical="center"/>
    </xf>
    <xf numFmtId="40" fontId="25" fillId="4" borderId="3" xfId="28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165" fontId="19" fillId="0" borderId="0" xfId="28" applyFont="1" applyAlignment="1" applyProtection="1">
      <alignment horizontal="right"/>
      <protection locked="0"/>
    </xf>
    <xf numFmtId="170" fontId="19" fillId="0" borderId="0" xfId="28" applyNumberFormat="1" applyFont="1" applyFill="1" applyAlignment="1" applyProtection="1">
      <alignment horizontal="right"/>
      <protection locked="0"/>
    </xf>
    <xf numFmtId="170" fontId="19" fillId="0" borderId="0" xfId="28" applyNumberFormat="1" applyFont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171" fontId="22" fillId="0" borderId="0" xfId="0" applyNumberFormat="1" applyFont="1" applyAlignment="1" applyProtection="1">
      <alignment horizontal="left"/>
      <protection locked="0"/>
    </xf>
    <xf numFmtId="165" fontId="18" fillId="0" borderId="0" xfId="0" applyNumberFormat="1" applyFont="1" applyProtection="1">
      <protection locked="0"/>
    </xf>
    <xf numFmtId="165" fontId="22" fillId="0" borderId="0" xfId="0" applyNumberFormat="1" applyFont="1" applyAlignment="1" applyProtection="1">
      <alignment horizontal="right" vertical="top"/>
      <protection locked="0"/>
    </xf>
    <xf numFmtId="172" fontId="22" fillId="0" borderId="0" xfId="28" applyNumberFormat="1" applyFont="1" applyFill="1" applyAlignment="1" applyProtection="1">
      <alignment horizontal="left"/>
      <protection locked="0"/>
    </xf>
    <xf numFmtId="4" fontId="22" fillId="0" borderId="0" xfId="0" applyNumberFormat="1" applyFont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170" fontId="24" fillId="0" borderId="0" xfId="28" applyNumberFormat="1" applyFont="1" applyFill="1" applyBorder="1" applyAlignment="1" applyProtection="1">
      <alignment horizontal="left"/>
      <protection locked="0"/>
    </xf>
    <xf numFmtId="2" fontId="19" fillId="0" borderId="0" xfId="0" applyNumberFormat="1" applyFont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1" xfId="0" applyNumberFormat="1" applyFont="1" applyBorder="1" applyAlignment="1" applyProtection="1">
      <alignment horizontal="right" vertical="center"/>
      <protection locked="0"/>
    </xf>
    <xf numFmtId="40" fontId="24" fillId="4" borderId="3" xfId="28" applyNumberFormat="1" applyFont="1" applyFill="1" applyBorder="1" applyAlignment="1" applyProtection="1">
      <alignment horizontal="right" vertical="center"/>
      <protection locked="0"/>
    </xf>
    <xf numFmtId="165" fontId="18" fillId="2" borderId="0" xfId="0" applyNumberFormat="1" applyFont="1" applyFill="1" applyProtection="1">
      <protection locked="0"/>
    </xf>
    <xf numFmtId="40" fontId="24" fillId="2" borderId="0" xfId="28" applyNumberFormat="1" applyFont="1" applyFill="1" applyBorder="1" applyAlignment="1" applyProtection="1">
      <alignment horizontal="right"/>
      <protection locked="0"/>
    </xf>
    <xf numFmtId="165" fontId="26" fillId="5" borderId="1" xfId="0" applyNumberFormat="1" applyFont="1" applyFill="1" applyBorder="1" applyAlignment="1" applyProtection="1">
      <alignment horizontal="right" vertical="center"/>
      <protection locked="0"/>
    </xf>
    <xf numFmtId="165" fontId="26" fillId="5" borderId="1" xfId="0" applyNumberFormat="1" applyFont="1" applyFill="1" applyBorder="1" applyAlignment="1" applyProtection="1">
      <alignment vertical="center"/>
      <protection locked="0"/>
    </xf>
    <xf numFmtId="2" fontId="26" fillId="5" borderId="1" xfId="0" applyNumberFormat="1" applyFont="1" applyFill="1" applyBorder="1" applyAlignment="1" applyProtection="1">
      <alignment vertical="center"/>
      <protection locked="0"/>
    </xf>
    <xf numFmtId="165" fontId="26" fillId="0" borderId="1" xfId="0" applyNumberFormat="1" applyFont="1" applyBorder="1" applyAlignment="1" applyProtection="1">
      <alignment vertical="center"/>
      <protection locked="0"/>
    </xf>
    <xf numFmtId="40" fontId="25" fillId="0" borderId="0" xfId="28" applyNumberFormat="1" applyFont="1" applyFill="1" applyBorder="1" applyAlignment="1" applyProtection="1">
      <alignment horizontal="right"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70" fontId="24" fillId="0" borderId="0" xfId="28" applyNumberFormat="1" applyFont="1" applyFill="1" applyBorder="1" applyAlignment="1" applyProtection="1">
      <alignment horizontal="left"/>
      <protection locked="0"/>
    </xf>
    <xf numFmtId="0" fontId="20" fillId="0" borderId="0" xfId="20" applyFont="1" applyAlignment="1" applyProtection="1">
      <alignment horizontal="center"/>
      <protection locked="0"/>
    </xf>
    <xf numFmtId="0" fontId="21" fillId="0" borderId="0" xfId="20" applyFont="1" applyAlignment="1" applyProtection="1">
      <alignment horizontal="center"/>
      <protection locked="0"/>
    </xf>
    <xf numFmtId="4" fontId="23" fillId="0" borderId="0" xfId="0" applyNumberFormat="1" applyFont="1" applyAlignment="1" applyProtection="1">
      <alignment horizontal="left" vertical="justify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1">
    <cellStyle name="Comma 2" xfId="2" xr:uid="{00000000-0005-0000-0000-000000000000}"/>
    <cellStyle name="Comma 2 2" xfId="32" xr:uid="{B7D3C3C4-0B3C-4C9D-86DF-6D2DE5F79482}"/>
    <cellStyle name="Comma 3" xfId="21" xr:uid="{00000000-0005-0000-0000-000001000000}"/>
    <cellStyle name="Currency [0] 2" xfId="4" xr:uid="{00000000-0005-0000-0000-000002000000}"/>
    <cellStyle name="Currency [0] 2 2" xfId="34" xr:uid="{BF86BD5A-56D0-4C7B-92E7-E5E16116A3C3}"/>
    <cellStyle name="Currency [0] 3" xfId="23" xr:uid="{00000000-0005-0000-0000-000003000000}"/>
    <cellStyle name="Currency 10" xfId="14" xr:uid="{00000000-0005-0000-0000-000004000000}"/>
    <cellStyle name="Currency 10 2" xfId="44" xr:uid="{575E75EA-23D3-4C3E-89B2-8487CFCF786F}"/>
    <cellStyle name="Currency 11" xfId="15" xr:uid="{00000000-0005-0000-0000-000005000000}"/>
    <cellStyle name="Currency 11 2" xfId="45" xr:uid="{FC7AAFF8-BE5A-48AB-83C0-B813C3E30DE9}"/>
    <cellStyle name="Currency 12" xfId="9" xr:uid="{00000000-0005-0000-0000-000006000000}"/>
    <cellStyle name="Currency 12 2" xfId="39" xr:uid="{2066C4C5-F3C9-42CD-A686-F09E96375FD9}"/>
    <cellStyle name="Currency 13" xfId="16" xr:uid="{00000000-0005-0000-0000-000007000000}"/>
    <cellStyle name="Currency 13 2" xfId="46" xr:uid="{C41DF436-C44D-443C-AA0F-EFBEF77BD1E2}"/>
    <cellStyle name="Currency 14" xfId="17" xr:uid="{00000000-0005-0000-0000-000008000000}"/>
    <cellStyle name="Currency 14 2" xfId="47" xr:uid="{E7CF00D2-9A61-41EC-8ECA-441EF50E9882}"/>
    <cellStyle name="Currency 15" xfId="18" xr:uid="{00000000-0005-0000-0000-000009000000}"/>
    <cellStyle name="Currency 15 2" xfId="48" xr:uid="{53E97F02-7039-490E-9FB2-9E475A304D4B}"/>
    <cellStyle name="Currency 16" xfId="22" xr:uid="{00000000-0005-0000-0000-00000A000000}"/>
    <cellStyle name="Currency 2" xfId="3" xr:uid="{00000000-0005-0000-0000-00000B000000}"/>
    <cellStyle name="Currency 2 2" xfId="33" xr:uid="{B735B080-6518-4AE1-94B3-FE268939F848}"/>
    <cellStyle name="Currency 3" xfId="8" xr:uid="{00000000-0005-0000-0000-00000C000000}"/>
    <cellStyle name="Currency 3 2" xfId="38" xr:uid="{839724FB-21B5-47C7-B3B0-E2A065C4686F}"/>
    <cellStyle name="Currency 4" xfId="10" xr:uid="{00000000-0005-0000-0000-00000D000000}"/>
    <cellStyle name="Currency 4 2" xfId="40" xr:uid="{E74C7C9A-2A9B-42EA-A88E-6FE2F7DE92AD}"/>
    <cellStyle name="Currency 5" xfId="7" xr:uid="{00000000-0005-0000-0000-00000E000000}"/>
    <cellStyle name="Currency 5 2" xfId="37" xr:uid="{38569957-F725-4325-A0E3-5A88CC965E19}"/>
    <cellStyle name="Currency 6" xfId="6" xr:uid="{00000000-0005-0000-0000-00000F000000}"/>
    <cellStyle name="Currency 6 2" xfId="36" xr:uid="{E401320F-C02E-4AC3-969F-1F185149A0E5}"/>
    <cellStyle name="Currency 7" xfId="11" xr:uid="{00000000-0005-0000-0000-000010000000}"/>
    <cellStyle name="Currency 7 2" xfId="41" xr:uid="{65BF4B32-9CC5-4B39-A2FA-F4FE981AB5ED}"/>
    <cellStyle name="Currency 8" xfId="12" xr:uid="{00000000-0005-0000-0000-000011000000}"/>
    <cellStyle name="Currency 8 2" xfId="42" xr:uid="{6C533A15-9158-4144-B559-13CE8938912D}"/>
    <cellStyle name="Currency 9" xfId="13" xr:uid="{00000000-0005-0000-0000-000012000000}"/>
    <cellStyle name="Currency 9 2" xfId="43" xr:uid="{1312FEF1-D756-4149-B1E2-CEB9DFCB3D41}"/>
    <cellStyle name="Hipervínculo" xfId="19" builtinId="8"/>
    <cellStyle name="Hyperlink 2" xfId="24" xr:uid="{00000000-0005-0000-0000-000014000000}"/>
    <cellStyle name="Millares" xfId="28" builtinId="3"/>
    <cellStyle name="Millares 17" xfId="31" xr:uid="{00000000-0005-0000-0000-000016000000}"/>
    <cellStyle name="Millares 2" xfId="27" xr:uid="{00000000-0005-0000-0000-000017000000}"/>
    <cellStyle name="Moneda" xfId="29" builtinId="4"/>
    <cellStyle name="Moneda 2" xfId="50" xr:uid="{1738E517-EDA4-4661-8467-D9ACB5D18763}"/>
    <cellStyle name="Normal" xfId="0" builtinId="0"/>
    <cellStyle name="Normal 2" xfId="1" xr:uid="{00000000-0005-0000-0000-00001A000000}"/>
    <cellStyle name="Normal 3" xfId="20" xr:uid="{00000000-0005-0000-0000-00001B000000}"/>
    <cellStyle name="Normal 3 2" xfId="49" xr:uid="{73E31A73-E064-460E-ADA8-541084C3A394}"/>
    <cellStyle name="Normal 3 3" xfId="30" xr:uid="{00000000-0005-0000-0000-00001C000000}"/>
    <cellStyle name="Percent 2" xfId="5" xr:uid="{00000000-0005-0000-0000-00001E000000}"/>
    <cellStyle name="Percent 2 2" xfId="35" xr:uid="{53D31D30-F969-4B7D-909A-6C56562957CF}"/>
    <cellStyle name="Percent 3" xfId="25" xr:uid="{00000000-0005-0000-0000-00001F000000}"/>
    <cellStyle name="Porcentaje" xfId="2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strucosto.do/lista/excon-s-a/" TargetMode="External"/><Relationship Id="rId18" Type="http://schemas.openxmlformats.org/officeDocument/2006/relationships/hyperlink" Target="http://www.construcosto.do/lista/excon-s-a/" TargetMode="External"/><Relationship Id="rId26" Type="http://schemas.openxmlformats.org/officeDocument/2006/relationships/hyperlink" Target="http://www.construcosto.do/lista/excon-s-a/" TargetMode="External"/><Relationship Id="rId21" Type="http://schemas.openxmlformats.org/officeDocument/2006/relationships/hyperlink" Target="http://www.construcosto.do/lista/excon-s-a/" TargetMode="External"/><Relationship Id="rId34" Type="http://schemas.openxmlformats.org/officeDocument/2006/relationships/hyperlink" Target="http://www.construcosto.do/lista/praintex-agregados-y-botes/" TargetMode="External"/><Relationship Id="rId7" Type="http://schemas.openxmlformats.org/officeDocument/2006/relationships/hyperlink" Target="http://www.construcosto.do/lista/excon-s-a/" TargetMode="External"/><Relationship Id="rId12" Type="http://schemas.openxmlformats.org/officeDocument/2006/relationships/hyperlink" Target="http://www.construcosto.do/lista/excon-s-a/" TargetMode="External"/><Relationship Id="rId17" Type="http://schemas.openxmlformats.org/officeDocument/2006/relationships/hyperlink" Target="http://www.construcosto.do/lista/excon-s-a/" TargetMode="External"/><Relationship Id="rId25" Type="http://schemas.openxmlformats.org/officeDocument/2006/relationships/hyperlink" Target="http://www.construcosto.do/lista/excon-s-a/" TargetMode="External"/><Relationship Id="rId33" Type="http://schemas.openxmlformats.org/officeDocument/2006/relationships/hyperlink" Target="http://www.construcosto.do/lista/excon-s-a/" TargetMode="External"/><Relationship Id="rId2" Type="http://schemas.openxmlformats.org/officeDocument/2006/relationships/hyperlink" Target="http://www.construcosto.do/lista/excon-s-a/" TargetMode="External"/><Relationship Id="rId16" Type="http://schemas.openxmlformats.org/officeDocument/2006/relationships/hyperlink" Target="http://www.construcosto.do/lista/excon-s-a/" TargetMode="External"/><Relationship Id="rId20" Type="http://schemas.openxmlformats.org/officeDocument/2006/relationships/hyperlink" Target="http://www.construcosto.do/lista/excon-s-a/" TargetMode="External"/><Relationship Id="rId29" Type="http://schemas.openxmlformats.org/officeDocument/2006/relationships/hyperlink" Target="http://www.construcosto.do/lista/excon-s-a/" TargetMode="External"/><Relationship Id="rId1" Type="http://schemas.openxmlformats.org/officeDocument/2006/relationships/hyperlink" Target="http://www.construcosto.do/lista/excon-s-a/" TargetMode="External"/><Relationship Id="rId6" Type="http://schemas.openxmlformats.org/officeDocument/2006/relationships/hyperlink" Target="http://www.construcosto.do/lista/excon-s-a/" TargetMode="External"/><Relationship Id="rId11" Type="http://schemas.openxmlformats.org/officeDocument/2006/relationships/hyperlink" Target="http://www.construcosto.do/lista/excon-s-a/" TargetMode="External"/><Relationship Id="rId24" Type="http://schemas.openxmlformats.org/officeDocument/2006/relationships/hyperlink" Target="http://www.construcosto.do/lista/excon-s-a/" TargetMode="External"/><Relationship Id="rId32" Type="http://schemas.openxmlformats.org/officeDocument/2006/relationships/hyperlink" Target="http://www.construcosto.do/lista/excon-s-a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construcosto.do/lista/excon-s-a/" TargetMode="External"/><Relationship Id="rId15" Type="http://schemas.openxmlformats.org/officeDocument/2006/relationships/hyperlink" Target="http://www.construcosto.do/lista/excon-s-a/" TargetMode="External"/><Relationship Id="rId23" Type="http://schemas.openxmlformats.org/officeDocument/2006/relationships/hyperlink" Target="http://www.construcosto.do/lista/excon-s-a/" TargetMode="External"/><Relationship Id="rId28" Type="http://schemas.openxmlformats.org/officeDocument/2006/relationships/hyperlink" Target="http://www.construcosto.do/lista/excon-s-a/" TargetMode="External"/><Relationship Id="rId36" Type="http://schemas.openxmlformats.org/officeDocument/2006/relationships/hyperlink" Target="http://www.construcosto.do/lista/praintex-agregados-y-botes/" TargetMode="External"/><Relationship Id="rId10" Type="http://schemas.openxmlformats.org/officeDocument/2006/relationships/hyperlink" Target="http://www.construcosto.do/lista/excon-s-a/" TargetMode="External"/><Relationship Id="rId19" Type="http://schemas.openxmlformats.org/officeDocument/2006/relationships/hyperlink" Target="http://www.construcosto.do/lista/excon-s-a/" TargetMode="External"/><Relationship Id="rId31" Type="http://schemas.openxmlformats.org/officeDocument/2006/relationships/hyperlink" Target="http://www.construcosto.do/lista/excon-s-a/" TargetMode="External"/><Relationship Id="rId4" Type="http://schemas.openxmlformats.org/officeDocument/2006/relationships/hyperlink" Target="http://www.construcosto.do/lista/excon-s-a/" TargetMode="External"/><Relationship Id="rId9" Type="http://schemas.openxmlformats.org/officeDocument/2006/relationships/hyperlink" Target="http://www.construcosto.do/lista/excon-s-a/" TargetMode="External"/><Relationship Id="rId14" Type="http://schemas.openxmlformats.org/officeDocument/2006/relationships/hyperlink" Target="http://www.construcosto.do/lista/excon-s-a/" TargetMode="External"/><Relationship Id="rId22" Type="http://schemas.openxmlformats.org/officeDocument/2006/relationships/hyperlink" Target="http://www.construcosto.do/lista/excon-s-a/" TargetMode="External"/><Relationship Id="rId27" Type="http://schemas.openxmlformats.org/officeDocument/2006/relationships/hyperlink" Target="http://www.construcosto.do/lista/excon-s-a/" TargetMode="External"/><Relationship Id="rId30" Type="http://schemas.openxmlformats.org/officeDocument/2006/relationships/hyperlink" Target="http://www.construcosto.do/lista/excon-s-a/" TargetMode="External"/><Relationship Id="rId35" Type="http://schemas.openxmlformats.org/officeDocument/2006/relationships/hyperlink" Target="http://www.construcosto.do/lista/praintex-agregados-y-botes/" TargetMode="External"/><Relationship Id="rId8" Type="http://schemas.openxmlformats.org/officeDocument/2006/relationships/hyperlink" Target="http://www.construcosto.do/lista/excon-s-a/" TargetMode="External"/><Relationship Id="rId3" Type="http://schemas.openxmlformats.org/officeDocument/2006/relationships/hyperlink" Target="http://www.construcosto.do/lista/excon-s-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/>
  </sheetPr>
  <dimension ref="A1:K264"/>
  <sheetViews>
    <sheetView showGridLines="0" tabSelected="1" view="pageBreakPreview" topLeftCell="A151" zoomScaleNormal="100" zoomScaleSheetLayoutView="100" workbookViewId="0">
      <selection activeCell="E198" sqref="E198"/>
    </sheetView>
  </sheetViews>
  <sheetFormatPr defaultColWidth="11" defaultRowHeight="14.25"/>
  <cols>
    <col min="1" max="1" width="8.42578125" style="162" customWidth="1"/>
    <col min="2" max="2" width="75.85546875" style="93" customWidth="1"/>
    <col min="3" max="3" width="9.7109375" style="61" customWidth="1"/>
    <col min="4" max="4" width="9.140625" style="61" customWidth="1"/>
    <col min="5" max="5" width="14" style="63" customWidth="1"/>
    <col min="6" max="6" width="15.7109375" style="61" bestFit="1" customWidth="1"/>
    <col min="7" max="7" width="26.140625" style="61" customWidth="1"/>
    <col min="8" max="8" width="9.85546875" style="60" hidden="1" customWidth="1"/>
    <col min="9" max="9" width="32.5703125" style="62" hidden="1" customWidth="1"/>
    <col min="10" max="10" width="15.85546875" style="62" hidden="1" customWidth="1"/>
    <col min="11" max="11" width="15.140625" style="61" hidden="1" customWidth="1"/>
    <col min="12" max="12" width="14.42578125" style="61" bestFit="1" customWidth="1"/>
    <col min="13" max="247" width="11" style="61"/>
    <col min="248" max="248" width="6.140625" style="61" customWidth="1"/>
    <col min="249" max="249" width="41" style="61" customWidth="1"/>
    <col min="250" max="250" width="10.85546875" style="61" customWidth="1"/>
    <col min="251" max="251" width="8.7109375" style="61" customWidth="1"/>
    <col min="252" max="252" width="14.42578125" style="61" customWidth="1"/>
    <col min="253" max="253" width="15.7109375" style="61" bestFit="1" customWidth="1"/>
    <col min="254" max="254" width="15.7109375" style="61" customWidth="1"/>
    <col min="255" max="255" width="14.42578125" style="61" bestFit="1" customWidth="1"/>
    <col min="256" max="256" width="12.7109375" style="61" bestFit="1" customWidth="1"/>
    <col min="257" max="503" width="11" style="61"/>
    <col min="504" max="504" width="6.140625" style="61" customWidth="1"/>
    <col min="505" max="505" width="41" style="61" customWidth="1"/>
    <col min="506" max="506" width="10.85546875" style="61" customWidth="1"/>
    <col min="507" max="507" width="8.7109375" style="61" customWidth="1"/>
    <col min="508" max="508" width="14.42578125" style="61" customWidth="1"/>
    <col min="509" max="509" width="15.7109375" style="61" bestFit="1" customWidth="1"/>
    <col min="510" max="510" width="15.7109375" style="61" customWidth="1"/>
    <col min="511" max="511" width="14.42578125" style="61" bestFit="1" customWidth="1"/>
    <col min="512" max="512" width="12.7109375" style="61" bestFit="1" customWidth="1"/>
    <col min="513" max="759" width="11" style="61"/>
    <col min="760" max="760" width="6.140625" style="61" customWidth="1"/>
    <col min="761" max="761" width="41" style="61" customWidth="1"/>
    <col min="762" max="762" width="10.85546875" style="61" customWidth="1"/>
    <col min="763" max="763" width="8.7109375" style="61" customWidth="1"/>
    <col min="764" max="764" width="14.42578125" style="61" customWidth="1"/>
    <col min="765" max="765" width="15.7109375" style="61" bestFit="1" customWidth="1"/>
    <col min="766" max="766" width="15.7109375" style="61" customWidth="1"/>
    <col min="767" max="767" width="14.42578125" style="61" bestFit="1" customWidth="1"/>
    <col min="768" max="768" width="12.7109375" style="61" bestFit="1" customWidth="1"/>
    <col min="769" max="1015" width="11" style="61"/>
    <col min="1016" max="1016" width="6.140625" style="61" customWidth="1"/>
    <col min="1017" max="1017" width="41" style="61" customWidth="1"/>
    <col min="1018" max="1018" width="10.85546875" style="61" customWidth="1"/>
    <col min="1019" max="1019" width="8.7109375" style="61" customWidth="1"/>
    <col min="1020" max="1020" width="14.42578125" style="61" customWidth="1"/>
    <col min="1021" max="1021" width="15.7109375" style="61" bestFit="1" customWidth="1"/>
    <col min="1022" max="1022" width="15.7109375" style="61" customWidth="1"/>
    <col min="1023" max="1023" width="14.42578125" style="61" bestFit="1" customWidth="1"/>
    <col min="1024" max="1024" width="12.7109375" style="61" bestFit="1" customWidth="1"/>
    <col min="1025" max="1271" width="11" style="61"/>
    <col min="1272" max="1272" width="6.140625" style="61" customWidth="1"/>
    <col min="1273" max="1273" width="41" style="61" customWidth="1"/>
    <col min="1274" max="1274" width="10.85546875" style="61" customWidth="1"/>
    <col min="1275" max="1275" width="8.7109375" style="61" customWidth="1"/>
    <col min="1276" max="1276" width="14.42578125" style="61" customWidth="1"/>
    <col min="1277" max="1277" width="15.7109375" style="61" bestFit="1" customWidth="1"/>
    <col min="1278" max="1278" width="15.7109375" style="61" customWidth="1"/>
    <col min="1279" max="1279" width="14.42578125" style="61" bestFit="1" customWidth="1"/>
    <col min="1280" max="1280" width="12.7109375" style="61" bestFit="1" customWidth="1"/>
    <col min="1281" max="1527" width="11" style="61"/>
    <col min="1528" max="1528" width="6.140625" style="61" customWidth="1"/>
    <col min="1529" max="1529" width="41" style="61" customWidth="1"/>
    <col min="1530" max="1530" width="10.85546875" style="61" customWidth="1"/>
    <col min="1531" max="1531" width="8.7109375" style="61" customWidth="1"/>
    <col min="1532" max="1532" width="14.42578125" style="61" customWidth="1"/>
    <col min="1533" max="1533" width="15.7109375" style="61" bestFit="1" customWidth="1"/>
    <col min="1534" max="1534" width="15.7109375" style="61" customWidth="1"/>
    <col min="1535" max="1535" width="14.42578125" style="61" bestFit="1" customWidth="1"/>
    <col min="1536" max="1536" width="12.7109375" style="61" bestFit="1" customWidth="1"/>
    <col min="1537" max="1783" width="11" style="61"/>
    <col min="1784" max="1784" width="6.140625" style="61" customWidth="1"/>
    <col min="1785" max="1785" width="41" style="61" customWidth="1"/>
    <col min="1786" max="1786" width="10.85546875" style="61" customWidth="1"/>
    <col min="1787" max="1787" width="8.7109375" style="61" customWidth="1"/>
    <col min="1788" max="1788" width="14.42578125" style="61" customWidth="1"/>
    <col min="1789" max="1789" width="15.7109375" style="61" bestFit="1" customWidth="1"/>
    <col min="1790" max="1790" width="15.7109375" style="61" customWidth="1"/>
    <col min="1791" max="1791" width="14.42578125" style="61" bestFit="1" customWidth="1"/>
    <col min="1792" max="1792" width="12.7109375" style="61" bestFit="1" customWidth="1"/>
    <col min="1793" max="2039" width="11" style="61"/>
    <col min="2040" max="2040" width="6.140625" style="61" customWidth="1"/>
    <col min="2041" max="2041" width="41" style="61" customWidth="1"/>
    <col min="2042" max="2042" width="10.85546875" style="61" customWidth="1"/>
    <col min="2043" max="2043" width="8.7109375" style="61" customWidth="1"/>
    <col min="2044" max="2044" width="14.42578125" style="61" customWidth="1"/>
    <col min="2045" max="2045" width="15.7109375" style="61" bestFit="1" customWidth="1"/>
    <col min="2046" max="2046" width="15.7109375" style="61" customWidth="1"/>
    <col min="2047" max="2047" width="14.42578125" style="61" bestFit="1" customWidth="1"/>
    <col min="2048" max="2048" width="12.7109375" style="61" bestFit="1" customWidth="1"/>
    <col min="2049" max="2295" width="11" style="61"/>
    <col min="2296" max="2296" width="6.140625" style="61" customWidth="1"/>
    <col min="2297" max="2297" width="41" style="61" customWidth="1"/>
    <col min="2298" max="2298" width="10.85546875" style="61" customWidth="1"/>
    <col min="2299" max="2299" width="8.7109375" style="61" customWidth="1"/>
    <col min="2300" max="2300" width="14.42578125" style="61" customWidth="1"/>
    <col min="2301" max="2301" width="15.7109375" style="61" bestFit="1" customWidth="1"/>
    <col min="2302" max="2302" width="15.7109375" style="61" customWidth="1"/>
    <col min="2303" max="2303" width="14.42578125" style="61" bestFit="1" customWidth="1"/>
    <col min="2304" max="2304" width="12.7109375" style="61" bestFit="1" customWidth="1"/>
    <col min="2305" max="2551" width="11" style="61"/>
    <col min="2552" max="2552" width="6.140625" style="61" customWidth="1"/>
    <col min="2553" max="2553" width="41" style="61" customWidth="1"/>
    <col min="2554" max="2554" width="10.85546875" style="61" customWidth="1"/>
    <col min="2555" max="2555" width="8.7109375" style="61" customWidth="1"/>
    <col min="2556" max="2556" width="14.42578125" style="61" customWidth="1"/>
    <col min="2557" max="2557" width="15.7109375" style="61" bestFit="1" customWidth="1"/>
    <col min="2558" max="2558" width="15.7109375" style="61" customWidth="1"/>
    <col min="2559" max="2559" width="14.42578125" style="61" bestFit="1" customWidth="1"/>
    <col min="2560" max="2560" width="12.7109375" style="61" bestFit="1" customWidth="1"/>
    <col min="2561" max="2807" width="11" style="61"/>
    <col min="2808" max="2808" width="6.140625" style="61" customWidth="1"/>
    <col min="2809" max="2809" width="41" style="61" customWidth="1"/>
    <col min="2810" max="2810" width="10.85546875" style="61" customWidth="1"/>
    <col min="2811" max="2811" width="8.7109375" style="61" customWidth="1"/>
    <col min="2812" max="2812" width="14.42578125" style="61" customWidth="1"/>
    <col min="2813" max="2813" width="15.7109375" style="61" bestFit="1" customWidth="1"/>
    <col min="2814" max="2814" width="15.7109375" style="61" customWidth="1"/>
    <col min="2815" max="2815" width="14.42578125" style="61" bestFit="1" customWidth="1"/>
    <col min="2816" max="2816" width="12.7109375" style="61" bestFit="1" customWidth="1"/>
    <col min="2817" max="3063" width="11" style="61"/>
    <col min="3064" max="3064" width="6.140625" style="61" customWidth="1"/>
    <col min="3065" max="3065" width="41" style="61" customWidth="1"/>
    <col min="3066" max="3066" width="10.85546875" style="61" customWidth="1"/>
    <col min="3067" max="3067" width="8.7109375" style="61" customWidth="1"/>
    <col min="3068" max="3068" width="14.42578125" style="61" customWidth="1"/>
    <col min="3069" max="3069" width="15.7109375" style="61" bestFit="1" customWidth="1"/>
    <col min="3070" max="3070" width="15.7109375" style="61" customWidth="1"/>
    <col min="3071" max="3071" width="14.42578125" style="61" bestFit="1" customWidth="1"/>
    <col min="3072" max="3072" width="12.7109375" style="61" bestFit="1" customWidth="1"/>
    <col min="3073" max="3319" width="11" style="61"/>
    <col min="3320" max="3320" width="6.140625" style="61" customWidth="1"/>
    <col min="3321" max="3321" width="41" style="61" customWidth="1"/>
    <col min="3322" max="3322" width="10.85546875" style="61" customWidth="1"/>
    <col min="3323" max="3323" width="8.7109375" style="61" customWidth="1"/>
    <col min="3324" max="3324" width="14.42578125" style="61" customWidth="1"/>
    <col min="3325" max="3325" width="15.7109375" style="61" bestFit="1" customWidth="1"/>
    <col min="3326" max="3326" width="15.7109375" style="61" customWidth="1"/>
    <col min="3327" max="3327" width="14.42578125" style="61" bestFit="1" customWidth="1"/>
    <col min="3328" max="3328" width="12.7109375" style="61" bestFit="1" customWidth="1"/>
    <col min="3329" max="3575" width="11" style="61"/>
    <col min="3576" max="3576" width="6.140625" style="61" customWidth="1"/>
    <col min="3577" max="3577" width="41" style="61" customWidth="1"/>
    <col min="3578" max="3578" width="10.85546875" style="61" customWidth="1"/>
    <col min="3579" max="3579" width="8.7109375" style="61" customWidth="1"/>
    <col min="3580" max="3580" width="14.42578125" style="61" customWidth="1"/>
    <col min="3581" max="3581" width="15.7109375" style="61" bestFit="1" customWidth="1"/>
    <col min="3582" max="3582" width="15.7109375" style="61" customWidth="1"/>
    <col min="3583" max="3583" width="14.42578125" style="61" bestFit="1" customWidth="1"/>
    <col min="3584" max="3584" width="12.7109375" style="61" bestFit="1" customWidth="1"/>
    <col min="3585" max="3831" width="11" style="61"/>
    <col min="3832" max="3832" width="6.140625" style="61" customWidth="1"/>
    <col min="3833" max="3833" width="41" style="61" customWidth="1"/>
    <col min="3834" max="3834" width="10.85546875" style="61" customWidth="1"/>
    <col min="3835" max="3835" width="8.7109375" style="61" customWidth="1"/>
    <col min="3836" max="3836" width="14.42578125" style="61" customWidth="1"/>
    <col min="3837" max="3837" width="15.7109375" style="61" bestFit="1" customWidth="1"/>
    <col min="3838" max="3838" width="15.7109375" style="61" customWidth="1"/>
    <col min="3839" max="3839" width="14.42578125" style="61" bestFit="1" customWidth="1"/>
    <col min="3840" max="3840" width="12.7109375" style="61" bestFit="1" customWidth="1"/>
    <col min="3841" max="4087" width="11" style="61"/>
    <col min="4088" max="4088" width="6.140625" style="61" customWidth="1"/>
    <col min="4089" max="4089" width="41" style="61" customWidth="1"/>
    <col min="4090" max="4090" width="10.85546875" style="61" customWidth="1"/>
    <col min="4091" max="4091" width="8.7109375" style="61" customWidth="1"/>
    <col min="4092" max="4092" width="14.42578125" style="61" customWidth="1"/>
    <col min="4093" max="4093" width="15.7109375" style="61" bestFit="1" customWidth="1"/>
    <col min="4094" max="4094" width="15.7109375" style="61" customWidth="1"/>
    <col min="4095" max="4095" width="14.42578125" style="61" bestFit="1" customWidth="1"/>
    <col min="4096" max="4096" width="12.7109375" style="61" bestFit="1" customWidth="1"/>
    <col min="4097" max="4343" width="11" style="61"/>
    <col min="4344" max="4344" width="6.140625" style="61" customWidth="1"/>
    <col min="4345" max="4345" width="41" style="61" customWidth="1"/>
    <col min="4346" max="4346" width="10.85546875" style="61" customWidth="1"/>
    <col min="4347" max="4347" width="8.7109375" style="61" customWidth="1"/>
    <col min="4348" max="4348" width="14.42578125" style="61" customWidth="1"/>
    <col min="4349" max="4349" width="15.7109375" style="61" bestFit="1" customWidth="1"/>
    <col min="4350" max="4350" width="15.7109375" style="61" customWidth="1"/>
    <col min="4351" max="4351" width="14.42578125" style="61" bestFit="1" customWidth="1"/>
    <col min="4352" max="4352" width="12.7109375" style="61" bestFit="1" customWidth="1"/>
    <col min="4353" max="4599" width="11" style="61"/>
    <col min="4600" max="4600" width="6.140625" style="61" customWidth="1"/>
    <col min="4601" max="4601" width="41" style="61" customWidth="1"/>
    <col min="4602" max="4602" width="10.85546875" style="61" customWidth="1"/>
    <col min="4603" max="4603" width="8.7109375" style="61" customWidth="1"/>
    <col min="4604" max="4604" width="14.42578125" style="61" customWidth="1"/>
    <col min="4605" max="4605" width="15.7109375" style="61" bestFit="1" customWidth="1"/>
    <col min="4606" max="4606" width="15.7109375" style="61" customWidth="1"/>
    <col min="4607" max="4607" width="14.42578125" style="61" bestFit="1" customWidth="1"/>
    <col min="4608" max="4608" width="12.7109375" style="61" bestFit="1" customWidth="1"/>
    <col min="4609" max="4855" width="11" style="61"/>
    <col min="4856" max="4856" width="6.140625" style="61" customWidth="1"/>
    <col min="4857" max="4857" width="41" style="61" customWidth="1"/>
    <col min="4858" max="4858" width="10.85546875" style="61" customWidth="1"/>
    <col min="4859" max="4859" width="8.7109375" style="61" customWidth="1"/>
    <col min="4860" max="4860" width="14.42578125" style="61" customWidth="1"/>
    <col min="4861" max="4861" width="15.7109375" style="61" bestFit="1" customWidth="1"/>
    <col min="4862" max="4862" width="15.7109375" style="61" customWidth="1"/>
    <col min="4863" max="4863" width="14.42578125" style="61" bestFit="1" customWidth="1"/>
    <col min="4864" max="4864" width="12.7109375" style="61" bestFit="1" customWidth="1"/>
    <col min="4865" max="5111" width="11" style="61"/>
    <col min="5112" max="5112" width="6.140625" style="61" customWidth="1"/>
    <col min="5113" max="5113" width="41" style="61" customWidth="1"/>
    <col min="5114" max="5114" width="10.85546875" style="61" customWidth="1"/>
    <col min="5115" max="5115" width="8.7109375" style="61" customWidth="1"/>
    <col min="5116" max="5116" width="14.42578125" style="61" customWidth="1"/>
    <col min="5117" max="5117" width="15.7109375" style="61" bestFit="1" customWidth="1"/>
    <col min="5118" max="5118" width="15.7109375" style="61" customWidth="1"/>
    <col min="5119" max="5119" width="14.42578125" style="61" bestFit="1" customWidth="1"/>
    <col min="5120" max="5120" width="12.7109375" style="61" bestFit="1" customWidth="1"/>
    <col min="5121" max="5367" width="11" style="61"/>
    <col min="5368" max="5368" width="6.140625" style="61" customWidth="1"/>
    <col min="5369" max="5369" width="41" style="61" customWidth="1"/>
    <col min="5370" max="5370" width="10.85546875" style="61" customWidth="1"/>
    <col min="5371" max="5371" width="8.7109375" style="61" customWidth="1"/>
    <col min="5372" max="5372" width="14.42578125" style="61" customWidth="1"/>
    <col min="5373" max="5373" width="15.7109375" style="61" bestFit="1" customWidth="1"/>
    <col min="5374" max="5374" width="15.7109375" style="61" customWidth="1"/>
    <col min="5375" max="5375" width="14.42578125" style="61" bestFit="1" customWidth="1"/>
    <col min="5376" max="5376" width="12.7109375" style="61" bestFit="1" customWidth="1"/>
    <col min="5377" max="5623" width="11" style="61"/>
    <col min="5624" max="5624" width="6.140625" style="61" customWidth="1"/>
    <col min="5625" max="5625" width="41" style="61" customWidth="1"/>
    <col min="5626" max="5626" width="10.85546875" style="61" customWidth="1"/>
    <col min="5627" max="5627" width="8.7109375" style="61" customWidth="1"/>
    <col min="5628" max="5628" width="14.42578125" style="61" customWidth="1"/>
    <col min="5629" max="5629" width="15.7109375" style="61" bestFit="1" customWidth="1"/>
    <col min="5630" max="5630" width="15.7109375" style="61" customWidth="1"/>
    <col min="5631" max="5631" width="14.42578125" style="61" bestFit="1" customWidth="1"/>
    <col min="5632" max="5632" width="12.7109375" style="61" bestFit="1" customWidth="1"/>
    <col min="5633" max="5879" width="11" style="61"/>
    <col min="5880" max="5880" width="6.140625" style="61" customWidth="1"/>
    <col min="5881" max="5881" width="41" style="61" customWidth="1"/>
    <col min="5882" max="5882" width="10.85546875" style="61" customWidth="1"/>
    <col min="5883" max="5883" width="8.7109375" style="61" customWidth="1"/>
    <col min="5884" max="5884" width="14.42578125" style="61" customWidth="1"/>
    <col min="5885" max="5885" width="15.7109375" style="61" bestFit="1" customWidth="1"/>
    <col min="5886" max="5886" width="15.7109375" style="61" customWidth="1"/>
    <col min="5887" max="5887" width="14.42578125" style="61" bestFit="1" customWidth="1"/>
    <col min="5888" max="5888" width="12.7109375" style="61" bestFit="1" customWidth="1"/>
    <col min="5889" max="6135" width="11" style="61"/>
    <col min="6136" max="6136" width="6.140625" style="61" customWidth="1"/>
    <col min="6137" max="6137" width="41" style="61" customWidth="1"/>
    <col min="6138" max="6138" width="10.85546875" style="61" customWidth="1"/>
    <col min="6139" max="6139" width="8.7109375" style="61" customWidth="1"/>
    <col min="6140" max="6140" width="14.42578125" style="61" customWidth="1"/>
    <col min="6141" max="6141" width="15.7109375" style="61" bestFit="1" customWidth="1"/>
    <col min="6142" max="6142" width="15.7109375" style="61" customWidth="1"/>
    <col min="6143" max="6143" width="14.42578125" style="61" bestFit="1" customWidth="1"/>
    <col min="6144" max="6144" width="12.7109375" style="61" bestFit="1" customWidth="1"/>
    <col min="6145" max="6391" width="11" style="61"/>
    <col min="6392" max="6392" width="6.140625" style="61" customWidth="1"/>
    <col min="6393" max="6393" width="41" style="61" customWidth="1"/>
    <col min="6394" max="6394" width="10.85546875" style="61" customWidth="1"/>
    <col min="6395" max="6395" width="8.7109375" style="61" customWidth="1"/>
    <col min="6396" max="6396" width="14.42578125" style="61" customWidth="1"/>
    <col min="6397" max="6397" width="15.7109375" style="61" bestFit="1" customWidth="1"/>
    <col min="6398" max="6398" width="15.7109375" style="61" customWidth="1"/>
    <col min="6399" max="6399" width="14.42578125" style="61" bestFit="1" customWidth="1"/>
    <col min="6400" max="6400" width="12.7109375" style="61" bestFit="1" customWidth="1"/>
    <col min="6401" max="6647" width="11" style="61"/>
    <col min="6648" max="6648" width="6.140625" style="61" customWidth="1"/>
    <col min="6649" max="6649" width="41" style="61" customWidth="1"/>
    <col min="6650" max="6650" width="10.85546875" style="61" customWidth="1"/>
    <col min="6651" max="6651" width="8.7109375" style="61" customWidth="1"/>
    <col min="6652" max="6652" width="14.42578125" style="61" customWidth="1"/>
    <col min="6653" max="6653" width="15.7109375" style="61" bestFit="1" customWidth="1"/>
    <col min="6654" max="6654" width="15.7109375" style="61" customWidth="1"/>
    <col min="6655" max="6655" width="14.42578125" style="61" bestFit="1" customWidth="1"/>
    <col min="6656" max="6656" width="12.7109375" style="61" bestFit="1" customWidth="1"/>
    <col min="6657" max="6903" width="11" style="61"/>
    <col min="6904" max="6904" width="6.140625" style="61" customWidth="1"/>
    <col min="6905" max="6905" width="41" style="61" customWidth="1"/>
    <col min="6906" max="6906" width="10.85546875" style="61" customWidth="1"/>
    <col min="6907" max="6907" width="8.7109375" style="61" customWidth="1"/>
    <col min="6908" max="6908" width="14.42578125" style="61" customWidth="1"/>
    <col min="6909" max="6909" width="15.7109375" style="61" bestFit="1" customWidth="1"/>
    <col min="6910" max="6910" width="15.7109375" style="61" customWidth="1"/>
    <col min="6911" max="6911" width="14.42578125" style="61" bestFit="1" customWidth="1"/>
    <col min="6912" max="6912" width="12.7109375" style="61" bestFit="1" customWidth="1"/>
    <col min="6913" max="7159" width="11" style="61"/>
    <col min="7160" max="7160" width="6.140625" style="61" customWidth="1"/>
    <col min="7161" max="7161" width="41" style="61" customWidth="1"/>
    <col min="7162" max="7162" width="10.85546875" style="61" customWidth="1"/>
    <col min="7163" max="7163" width="8.7109375" style="61" customWidth="1"/>
    <col min="7164" max="7164" width="14.42578125" style="61" customWidth="1"/>
    <col min="7165" max="7165" width="15.7109375" style="61" bestFit="1" customWidth="1"/>
    <col min="7166" max="7166" width="15.7109375" style="61" customWidth="1"/>
    <col min="7167" max="7167" width="14.42578125" style="61" bestFit="1" customWidth="1"/>
    <col min="7168" max="7168" width="12.7109375" style="61" bestFit="1" customWidth="1"/>
    <col min="7169" max="7415" width="11" style="61"/>
    <col min="7416" max="7416" width="6.140625" style="61" customWidth="1"/>
    <col min="7417" max="7417" width="41" style="61" customWidth="1"/>
    <col min="7418" max="7418" width="10.85546875" style="61" customWidth="1"/>
    <col min="7419" max="7419" width="8.7109375" style="61" customWidth="1"/>
    <col min="7420" max="7420" width="14.42578125" style="61" customWidth="1"/>
    <col min="7421" max="7421" width="15.7109375" style="61" bestFit="1" customWidth="1"/>
    <col min="7422" max="7422" width="15.7109375" style="61" customWidth="1"/>
    <col min="7423" max="7423" width="14.42578125" style="61" bestFit="1" customWidth="1"/>
    <col min="7424" max="7424" width="12.7109375" style="61" bestFit="1" customWidth="1"/>
    <col min="7425" max="7671" width="11" style="61"/>
    <col min="7672" max="7672" width="6.140625" style="61" customWidth="1"/>
    <col min="7673" max="7673" width="41" style="61" customWidth="1"/>
    <col min="7674" max="7674" width="10.85546875" style="61" customWidth="1"/>
    <col min="7675" max="7675" width="8.7109375" style="61" customWidth="1"/>
    <col min="7676" max="7676" width="14.42578125" style="61" customWidth="1"/>
    <col min="7677" max="7677" width="15.7109375" style="61" bestFit="1" customWidth="1"/>
    <col min="7678" max="7678" width="15.7109375" style="61" customWidth="1"/>
    <col min="7679" max="7679" width="14.42578125" style="61" bestFit="1" customWidth="1"/>
    <col min="7680" max="7680" width="12.7109375" style="61" bestFit="1" customWidth="1"/>
    <col min="7681" max="7927" width="11" style="61"/>
    <col min="7928" max="7928" width="6.140625" style="61" customWidth="1"/>
    <col min="7929" max="7929" width="41" style="61" customWidth="1"/>
    <col min="7930" max="7930" width="10.85546875" style="61" customWidth="1"/>
    <col min="7931" max="7931" width="8.7109375" style="61" customWidth="1"/>
    <col min="7932" max="7932" width="14.42578125" style="61" customWidth="1"/>
    <col min="7933" max="7933" width="15.7109375" style="61" bestFit="1" customWidth="1"/>
    <col min="7934" max="7934" width="15.7109375" style="61" customWidth="1"/>
    <col min="7935" max="7935" width="14.42578125" style="61" bestFit="1" customWidth="1"/>
    <col min="7936" max="7936" width="12.7109375" style="61" bestFit="1" customWidth="1"/>
    <col min="7937" max="8183" width="11" style="61"/>
    <col min="8184" max="8184" width="6.140625" style="61" customWidth="1"/>
    <col min="8185" max="8185" width="41" style="61" customWidth="1"/>
    <col min="8186" max="8186" width="10.85546875" style="61" customWidth="1"/>
    <col min="8187" max="8187" width="8.7109375" style="61" customWidth="1"/>
    <col min="8188" max="8188" width="14.42578125" style="61" customWidth="1"/>
    <col min="8189" max="8189" width="15.7109375" style="61" bestFit="1" customWidth="1"/>
    <col min="8190" max="8190" width="15.7109375" style="61" customWidth="1"/>
    <col min="8191" max="8191" width="14.42578125" style="61" bestFit="1" customWidth="1"/>
    <col min="8192" max="8192" width="12.7109375" style="61" bestFit="1" customWidth="1"/>
    <col min="8193" max="8439" width="11" style="61"/>
    <col min="8440" max="8440" width="6.140625" style="61" customWidth="1"/>
    <col min="8441" max="8441" width="41" style="61" customWidth="1"/>
    <col min="8442" max="8442" width="10.85546875" style="61" customWidth="1"/>
    <col min="8443" max="8443" width="8.7109375" style="61" customWidth="1"/>
    <col min="8444" max="8444" width="14.42578125" style="61" customWidth="1"/>
    <col min="8445" max="8445" width="15.7109375" style="61" bestFit="1" customWidth="1"/>
    <col min="8446" max="8446" width="15.7109375" style="61" customWidth="1"/>
    <col min="8447" max="8447" width="14.42578125" style="61" bestFit="1" customWidth="1"/>
    <col min="8448" max="8448" width="12.7109375" style="61" bestFit="1" customWidth="1"/>
    <col min="8449" max="8695" width="11" style="61"/>
    <col min="8696" max="8696" width="6.140625" style="61" customWidth="1"/>
    <col min="8697" max="8697" width="41" style="61" customWidth="1"/>
    <col min="8698" max="8698" width="10.85546875" style="61" customWidth="1"/>
    <col min="8699" max="8699" width="8.7109375" style="61" customWidth="1"/>
    <col min="8700" max="8700" width="14.42578125" style="61" customWidth="1"/>
    <col min="8701" max="8701" width="15.7109375" style="61" bestFit="1" customWidth="1"/>
    <col min="8702" max="8702" width="15.7109375" style="61" customWidth="1"/>
    <col min="8703" max="8703" width="14.42578125" style="61" bestFit="1" customWidth="1"/>
    <col min="8704" max="8704" width="12.7109375" style="61" bestFit="1" customWidth="1"/>
    <col min="8705" max="8951" width="11" style="61"/>
    <col min="8952" max="8952" width="6.140625" style="61" customWidth="1"/>
    <col min="8953" max="8953" width="41" style="61" customWidth="1"/>
    <col min="8954" max="8954" width="10.85546875" style="61" customWidth="1"/>
    <col min="8955" max="8955" width="8.7109375" style="61" customWidth="1"/>
    <col min="8956" max="8956" width="14.42578125" style="61" customWidth="1"/>
    <col min="8957" max="8957" width="15.7109375" style="61" bestFit="1" customWidth="1"/>
    <col min="8958" max="8958" width="15.7109375" style="61" customWidth="1"/>
    <col min="8959" max="8959" width="14.42578125" style="61" bestFit="1" customWidth="1"/>
    <col min="8960" max="8960" width="12.7109375" style="61" bestFit="1" customWidth="1"/>
    <col min="8961" max="9207" width="11" style="61"/>
    <col min="9208" max="9208" width="6.140625" style="61" customWidth="1"/>
    <col min="9209" max="9209" width="41" style="61" customWidth="1"/>
    <col min="9210" max="9210" width="10.85546875" style="61" customWidth="1"/>
    <col min="9211" max="9211" width="8.7109375" style="61" customWidth="1"/>
    <col min="9212" max="9212" width="14.42578125" style="61" customWidth="1"/>
    <col min="9213" max="9213" width="15.7109375" style="61" bestFit="1" customWidth="1"/>
    <col min="9214" max="9214" width="15.7109375" style="61" customWidth="1"/>
    <col min="9215" max="9215" width="14.42578125" style="61" bestFit="1" customWidth="1"/>
    <col min="9216" max="9216" width="12.7109375" style="61" bestFit="1" customWidth="1"/>
    <col min="9217" max="9463" width="11" style="61"/>
    <col min="9464" max="9464" width="6.140625" style="61" customWidth="1"/>
    <col min="9465" max="9465" width="41" style="61" customWidth="1"/>
    <col min="9466" max="9466" width="10.85546875" style="61" customWidth="1"/>
    <col min="9467" max="9467" width="8.7109375" style="61" customWidth="1"/>
    <col min="9468" max="9468" width="14.42578125" style="61" customWidth="1"/>
    <col min="9469" max="9469" width="15.7109375" style="61" bestFit="1" customWidth="1"/>
    <col min="9470" max="9470" width="15.7109375" style="61" customWidth="1"/>
    <col min="9471" max="9471" width="14.42578125" style="61" bestFit="1" customWidth="1"/>
    <col min="9472" max="9472" width="12.7109375" style="61" bestFit="1" customWidth="1"/>
    <col min="9473" max="9719" width="11" style="61"/>
    <col min="9720" max="9720" width="6.140625" style="61" customWidth="1"/>
    <col min="9721" max="9721" width="41" style="61" customWidth="1"/>
    <col min="9722" max="9722" width="10.85546875" style="61" customWidth="1"/>
    <col min="9723" max="9723" width="8.7109375" style="61" customWidth="1"/>
    <col min="9724" max="9724" width="14.42578125" style="61" customWidth="1"/>
    <col min="9725" max="9725" width="15.7109375" style="61" bestFit="1" customWidth="1"/>
    <col min="9726" max="9726" width="15.7109375" style="61" customWidth="1"/>
    <col min="9727" max="9727" width="14.42578125" style="61" bestFit="1" customWidth="1"/>
    <col min="9728" max="9728" width="12.7109375" style="61" bestFit="1" customWidth="1"/>
    <col min="9729" max="9975" width="11" style="61"/>
    <col min="9976" max="9976" width="6.140625" style="61" customWidth="1"/>
    <col min="9977" max="9977" width="41" style="61" customWidth="1"/>
    <col min="9978" max="9978" width="10.85546875" style="61" customWidth="1"/>
    <col min="9979" max="9979" width="8.7109375" style="61" customWidth="1"/>
    <col min="9980" max="9980" width="14.42578125" style="61" customWidth="1"/>
    <col min="9981" max="9981" width="15.7109375" style="61" bestFit="1" customWidth="1"/>
    <col min="9982" max="9982" width="15.7109375" style="61" customWidth="1"/>
    <col min="9983" max="9983" width="14.42578125" style="61" bestFit="1" customWidth="1"/>
    <col min="9984" max="9984" width="12.7109375" style="61" bestFit="1" customWidth="1"/>
    <col min="9985" max="10231" width="11" style="61"/>
    <col min="10232" max="10232" width="6.140625" style="61" customWidth="1"/>
    <col min="10233" max="10233" width="41" style="61" customWidth="1"/>
    <col min="10234" max="10234" width="10.85546875" style="61" customWidth="1"/>
    <col min="10235" max="10235" width="8.7109375" style="61" customWidth="1"/>
    <col min="10236" max="10236" width="14.42578125" style="61" customWidth="1"/>
    <col min="10237" max="10237" width="15.7109375" style="61" bestFit="1" customWidth="1"/>
    <col min="10238" max="10238" width="15.7109375" style="61" customWidth="1"/>
    <col min="10239" max="10239" width="14.42578125" style="61" bestFit="1" customWidth="1"/>
    <col min="10240" max="10240" width="12.7109375" style="61" bestFit="1" customWidth="1"/>
    <col min="10241" max="10487" width="11" style="61"/>
    <col min="10488" max="10488" width="6.140625" style="61" customWidth="1"/>
    <col min="10489" max="10489" width="41" style="61" customWidth="1"/>
    <col min="10490" max="10490" width="10.85546875" style="61" customWidth="1"/>
    <col min="10491" max="10491" width="8.7109375" style="61" customWidth="1"/>
    <col min="10492" max="10492" width="14.42578125" style="61" customWidth="1"/>
    <col min="10493" max="10493" width="15.7109375" style="61" bestFit="1" customWidth="1"/>
    <col min="10494" max="10494" width="15.7109375" style="61" customWidth="1"/>
    <col min="10495" max="10495" width="14.42578125" style="61" bestFit="1" customWidth="1"/>
    <col min="10496" max="10496" width="12.7109375" style="61" bestFit="1" customWidth="1"/>
    <col min="10497" max="10743" width="11" style="61"/>
    <col min="10744" max="10744" width="6.140625" style="61" customWidth="1"/>
    <col min="10745" max="10745" width="41" style="61" customWidth="1"/>
    <col min="10746" max="10746" width="10.85546875" style="61" customWidth="1"/>
    <col min="10747" max="10747" width="8.7109375" style="61" customWidth="1"/>
    <col min="10748" max="10748" width="14.42578125" style="61" customWidth="1"/>
    <col min="10749" max="10749" width="15.7109375" style="61" bestFit="1" customWidth="1"/>
    <col min="10750" max="10750" width="15.7109375" style="61" customWidth="1"/>
    <col min="10751" max="10751" width="14.42578125" style="61" bestFit="1" customWidth="1"/>
    <col min="10752" max="10752" width="12.7109375" style="61" bestFit="1" customWidth="1"/>
    <col min="10753" max="10999" width="11" style="61"/>
    <col min="11000" max="11000" width="6.140625" style="61" customWidth="1"/>
    <col min="11001" max="11001" width="41" style="61" customWidth="1"/>
    <col min="11002" max="11002" width="10.85546875" style="61" customWidth="1"/>
    <col min="11003" max="11003" width="8.7109375" style="61" customWidth="1"/>
    <col min="11004" max="11004" width="14.42578125" style="61" customWidth="1"/>
    <col min="11005" max="11005" width="15.7109375" style="61" bestFit="1" customWidth="1"/>
    <col min="11006" max="11006" width="15.7109375" style="61" customWidth="1"/>
    <col min="11007" max="11007" width="14.42578125" style="61" bestFit="1" customWidth="1"/>
    <col min="11008" max="11008" width="12.7109375" style="61" bestFit="1" customWidth="1"/>
    <col min="11009" max="11255" width="11" style="61"/>
    <col min="11256" max="11256" width="6.140625" style="61" customWidth="1"/>
    <col min="11257" max="11257" width="41" style="61" customWidth="1"/>
    <col min="11258" max="11258" width="10.85546875" style="61" customWidth="1"/>
    <col min="11259" max="11259" width="8.7109375" style="61" customWidth="1"/>
    <col min="11260" max="11260" width="14.42578125" style="61" customWidth="1"/>
    <col min="11261" max="11261" width="15.7109375" style="61" bestFit="1" customWidth="1"/>
    <col min="11262" max="11262" width="15.7109375" style="61" customWidth="1"/>
    <col min="11263" max="11263" width="14.42578125" style="61" bestFit="1" customWidth="1"/>
    <col min="11264" max="11264" width="12.7109375" style="61" bestFit="1" customWidth="1"/>
    <col min="11265" max="11511" width="11" style="61"/>
    <col min="11512" max="11512" width="6.140625" style="61" customWidth="1"/>
    <col min="11513" max="11513" width="41" style="61" customWidth="1"/>
    <col min="11514" max="11514" width="10.85546875" style="61" customWidth="1"/>
    <col min="11515" max="11515" width="8.7109375" style="61" customWidth="1"/>
    <col min="11516" max="11516" width="14.42578125" style="61" customWidth="1"/>
    <col min="11517" max="11517" width="15.7109375" style="61" bestFit="1" customWidth="1"/>
    <col min="11518" max="11518" width="15.7109375" style="61" customWidth="1"/>
    <col min="11519" max="11519" width="14.42578125" style="61" bestFit="1" customWidth="1"/>
    <col min="11520" max="11520" width="12.7109375" style="61" bestFit="1" customWidth="1"/>
    <col min="11521" max="11767" width="11" style="61"/>
    <col min="11768" max="11768" width="6.140625" style="61" customWidth="1"/>
    <col min="11769" max="11769" width="41" style="61" customWidth="1"/>
    <col min="11770" max="11770" width="10.85546875" style="61" customWidth="1"/>
    <col min="11771" max="11771" width="8.7109375" style="61" customWidth="1"/>
    <col min="11772" max="11772" width="14.42578125" style="61" customWidth="1"/>
    <col min="11773" max="11773" width="15.7109375" style="61" bestFit="1" customWidth="1"/>
    <col min="11774" max="11774" width="15.7109375" style="61" customWidth="1"/>
    <col min="11775" max="11775" width="14.42578125" style="61" bestFit="1" customWidth="1"/>
    <col min="11776" max="11776" width="12.7109375" style="61" bestFit="1" customWidth="1"/>
    <col min="11777" max="12023" width="11" style="61"/>
    <col min="12024" max="12024" width="6.140625" style="61" customWidth="1"/>
    <col min="12025" max="12025" width="41" style="61" customWidth="1"/>
    <col min="12026" max="12026" width="10.85546875" style="61" customWidth="1"/>
    <col min="12027" max="12027" width="8.7109375" style="61" customWidth="1"/>
    <col min="12028" max="12028" width="14.42578125" style="61" customWidth="1"/>
    <col min="12029" max="12029" width="15.7109375" style="61" bestFit="1" customWidth="1"/>
    <col min="12030" max="12030" width="15.7109375" style="61" customWidth="1"/>
    <col min="12031" max="12031" width="14.42578125" style="61" bestFit="1" customWidth="1"/>
    <col min="12032" max="12032" width="12.7109375" style="61" bestFit="1" customWidth="1"/>
    <col min="12033" max="12279" width="11" style="61"/>
    <col min="12280" max="12280" width="6.140625" style="61" customWidth="1"/>
    <col min="12281" max="12281" width="41" style="61" customWidth="1"/>
    <col min="12282" max="12282" width="10.85546875" style="61" customWidth="1"/>
    <col min="12283" max="12283" width="8.7109375" style="61" customWidth="1"/>
    <col min="12284" max="12284" width="14.42578125" style="61" customWidth="1"/>
    <col min="12285" max="12285" width="15.7109375" style="61" bestFit="1" customWidth="1"/>
    <col min="12286" max="12286" width="15.7109375" style="61" customWidth="1"/>
    <col min="12287" max="12287" width="14.42578125" style="61" bestFit="1" customWidth="1"/>
    <col min="12288" max="12288" width="12.7109375" style="61" bestFit="1" customWidth="1"/>
    <col min="12289" max="12535" width="11" style="61"/>
    <col min="12536" max="12536" width="6.140625" style="61" customWidth="1"/>
    <col min="12537" max="12537" width="41" style="61" customWidth="1"/>
    <col min="12538" max="12538" width="10.85546875" style="61" customWidth="1"/>
    <col min="12539" max="12539" width="8.7109375" style="61" customWidth="1"/>
    <col min="12540" max="12540" width="14.42578125" style="61" customWidth="1"/>
    <col min="12541" max="12541" width="15.7109375" style="61" bestFit="1" customWidth="1"/>
    <col min="12542" max="12542" width="15.7109375" style="61" customWidth="1"/>
    <col min="12543" max="12543" width="14.42578125" style="61" bestFit="1" customWidth="1"/>
    <col min="12544" max="12544" width="12.7109375" style="61" bestFit="1" customWidth="1"/>
    <col min="12545" max="12791" width="11" style="61"/>
    <col min="12792" max="12792" width="6.140625" style="61" customWidth="1"/>
    <col min="12793" max="12793" width="41" style="61" customWidth="1"/>
    <col min="12794" max="12794" width="10.85546875" style="61" customWidth="1"/>
    <col min="12795" max="12795" width="8.7109375" style="61" customWidth="1"/>
    <col min="12796" max="12796" width="14.42578125" style="61" customWidth="1"/>
    <col min="12797" max="12797" width="15.7109375" style="61" bestFit="1" customWidth="1"/>
    <col min="12798" max="12798" width="15.7109375" style="61" customWidth="1"/>
    <col min="12799" max="12799" width="14.42578125" style="61" bestFit="1" customWidth="1"/>
    <col min="12800" max="12800" width="12.7109375" style="61" bestFit="1" customWidth="1"/>
    <col min="12801" max="13047" width="11" style="61"/>
    <col min="13048" max="13048" width="6.140625" style="61" customWidth="1"/>
    <col min="13049" max="13049" width="41" style="61" customWidth="1"/>
    <col min="13050" max="13050" width="10.85546875" style="61" customWidth="1"/>
    <col min="13051" max="13051" width="8.7109375" style="61" customWidth="1"/>
    <col min="13052" max="13052" width="14.42578125" style="61" customWidth="1"/>
    <col min="13053" max="13053" width="15.7109375" style="61" bestFit="1" customWidth="1"/>
    <col min="13054" max="13054" width="15.7109375" style="61" customWidth="1"/>
    <col min="13055" max="13055" width="14.42578125" style="61" bestFit="1" customWidth="1"/>
    <col min="13056" max="13056" width="12.7109375" style="61" bestFit="1" customWidth="1"/>
    <col min="13057" max="13303" width="11" style="61"/>
    <col min="13304" max="13304" width="6.140625" style="61" customWidth="1"/>
    <col min="13305" max="13305" width="41" style="61" customWidth="1"/>
    <col min="13306" max="13306" width="10.85546875" style="61" customWidth="1"/>
    <col min="13307" max="13307" width="8.7109375" style="61" customWidth="1"/>
    <col min="13308" max="13308" width="14.42578125" style="61" customWidth="1"/>
    <col min="13309" max="13309" width="15.7109375" style="61" bestFit="1" customWidth="1"/>
    <col min="13310" max="13310" width="15.7109375" style="61" customWidth="1"/>
    <col min="13311" max="13311" width="14.42578125" style="61" bestFit="1" customWidth="1"/>
    <col min="13312" max="13312" width="12.7109375" style="61" bestFit="1" customWidth="1"/>
    <col min="13313" max="13559" width="11" style="61"/>
    <col min="13560" max="13560" width="6.140625" style="61" customWidth="1"/>
    <col min="13561" max="13561" width="41" style="61" customWidth="1"/>
    <col min="13562" max="13562" width="10.85546875" style="61" customWidth="1"/>
    <col min="13563" max="13563" width="8.7109375" style="61" customWidth="1"/>
    <col min="13564" max="13564" width="14.42578125" style="61" customWidth="1"/>
    <col min="13565" max="13565" width="15.7109375" style="61" bestFit="1" customWidth="1"/>
    <col min="13566" max="13566" width="15.7109375" style="61" customWidth="1"/>
    <col min="13567" max="13567" width="14.42578125" style="61" bestFit="1" customWidth="1"/>
    <col min="13568" max="13568" width="12.7109375" style="61" bestFit="1" customWidth="1"/>
    <col min="13569" max="13815" width="11" style="61"/>
    <col min="13816" max="13816" width="6.140625" style="61" customWidth="1"/>
    <col min="13817" max="13817" width="41" style="61" customWidth="1"/>
    <col min="13818" max="13818" width="10.85546875" style="61" customWidth="1"/>
    <col min="13819" max="13819" width="8.7109375" style="61" customWidth="1"/>
    <col min="13820" max="13820" width="14.42578125" style="61" customWidth="1"/>
    <col min="13821" max="13821" width="15.7109375" style="61" bestFit="1" customWidth="1"/>
    <col min="13822" max="13822" width="15.7109375" style="61" customWidth="1"/>
    <col min="13823" max="13823" width="14.42578125" style="61" bestFit="1" customWidth="1"/>
    <col min="13824" max="13824" width="12.7109375" style="61" bestFit="1" customWidth="1"/>
    <col min="13825" max="14071" width="11" style="61"/>
    <col min="14072" max="14072" width="6.140625" style="61" customWidth="1"/>
    <col min="14073" max="14073" width="41" style="61" customWidth="1"/>
    <col min="14074" max="14074" width="10.85546875" style="61" customWidth="1"/>
    <col min="14075" max="14075" width="8.7109375" style="61" customWidth="1"/>
    <col min="14076" max="14076" width="14.42578125" style="61" customWidth="1"/>
    <col min="14077" max="14077" width="15.7109375" style="61" bestFit="1" customWidth="1"/>
    <col min="14078" max="14078" width="15.7109375" style="61" customWidth="1"/>
    <col min="14079" max="14079" width="14.42578125" style="61" bestFit="1" customWidth="1"/>
    <col min="14080" max="14080" width="12.7109375" style="61" bestFit="1" customWidth="1"/>
    <col min="14081" max="14327" width="11" style="61"/>
    <col min="14328" max="14328" width="6.140625" style="61" customWidth="1"/>
    <col min="14329" max="14329" width="41" style="61" customWidth="1"/>
    <col min="14330" max="14330" width="10.85546875" style="61" customWidth="1"/>
    <col min="14331" max="14331" width="8.7109375" style="61" customWidth="1"/>
    <col min="14332" max="14332" width="14.42578125" style="61" customWidth="1"/>
    <col min="14333" max="14333" width="15.7109375" style="61" bestFit="1" customWidth="1"/>
    <col min="14334" max="14334" width="15.7109375" style="61" customWidth="1"/>
    <col min="14335" max="14335" width="14.42578125" style="61" bestFit="1" customWidth="1"/>
    <col min="14336" max="14336" width="12.7109375" style="61" bestFit="1" customWidth="1"/>
    <col min="14337" max="14583" width="11" style="61"/>
    <col min="14584" max="14584" width="6.140625" style="61" customWidth="1"/>
    <col min="14585" max="14585" width="41" style="61" customWidth="1"/>
    <col min="14586" max="14586" width="10.85546875" style="61" customWidth="1"/>
    <col min="14587" max="14587" width="8.7109375" style="61" customWidth="1"/>
    <col min="14588" max="14588" width="14.42578125" style="61" customWidth="1"/>
    <col min="14589" max="14589" width="15.7109375" style="61" bestFit="1" customWidth="1"/>
    <col min="14590" max="14590" width="15.7109375" style="61" customWidth="1"/>
    <col min="14591" max="14591" width="14.42578125" style="61" bestFit="1" customWidth="1"/>
    <col min="14592" max="14592" width="12.7109375" style="61" bestFit="1" customWidth="1"/>
    <col min="14593" max="14839" width="11" style="61"/>
    <col min="14840" max="14840" width="6.140625" style="61" customWidth="1"/>
    <col min="14841" max="14841" width="41" style="61" customWidth="1"/>
    <col min="14842" max="14842" width="10.85546875" style="61" customWidth="1"/>
    <col min="14843" max="14843" width="8.7109375" style="61" customWidth="1"/>
    <col min="14844" max="14844" width="14.42578125" style="61" customWidth="1"/>
    <col min="14845" max="14845" width="15.7109375" style="61" bestFit="1" customWidth="1"/>
    <col min="14846" max="14846" width="15.7109375" style="61" customWidth="1"/>
    <col min="14847" max="14847" width="14.42578125" style="61" bestFit="1" customWidth="1"/>
    <col min="14848" max="14848" width="12.7109375" style="61" bestFit="1" customWidth="1"/>
    <col min="14849" max="15095" width="11" style="61"/>
    <col min="15096" max="15096" width="6.140625" style="61" customWidth="1"/>
    <col min="15097" max="15097" width="41" style="61" customWidth="1"/>
    <col min="15098" max="15098" width="10.85546875" style="61" customWidth="1"/>
    <col min="15099" max="15099" width="8.7109375" style="61" customWidth="1"/>
    <col min="15100" max="15100" width="14.42578125" style="61" customWidth="1"/>
    <col min="15101" max="15101" width="15.7109375" style="61" bestFit="1" customWidth="1"/>
    <col min="15102" max="15102" width="15.7109375" style="61" customWidth="1"/>
    <col min="15103" max="15103" width="14.42578125" style="61" bestFit="1" customWidth="1"/>
    <col min="15104" max="15104" width="12.7109375" style="61" bestFit="1" customWidth="1"/>
    <col min="15105" max="15351" width="11" style="61"/>
    <col min="15352" max="15352" width="6.140625" style="61" customWidth="1"/>
    <col min="15353" max="15353" width="41" style="61" customWidth="1"/>
    <col min="15354" max="15354" width="10.85546875" style="61" customWidth="1"/>
    <col min="15355" max="15355" width="8.7109375" style="61" customWidth="1"/>
    <col min="15356" max="15356" width="14.42578125" style="61" customWidth="1"/>
    <col min="15357" max="15357" width="15.7109375" style="61" bestFit="1" customWidth="1"/>
    <col min="15358" max="15358" width="15.7109375" style="61" customWidth="1"/>
    <col min="15359" max="15359" width="14.42578125" style="61" bestFit="1" customWidth="1"/>
    <col min="15360" max="15360" width="12.7109375" style="61" bestFit="1" customWidth="1"/>
    <col min="15361" max="15607" width="11" style="61"/>
    <col min="15608" max="15608" width="6.140625" style="61" customWidth="1"/>
    <col min="15609" max="15609" width="41" style="61" customWidth="1"/>
    <col min="15610" max="15610" width="10.85546875" style="61" customWidth="1"/>
    <col min="15611" max="15611" width="8.7109375" style="61" customWidth="1"/>
    <col min="15612" max="15612" width="14.42578125" style="61" customWidth="1"/>
    <col min="15613" max="15613" width="15.7109375" style="61" bestFit="1" customWidth="1"/>
    <col min="15614" max="15614" width="15.7109375" style="61" customWidth="1"/>
    <col min="15615" max="15615" width="14.42578125" style="61" bestFit="1" customWidth="1"/>
    <col min="15616" max="15616" width="12.7109375" style="61" bestFit="1" customWidth="1"/>
    <col min="15617" max="15863" width="11" style="61"/>
    <col min="15864" max="15864" width="6.140625" style="61" customWidth="1"/>
    <col min="15865" max="15865" width="41" style="61" customWidth="1"/>
    <col min="15866" max="15866" width="10.85546875" style="61" customWidth="1"/>
    <col min="15867" max="15867" width="8.7109375" style="61" customWidth="1"/>
    <col min="15868" max="15868" width="14.42578125" style="61" customWidth="1"/>
    <col min="15869" max="15869" width="15.7109375" style="61" bestFit="1" customWidth="1"/>
    <col min="15870" max="15870" width="15.7109375" style="61" customWidth="1"/>
    <col min="15871" max="15871" width="14.42578125" style="61" bestFit="1" customWidth="1"/>
    <col min="15872" max="15872" width="12.7109375" style="61" bestFit="1" customWidth="1"/>
    <col min="15873" max="16119" width="11" style="61"/>
    <col min="16120" max="16120" width="6.140625" style="61" customWidth="1"/>
    <col min="16121" max="16121" width="41" style="61" customWidth="1"/>
    <col min="16122" max="16122" width="10.85546875" style="61" customWidth="1"/>
    <col min="16123" max="16123" width="8.7109375" style="61" customWidth="1"/>
    <col min="16124" max="16124" width="14.42578125" style="61" customWidth="1"/>
    <col min="16125" max="16125" width="15.7109375" style="61" bestFit="1" customWidth="1"/>
    <col min="16126" max="16126" width="15.7109375" style="61" customWidth="1"/>
    <col min="16127" max="16127" width="14.42578125" style="61" bestFit="1" customWidth="1"/>
    <col min="16128" max="16128" width="12.7109375" style="61" bestFit="1" customWidth="1"/>
    <col min="16129" max="16384" width="11" style="61"/>
  </cols>
  <sheetData>
    <row r="1" spans="1:7">
      <c r="A1" s="222"/>
      <c r="B1" s="223"/>
      <c r="C1" s="224"/>
      <c r="D1" s="225"/>
      <c r="E1" s="226"/>
      <c r="F1" s="227"/>
      <c r="G1" s="227"/>
    </row>
    <row r="2" spans="1:7">
      <c r="A2" s="222"/>
      <c r="B2" s="223"/>
      <c r="C2" s="224"/>
      <c r="D2" s="225"/>
      <c r="E2" s="226"/>
      <c r="F2" s="227"/>
      <c r="G2" s="227"/>
    </row>
    <row r="3" spans="1:7">
      <c r="A3" s="222"/>
      <c r="B3" s="223"/>
      <c r="C3" s="224"/>
      <c r="D3" s="225"/>
      <c r="E3" s="226"/>
      <c r="F3" s="227"/>
      <c r="G3" s="227"/>
    </row>
    <row r="4" spans="1:7">
      <c r="A4" s="222"/>
      <c r="B4" s="223"/>
      <c r="C4" s="224"/>
      <c r="D4" s="225"/>
      <c r="E4" s="226"/>
      <c r="F4" s="228"/>
      <c r="G4" s="228"/>
    </row>
    <row r="5" spans="1:7">
      <c r="A5" s="222"/>
      <c r="B5" s="223"/>
      <c r="C5" s="224"/>
      <c r="D5" s="225"/>
      <c r="E5" s="226"/>
      <c r="F5" s="228"/>
      <c r="G5" s="228"/>
    </row>
    <row r="6" spans="1:7">
      <c r="A6" s="222"/>
      <c r="B6" s="223"/>
      <c r="C6" s="224"/>
      <c r="D6" s="225"/>
      <c r="E6" s="226"/>
      <c r="F6" s="228"/>
      <c r="G6" s="228"/>
    </row>
    <row r="7" spans="1:7" ht="15">
      <c r="A7" s="257"/>
      <c r="B7" s="257"/>
      <c r="C7" s="257"/>
      <c r="D7" s="257"/>
      <c r="E7" s="257"/>
      <c r="F7" s="257"/>
      <c r="G7" s="257"/>
    </row>
    <row r="8" spans="1:7" ht="15">
      <c r="A8" s="257"/>
      <c r="B8" s="257"/>
      <c r="C8" s="257"/>
      <c r="D8" s="257"/>
      <c r="E8" s="257"/>
      <c r="F8" s="257"/>
      <c r="G8" s="257"/>
    </row>
    <row r="9" spans="1:7" ht="15">
      <c r="A9" s="257"/>
      <c r="B9" s="257"/>
      <c r="C9" s="257"/>
      <c r="D9" s="257"/>
      <c r="E9" s="257"/>
      <c r="F9" s="257"/>
      <c r="G9" s="257"/>
    </row>
    <row r="10" spans="1:7" ht="18.75">
      <c r="A10" s="258"/>
      <c r="B10" s="258"/>
      <c r="C10" s="258"/>
      <c r="D10" s="258"/>
      <c r="E10" s="258"/>
      <c r="F10" s="258"/>
      <c r="G10" s="258"/>
    </row>
    <row r="11" spans="1:7">
      <c r="A11" s="222"/>
      <c r="B11" s="223"/>
      <c r="C11" s="224"/>
      <c r="D11" s="225"/>
      <c r="E11" s="226"/>
      <c r="F11" s="228"/>
      <c r="G11" s="227"/>
    </row>
    <row r="12" spans="1:7" ht="15">
      <c r="A12" s="229" t="s">
        <v>0</v>
      </c>
      <c r="B12" s="259" t="s">
        <v>1</v>
      </c>
      <c r="C12" s="259"/>
      <c r="D12" s="259"/>
      <c r="E12" s="259"/>
      <c r="F12" s="259"/>
      <c r="G12" s="230"/>
    </row>
    <row r="13" spans="1:7">
      <c r="A13" s="222"/>
      <c r="B13" s="259"/>
      <c r="C13" s="259"/>
      <c r="D13" s="259"/>
      <c r="E13" s="259"/>
      <c r="F13" s="259"/>
      <c r="G13" s="231"/>
    </row>
    <row r="14" spans="1:7">
      <c r="A14" s="222"/>
      <c r="B14" s="223"/>
      <c r="C14" s="225"/>
      <c r="D14" s="228"/>
      <c r="E14" s="232"/>
      <c r="F14" s="233" t="s">
        <v>2</v>
      </c>
      <c r="G14" s="234"/>
    </row>
    <row r="15" spans="1:7" ht="15">
      <c r="A15" s="229" t="s">
        <v>3</v>
      </c>
      <c r="B15" s="235" t="s">
        <v>4</v>
      </c>
      <c r="C15" s="236"/>
      <c r="D15" s="237"/>
      <c r="E15" s="236" t="s">
        <v>5</v>
      </c>
      <c r="F15" s="256"/>
      <c r="G15" s="256"/>
    </row>
    <row r="16" spans="1:7" ht="15">
      <c r="A16" s="239"/>
      <c r="B16" s="223"/>
      <c r="C16" s="236"/>
      <c r="D16" s="237"/>
      <c r="E16" s="236" t="s">
        <v>6</v>
      </c>
      <c r="F16" s="256"/>
      <c r="G16" s="256"/>
    </row>
    <row r="17" spans="1:11" ht="15">
      <c r="A17" s="239"/>
      <c r="B17" s="223"/>
      <c r="C17" s="236"/>
      <c r="D17" s="237"/>
      <c r="E17" s="236"/>
      <c r="F17" s="238"/>
      <c r="G17" s="238"/>
    </row>
    <row r="18" spans="1:11" ht="15">
      <c r="A18" s="165" t="s">
        <v>7</v>
      </c>
      <c r="B18" s="96" t="s">
        <v>8</v>
      </c>
      <c r="C18" s="64" t="s">
        <v>9</v>
      </c>
      <c r="D18" s="64" t="s">
        <v>10</v>
      </c>
      <c r="E18" s="65" t="s">
        <v>11</v>
      </c>
      <c r="F18" s="64" t="s">
        <v>12</v>
      </c>
      <c r="G18" s="64"/>
      <c r="H18" s="64" t="s">
        <v>9</v>
      </c>
      <c r="I18" s="64" t="s">
        <v>13</v>
      </c>
    </row>
    <row r="19" spans="1:11" ht="15.75">
      <c r="A19" s="163"/>
      <c r="B19" s="97"/>
      <c r="C19" s="66"/>
      <c r="D19" s="67"/>
      <c r="E19" s="68"/>
      <c r="F19" s="69"/>
      <c r="G19" s="69"/>
    </row>
    <row r="20" spans="1:11" ht="15">
      <c r="B20" s="98" t="s">
        <v>14</v>
      </c>
      <c r="I20" s="129">
        <f>0.31178999861542+1</f>
        <v>1.31178999861542</v>
      </c>
    </row>
    <row r="21" spans="1:11">
      <c r="A21" s="166"/>
      <c r="B21" s="150"/>
      <c r="C21" s="151"/>
      <c r="D21" s="151"/>
      <c r="E21" s="152"/>
      <c r="F21" s="151"/>
      <c r="G21" s="151"/>
      <c r="I21" s="130"/>
    </row>
    <row r="22" spans="1:11" ht="15">
      <c r="A22" s="153">
        <v>1</v>
      </c>
      <c r="B22" s="154" t="s">
        <v>15</v>
      </c>
      <c r="C22" s="155"/>
      <c r="D22" s="156"/>
      <c r="E22" s="157"/>
      <c r="F22" s="157"/>
      <c r="G22" s="158"/>
      <c r="H22" s="149"/>
      <c r="I22" s="131"/>
    </row>
    <row r="23" spans="1:11" ht="18.75" customHeight="1">
      <c r="A23" s="140">
        <f>A22+0.01</f>
        <v>1.01</v>
      </c>
      <c r="B23" s="139" t="s">
        <v>16</v>
      </c>
      <c r="C23" s="147">
        <v>1</v>
      </c>
      <c r="D23" s="140" t="s">
        <v>17</v>
      </c>
      <c r="E23" s="240"/>
      <c r="F23" s="141">
        <f>ROUND(C23*E23,2)</f>
        <v>0</v>
      </c>
      <c r="G23" s="142"/>
      <c r="H23" s="124">
        <v>2</v>
      </c>
      <c r="I23" s="132"/>
    </row>
    <row r="24" spans="1:11" ht="18.75" customHeight="1">
      <c r="A24" s="140">
        <f t="shared" ref="A24:A29" si="0">A23+0.01</f>
        <v>1.02</v>
      </c>
      <c r="B24" s="139" t="s">
        <v>18</v>
      </c>
      <c r="C24" s="147">
        <v>1</v>
      </c>
      <c r="D24" s="140" t="s">
        <v>17</v>
      </c>
      <c r="E24" s="240"/>
      <c r="F24" s="141">
        <f t="shared" ref="F24:F29" si="1">ROUND(C24*E24,2)</f>
        <v>0</v>
      </c>
      <c r="G24" s="142"/>
      <c r="H24" s="125">
        <v>1</v>
      </c>
      <c r="I24" s="110"/>
    </row>
    <row r="25" spans="1:11" ht="30" customHeight="1">
      <c r="A25" s="140">
        <f t="shared" si="0"/>
        <v>1.03</v>
      </c>
      <c r="B25" s="139" t="s">
        <v>19</v>
      </c>
      <c r="C25" s="147">
        <v>2</v>
      </c>
      <c r="D25" s="140" t="s">
        <v>17</v>
      </c>
      <c r="E25" s="240"/>
      <c r="F25" s="141">
        <f t="shared" si="1"/>
        <v>0</v>
      </c>
      <c r="G25" s="142"/>
      <c r="H25" s="125"/>
      <c r="I25" s="112"/>
    </row>
    <row r="26" spans="1:11" ht="30" customHeight="1">
      <c r="A26" s="140">
        <f t="shared" si="0"/>
        <v>1.04</v>
      </c>
      <c r="B26" s="143" t="s">
        <v>20</v>
      </c>
      <c r="C26" s="147">
        <v>30.81</v>
      </c>
      <c r="D26" s="140" t="s">
        <v>21</v>
      </c>
      <c r="E26" s="240"/>
      <c r="F26" s="141">
        <f t="shared" si="1"/>
        <v>0</v>
      </c>
      <c r="G26" s="142"/>
      <c r="H26" s="125">
        <f>4.07*0.1*1.15</f>
        <v>0.46805000000000002</v>
      </c>
      <c r="I26" s="112"/>
      <c r="J26" s="62">
        <f>4.03*6.95</f>
        <v>28.008500000000002</v>
      </c>
    </row>
    <row r="27" spans="1:11" ht="18.75" customHeight="1">
      <c r="A27" s="140">
        <f t="shared" si="0"/>
        <v>1.05</v>
      </c>
      <c r="B27" s="139" t="s">
        <v>22</v>
      </c>
      <c r="C27" s="147">
        <v>30.81</v>
      </c>
      <c r="D27" s="140" t="s">
        <v>21</v>
      </c>
      <c r="E27" s="240"/>
      <c r="F27" s="141">
        <f t="shared" si="1"/>
        <v>0</v>
      </c>
      <c r="G27" s="142"/>
      <c r="H27" s="125">
        <f>8.46*1.8*1.15</f>
        <v>17.5122</v>
      </c>
      <c r="I27" s="110"/>
      <c r="J27" s="62">
        <f>(4.03*3)+(6.95*3)-(1*2.1)-(1.65*2.1)</f>
        <v>27.374999999999996</v>
      </c>
    </row>
    <row r="28" spans="1:11" ht="18.75" customHeight="1">
      <c r="A28" s="140">
        <f t="shared" si="0"/>
        <v>1.06</v>
      </c>
      <c r="B28" s="144" t="s">
        <v>23</v>
      </c>
      <c r="C28" s="147">
        <v>1</v>
      </c>
      <c r="D28" s="140" t="s">
        <v>17</v>
      </c>
      <c r="E28" s="240"/>
      <c r="F28" s="141">
        <f t="shared" si="1"/>
        <v>0</v>
      </c>
      <c r="G28" s="142"/>
      <c r="H28" s="125">
        <f>4.07*1.15</f>
        <v>4.6805000000000003</v>
      </c>
      <c r="I28" s="112"/>
    </row>
    <row r="29" spans="1:11" ht="18.75" customHeight="1">
      <c r="A29" s="176">
        <f t="shared" si="0"/>
        <v>1.07</v>
      </c>
      <c r="B29" s="177" t="s">
        <v>24</v>
      </c>
      <c r="C29" s="178">
        <v>1</v>
      </c>
      <c r="D29" s="179" t="s">
        <v>25</v>
      </c>
      <c r="E29" s="241"/>
      <c r="F29" s="141">
        <f t="shared" si="1"/>
        <v>0</v>
      </c>
      <c r="G29" s="180"/>
      <c r="H29" s="125"/>
      <c r="I29" s="110"/>
      <c r="K29" s="134" t="e">
        <f>#REF!/I30</f>
        <v>#REF!</v>
      </c>
    </row>
    <row r="30" spans="1:11" ht="18.75" customHeight="1">
      <c r="A30" s="181"/>
      <c r="B30" s="182" t="s">
        <v>26</v>
      </c>
      <c r="C30" s="183"/>
      <c r="D30" s="184"/>
      <c r="E30" s="242"/>
      <c r="F30" s="185"/>
      <c r="G30" s="186">
        <f>SUM(F23:F29)</f>
        <v>0</v>
      </c>
      <c r="H30" s="175"/>
      <c r="I30" s="114">
        <f>G30*$I$20</f>
        <v>0</v>
      </c>
    </row>
    <row r="31" spans="1:11" ht="18.75" customHeight="1">
      <c r="A31" s="166"/>
      <c r="B31" s="150"/>
      <c r="C31" s="151"/>
      <c r="D31" s="151"/>
      <c r="E31" s="243"/>
      <c r="F31" s="151"/>
      <c r="G31" s="151"/>
    </row>
    <row r="32" spans="1:11" ht="18.75" customHeight="1">
      <c r="A32" s="153">
        <v>2</v>
      </c>
      <c r="B32" s="154" t="s">
        <v>27</v>
      </c>
      <c r="C32" s="155"/>
      <c r="D32" s="156"/>
      <c r="E32" s="244"/>
      <c r="F32" s="157"/>
      <c r="G32" s="158"/>
      <c r="H32" s="99"/>
      <c r="I32" s="119"/>
    </row>
    <row r="33" spans="1:10" ht="18.75" customHeight="1">
      <c r="A33" s="146">
        <f>A32+0.01</f>
        <v>2.0099999999999998</v>
      </c>
      <c r="B33" s="145" t="s">
        <v>28</v>
      </c>
      <c r="C33" s="148">
        <v>2</v>
      </c>
      <c r="D33" s="140" t="s">
        <v>17</v>
      </c>
      <c r="E33" s="240"/>
      <c r="F33" s="142">
        <f>ROUND(C33*E33,2)</f>
        <v>0</v>
      </c>
      <c r="G33" s="142"/>
      <c r="H33" s="124">
        <v>2</v>
      </c>
      <c r="I33" s="111"/>
    </row>
    <row r="34" spans="1:10" ht="18.75" customHeight="1">
      <c r="A34" s="140">
        <f>A33+0.01</f>
        <v>2.0199999999999996</v>
      </c>
      <c r="B34" s="139" t="s">
        <v>29</v>
      </c>
      <c r="C34" s="147">
        <v>15.25</v>
      </c>
      <c r="D34" s="140" t="s">
        <v>21</v>
      </c>
      <c r="E34" s="240"/>
      <c r="F34" s="142">
        <f t="shared" ref="F34:F43" si="2">ROUND(C34*E34,2)</f>
        <v>0</v>
      </c>
      <c r="G34" s="142"/>
      <c r="H34" s="125">
        <v>1</v>
      </c>
      <c r="I34" s="110"/>
      <c r="J34" s="62">
        <f>(1.21+3.41)*3</f>
        <v>13.86</v>
      </c>
    </row>
    <row r="35" spans="1:10" ht="18.75" customHeight="1">
      <c r="A35" s="140">
        <f t="shared" ref="A35:A39" si="3">A34+0.01</f>
        <v>2.0299999999999994</v>
      </c>
      <c r="B35" s="139" t="s">
        <v>23</v>
      </c>
      <c r="C35" s="147">
        <v>1</v>
      </c>
      <c r="D35" s="140" t="s">
        <v>17</v>
      </c>
      <c r="E35" s="240"/>
      <c r="F35" s="142">
        <f t="shared" si="2"/>
        <v>0</v>
      </c>
      <c r="G35" s="142"/>
      <c r="H35" s="125">
        <v>1</v>
      </c>
      <c r="I35" s="110"/>
    </row>
    <row r="36" spans="1:10" ht="18.75" customHeight="1">
      <c r="A36" s="140">
        <f t="shared" si="3"/>
        <v>2.0399999999999991</v>
      </c>
      <c r="B36" s="139" t="s">
        <v>30</v>
      </c>
      <c r="C36" s="147">
        <v>1</v>
      </c>
      <c r="D36" s="140" t="s">
        <v>17</v>
      </c>
      <c r="E36" s="240"/>
      <c r="F36" s="142">
        <f t="shared" si="2"/>
        <v>0</v>
      </c>
      <c r="G36" s="142"/>
      <c r="H36" s="125"/>
      <c r="I36" s="110"/>
    </row>
    <row r="37" spans="1:10" ht="33" customHeight="1">
      <c r="A37" s="140">
        <f t="shared" si="3"/>
        <v>2.0499999999999989</v>
      </c>
      <c r="B37" s="139" t="s">
        <v>31</v>
      </c>
      <c r="C37" s="147">
        <v>1</v>
      </c>
      <c r="D37" s="140" t="s">
        <v>17</v>
      </c>
      <c r="E37" s="240"/>
      <c r="F37" s="142">
        <f t="shared" si="2"/>
        <v>0</v>
      </c>
      <c r="G37" s="142"/>
      <c r="H37" s="125"/>
      <c r="I37" s="110"/>
    </row>
    <row r="38" spans="1:10" ht="34.5" customHeight="1">
      <c r="A38" s="140">
        <f t="shared" si="3"/>
        <v>2.0599999999999987</v>
      </c>
      <c r="B38" s="143" t="s">
        <v>20</v>
      </c>
      <c r="C38" s="147">
        <v>33.979999999999997</v>
      </c>
      <c r="D38" s="140" t="s">
        <v>21</v>
      </c>
      <c r="E38" s="240"/>
      <c r="F38" s="142">
        <f t="shared" si="2"/>
        <v>0</v>
      </c>
      <c r="G38" s="142"/>
      <c r="H38" s="125">
        <f>3.62*0.1*1.15</f>
        <v>0.4163</v>
      </c>
      <c r="I38" s="112"/>
      <c r="J38" s="62">
        <f>(6.53*4.31)+(1.96*1.4)</f>
        <v>30.888299999999997</v>
      </c>
    </row>
    <row r="39" spans="1:10" ht="33" customHeight="1">
      <c r="A39" s="140">
        <f t="shared" si="3"/>
        <v>2.0699999999999985</v>
      </c>
      <c r="B39" s="139" t="s">
        <v>32</v>
      </c>
      <c r="C39" s="147">
        <v>83.82</v>
      </c>
      <c r="D39" s="140" t="s">
        <v>21</v>
      </c>
      <c r="E39" s="240"/>
      <c r="F39" s="142">
        <f t="shared" si="2"/>
        <v>0</v>
      </c>
      <c r="G39" s="142"/>
      <c r="H39" s="125">
        <f>7.86*1.8*1.15</f>
        <v>16.270199999999999</v>
      </c>
      <c r="I39" s="110"/>
      <c r="J39" s="62">
        <f>25.4*3</f>
        <v>76.199999999999989</v>
      </c>
    </row>
    <row r="40" spans="1:10" ht="18.75" customHeight="1">
      <c r="A40" s="140">
        <f t="shared" ref="A40:A43" si="4">A39+0.01</f>
        <v>2.0799999999999983</v>
      </c>
      <c r="B40" s="144" t="s">
        <v>33</v>
      </c>
      <c r="C40" s="147">
        <v>1</v>
      </c>
      <c r="D40" s="140" t="s">
        <v>17</v>
      </c>
      <c r="E40" s="240"/>
      <c r="F40" s="142">
        <f t="shared" si="2"/>
        <v>0</v>
      </c>
      <c r="G40" s="142"/>
      <c r="H40" s="125">
        <f>3.62*1.15</f>
        <v>4.1629999999999994</v>
      </c>
      <c r="I40" s="112"/>
    </row>
    <row r="41" spans="1:10" s="95" customFormat="1" ht="18.75" customHeight="1">
      <c r="A41" s="140">
        <f t="shared" si="4"/>
        <v>2.0899999999999981</v>
      </c>
      <c r="B41" s="192" t="s">
        <v>34</v>
      </c>
      <c r="C41" s="147">
        <v>2.29</v>
      </c>
      <c r="D41" s="140" t="s">
        <v>35</v>
      </c>
      <c r="E41" s="240"/>
      <c r="F41" s="142">
        <f t="shared" si="2"/>
        <v>0</v>
      </c>
      <c r="G41" s="142"/>
      <c r="H41" s="190">
        <f>(H38+(H39*0.05))*1.5</f>
        <v>1.8447150000000001</v>
      </c>
      <c r="I41" s="113"/>
      <c r="J41" s="118">
        <f>J34*0.1*1.5</f>
        <v>2.0790000000000002</v>
      </c>
    </row>
    <row r="42" spans="1:10" ht="18.75" customHeight="1">
      <c r="A42" s="146">
        <f t="shared" si="4"/>
        <v>2.0999999999999979</v>
      </c>
      <c r="B42" s="145" t="s">
        <v>36</v>
      </c>
      <c r="C42" s="148">
        <v>2.29</v>
      </c>
      <c r="D42" s="146" t="s">
        <v>35</v>
      </c>
      <c r="E42" s="240"/>
      <c r="F42" s="142">
        <f t="shared" si="2"/>
        <v>0</v>
      </c>
      <c r="G42" s="142"/>
      <c r="H42" s="191"/>
      <c r="I42" s="110"/>
    </row>
    <row r="43" spans="1:10" ht="18.75" customHeight="1">
      <c r="A43" s="146">
        <f t="shared" si="4"/>
        <v>2.1099999999999977</v>
      </c>
      <c r="B43" s="145" t="s">
        <v>24</v>
      </c>
      <c r="C43" s="148">
        <v>1</v>
      </c>
      <c r="D43" s="146" t="s">
        <v>25</v>
      </c>
      <c r="E43" s="240"/>
      <c r="F43" s="142">
        <f t="shared" si="2"/>
        <v>0</v>
      </c>
      <c r="G43" s="142"/>
      <c r="H43" s="125"/>
      <c r="I43" s="110"/>
    </row>
    <row r="44" spans="1:10" ht="18.75" customHeight="1">
      <c r="A44" s="181"/>
      <c r="B44" s="182" t="s">
        <v>26</v>
      </c>
      <c r="C44" s="183"/>
      <c r="D44" s="184"/>
      <c r="E44" s="242"/>
      <c r="F44" s="185"/>
      <c r="G44" s="186">
        <f>SUM(F33:F43)</f>
        <v>0</v>
      </c>
      <c r="H44" s="106"/>
      <c r="I44" s="114">
        <f>G44*$I$20</f>
        <v>0</v>
      </c>
    </row>
    <row r="45" spans="1:10" ht="18.75" customHeight="1">
      <c r="A45" s="166"/>
      <c r="B45" s="150"/>
      <c r="C45" s="151"/>
      <c r="D45" s="151"/>
      <c r="E45" s="243"/>
      <c r="F45" s="151"/>
      <c r="G45" s="151"/>
    </row>
    <row r="46" spans="1:10" ht="18.75" customHeight="1">
      <c r="A46" s="153">
        <v>3</v>
      </c>
      <c r="B46" s="154" t="s">
        <v>37</v>
      </c>
      <c r="C46" s="155"/>
      <c r="D46" s="156"/>
      <c r="E46" s="244"/>
      <c r="F46" s="157"/>
      <c r="G46" s="158"/>
      <c r="H46" s="99"/>
      <c r="I46" s="119"/>
    </row>
    <row r="47" spans="1:10" ht="18.75" customHeight="1">
      <c r="A47" s="140">
        <f>A46+0.01</f>
        <v>3.01</v>
      </c>
      <c r="B47" s="139" t="s">
        <v>16</v>
      </c>
      <c r="C47" s="148">
        <v>2</v>
      </c>
      <c r="D47" s="140" t="s">
        <v>17</v>
      </c>
      <c r="E47" s="245"/>
      <c r="F47" s="141">
        <f>ROUND(C47*E47,2)</f>
        <v>0</v>
      </c>
      <c r="G47" s="142"/>
      <c r="H47" s="124">
        <v>2</v>
      </c>
      <c r="I47" s="111"/>
    </row>
    <row r="48" spans="1:10" ht="18.75" customHeight="1">
      <c r="A48" s="140">
        <f>A47+0.01</f>
        <v>3.0199999999999996</v>
      </c>
      <c r="B48" s="139" t="s">
        <v>18</v>
      </c>
      <c r="C48" s="147">
        <v>1</v>
      </c>
      <c r="D48" s="140" t="s">
        <v>17</v>
      </c>
      <c r="E48" s="240"/>
      <c r="F48" s="141">
        <f t="shared" ref="F48:F52" si="5">ROUND(C48*E48,2)</f>
        <v>0</v>
      </c>
      <c r="G48" s="142"/>
      <c r="H48" s="125">
        <v>1</v>
      </c>
      <c r="I48" s="110"/>
    </row>
    <row r="49" spans="1:10" ht="18.75" customHeight="1">
      <c r="A49" s="140">
        <f>A48+0.01</f>
        <v>3.0299999999999994</v>
      </c>
      <c r="B49" s="139" t="s">
        <v>38</v>
      </c>
      <c r="C49" s="147">
        <v>36.22</v>
      </c>
      <c r="D49" s="140" t="s">
        <v>21</v>
      </c>
      <c r="E49" s="240"/>
      <c r="F49" s="141">
        <f t="shared" si="5"/>
        <v>0</v>
      </c>
      <c r="G49" s="142"/>
      <c r="H49" s="188">
        <f>3.54*0.85*1.15</f>
        <v>3.4603499999999996</v>
      </c>
      <c r="I49" s="122"/>
      <c r="J49" s="72">
        <f>32.93</f>
        <v>32.93</v>
      </c>
    </row>
    <row r="50" spans="1:10" ht="33" customHeight="1">
      <c r="A50" s="140">
        <f>A49+0.01</f>
        <v>3.0399999999999991</v>
      </c>
      <c r="B50" s="139" t="s">
        <v>39</v>
      </c>
      <c r="C50" s="147">
        <v>9</v>
      </c>
      <c r="D50" s="140" t="s">
        <v>17</v>
      </c>
      <c r="E50" s="240"/>
      <c r="F50" s="141">
        <f t="shared" si="5"/>
        <v>0</v>
      </c>
      <c r="G50" s="142"/>
      <c r="H50" s="189">
        <v>2</v>
      </c>
      <c r="I50" s="122"/>
    </row>
    <row r="51" spans="1:10" ht="34.5" customHeight="1">
      <c r="A51" s="140">
        <f>A50+0.01</f>
        <v>3.0499999999999989</v>
      </c>
      <c r="B51" s="143" t="s">
        <v>32</v>
      </c>
      <c r="C51" s="147">
        <v>70</v>
      </c>
      <c r="D51" s="140" t="s">
        <v>21</v>
      </c>
      <c r="E51" s="240"/>
      <c r="F51" s="141">
        <f t="shared" si="5"/>
        <v>0</v>
      </c>
      <c r="G51" s="142"/>
      <c r="H51" s="125">
        <v>1</v>
      </c>
      <c r="I51" s="112"/>
      <c r="J51" s="62">
        <f>(1.46+1.46+1.42+1.42)*3</f>
        <v>17.28</v>
      </c>
    </row>
    <row r="52" spans="1:10" ht="18.75" customHeight="1">
      <c r="A52" s="146">
        <f t="shared" ref="A52" si="6">A51+0.01</f>
        <v>3.0599999999999987</v>
      </c>
      <c r="B52" s="139" t="s">
        <v>24</v>
      </c>
      <c r="C52" s="147">
        <v>1</v>
      </c>
      <c r="D52" s="140" t="s">
        <v>25</v>
      </c>
      <c r="E52" s="240"/>
      <c r="F52" s="141">
        <f t="shared" si="5"/>
        <v>0</v>
      </c>
      <c r="G52" s="142"/>
      <c r="H52" s="188"/>
      <c r="I52" s="123"/>
    </row>
    <row r="53" spans="1:10" ht="18.75" customHeight="1">
      <c r="A53" s="181"/>
      <c r="B53" s="182" t="s">
        <v>26</v>
      </c>
      <c r="C53" s="183"/>
      <c r="D53" s="184"/>
      <c r="E53" s="242"/>
      <c r="F53" s="185"/>
      <c r="G53" s="186">
        <f>SUM(F47:F52)</f>
        <v>0</v>
      </c>
      <c r="H53" s="106"/>
      <c r="I53" s="114">
        <f>G53*$I$20</f>
        <v>0</v>
      </c>
    </row>
    <row r="54" spans="1:10" ht="18.75" customHeight="1">
      <c r="A54" s="166"/>
      <c r="B54" s="150"/>
      <c r="C54" s="151"/>
      <c r="D54" s="151"/>
      <c r="E54" s="243"/>
      <c r="F54" s="151"/>
      <c r="G54" s="151"/>
    </row>
    <row r="55" spans="1:10" ht="18.75" customHeight="1">
      <c r="A55" s="153">
        <v>4</v>
      </c>
      <c r="B55" s="154" t="s">
        <v>40</v>
      </c>
      <c r="C55" s="155"/>
      <c r="D55" s="156"/>
      <c r="E55" s="244"/>
      <c r="F55" s="157"/>
      <c r="G55" s="158"/>
      <c r="H55" s="99"/>
      <c r="I55" s="119"/>
    </row>
    <row r="56" spans="1:10" ht="30.75" customHeight="1">
      <c r="A56" s="140">
        <f>A55+0.01</f>
        <v>4.01</v>
      </c>
      <c r="B56" s="139" t="s">
        <v>39</v>
      </c>
      <c r="C56" s="148">
        <v>2</v>
      </c>
      <c r="D56" s="140" t="s">
        <v>17</v>
      </c>
      <c r="E56" s="245"/>
      <c r="F56" s="141">
        <f>ROUND(C56*E56,2)</f>
        <v>0</v>
      </c>
      <c r="G56" s="142"/>
      <c r="H56" s="107">
        <v>2</v>
      </c>
      <c r="I56" s="111"/>
    </row>
    <row r="57" spans="1:10" ht="18.75" customHeight="1">
      <c r="A57" s="140">
        <f>A56+0.01</f>
        <v>4.0199999999999996</v>
      </c>
      <c r="B57" s="139" t="s">
        <v>41</v>
      </c>
      <c r="C57" s="147">
        <v>2.2799999999999998</v>
      </c>
      <c r="D57" s="140" t="s">
        <v>21</v>
      </c>
      <c r="E57" s="245"/>
      <c r="F57" s="141">
        <f t="shared" ref="F57:F59" si="7">ROUND(C57*E57,2)</f>
        <v>0</v>
      </c>
      <c r="G57" s="142"/>
      <c r="H57" s="109">
        <v>1</v>
      </c>
      <c r="I57" s="110"/>
      <c r="J57" s="62">
        <f>1.46*1.42</f>
        <v>2.0731999999999999</v>
      </c>
    </row>
    <row r="58" spans="1:10" ht="34.5" customHeight="1">
      <c r="A58" s="140">
        <f t="shared" ref="A58:A59" si="8">A57+0.01</f>
        <v>4.0299999999999994</v>
      </c>
      <c r="B58" s="139" t="s">
        <v>32</v>
      </c>
      <c r="C58" s="147">
        <v>19.010000000000002</v>
      </c>
      <c r="D58" s="140" t="s">
        <v>21</v>
      </c>
      <c r="E58" s="245"/>
      <c r="F58" s="141">
        <f t="shared" si="7"/>
        <v>0</v>
      </c>
      <c r="G58" s="142"/>
      <c r="H58" s="109">
        <v>1</v>
      </c>
      <c r="I58" s="110"/>
      <c r="J58" s="62">
        <f>(1.46+1.46+1.42+1.42)*3</f>
        <v>17.28</v>
      </c>
    </row>
    <row r="59" spans="1:10" ht="18.75" customHeight="1">
      <c r="A59" s="146">
        <f t="shared" si="8"/>
        <v>4.0399999999999991</v>
      </c>
      <c r="B59" s="139" t="s">
        <v>24</v>
      </c>
      <c r="C59" s="147">
        <v>1</v>
      </c>
      <c r="D59" s="140" t="s">
        <v>25</v>
      </c>
      <c r="E59" s="245"/>
      <c r="F59" s="141">
        <f t="shared" si="7"/>
        <v>0</v>
      </c>
      <c r="G59" s="142"/>
      <c r="H59" s="109"/>
      <c r="I59" s="110"/>
    </row>
    <row r="60" spans="1:10" ht="18.75" customHeight="1">
      <c r="A60" s="181"/>
      <c r="B60" s="182" t="s">
        <v>26</v>
      </c>
      <c r="C60" s="183"/>
      <c r="D60" s="184"/>
      <c r="E60" s="242"/>
      <c r="F60" s="185"/>
      <c r="G60" s="186">
        <f>SUM(F56:F59)</f>
        <v>0</v>
      </c>
      <c r="H60" s="106"/>
      <c r="I60" s="114">
        <f>G60*$I$20</f>
        <v>0</v>
      </c>
    </row>
    <row r="61" spans="1:10" ht="18.75" customHeight="1">
      <c r="A61" s="166"/>
      <c r="B61" s="150"/>
      <c r="C61" s="151"/>
      <c r="D61" s="151"/>
      <c r="E61" s="243"/>
      <c r="F61" s="151"/>
      <c r="G61" s="151"/>
    </row>
    <row r="62" spans="1:10" ht="18.75" customHeight="1">
      <c r="A62" s="153">
        <v>5</v>
      </c>
      <c r="B62" s="154" t="s">
        <v>42</v>
      </c>
      <c r="C62" s="155"/>
      <c r="D62" s="156"/>
      <c r="E62" s="244"/>
      <c r="F62" s="157"/>
      <c r="G62" s="158"/>
      <c r="H62" s="99"/>
      <c r="I62" s="119"/>
    </row>
    <row r="63" spans="1:10" ht="30" customHeight="1">
      <c r="A63" s="140">
        <f>A62+0.01</f>
        <v>5.01</v>
      </c>
      <c r="B63" s="139" t="s">
        <v>43</v>
      </c>
      <c r="C63" s="147">
        <v>2</v>
      </c>
      <c r="D63" s="140" t="s">
        <v>17</v>
      </c>
      <c r="E63" s="246"/>
      <c r="F63" s="141">
        <f>ROUND(C63*E63,2)</f>
        <v>0</v>
      </c>
      <c r="G63" s="142"/>
      <c r="H63" s="107"/>
      <c r="I63" s="111"/>
    </row>
    <row r="64" spans="1:10" ht="18.75" customHeight="1">
      <c r="A64" s="140">
        <f>A63+0.01</f>
        <v>5.0199999999999996</v>
      </c>
      <c r="B64" s="139" t="s">
        <v>44</v>
      </c>
      <c r="C64" s="147">
        <v>1</v>
      </c>
      <c r="D64" s="140" t="s">
        <v>17</v>
      </c>
      <c r="E64" s="246"/>
      <c r="F64" s="141">
        <f t="shared" ref="F64:F71" si="9">ROUND(C64*E64,2)</f>
        <v>0</v>
      </c>
      <c r="G64" s="142"/>
      <c r="H64" s="109"/>
      <c r="I64" s="110"/>
    </row>
    <row r="65" spans="1:10" ht="18.75" customHeight="1">
      <c r="A65" s="140">
        <f>A64+0.01</f>
        <v>5.0299999999999994</v>
      </c>
      <c r="B65" s="139" t="s">
        <v>38</v>
      </c>
      <c r="C65" s="147">
        <v>36.22</v>
      </c>
      <c r="D65" s="140" t="s">
        <v>21</v>
      </c>
      <c r="E65" s="246"/>
      <c r="F65" s="141">
        <f t="shared" si="9"/>
        <v>0</v>
      </c>
      <c r="G65" s="142"/>
      <c r="H65" s="109">
        <f>3.54*0.85*1.15</f>
        <v>3.4603499999999996</v>
      </c>
      <c r="I65" s="110"/>
      <c r="J65" s="72">
        <f>32.93</f>
        <v>32.93</v>
      </c>
    </row>
    <row r="66" spans="1:10" ht="33.75" customHeight="1">
      <c r="A66" s="140">
        <f t="shared" ref="A66:A71" si="10">A65+0.01</f>
        <v>5.0399999999999991</v>
      </c>
      <c r="B66" s="139" t="s">
        <v>32</v>
      </c>
      <c r="C66" s="147">
        <v>179.49</v>
      </c>
      <c r="D66" s="140" t="s">
        <v>21</v>
      </c>
      <c r="E66" s="246"/>
      <c r="F66" s="141">
        <f t="shared" si="9"/>
        <v>0</v>
      </c>
      <c r="G66" s="142"/>
      <c r="H66" s="109"/>
      <c r="I66" s="110"/>
      <c r="J66" s="62">
        <f>54.39*3</f>
        <v>163.17000000000002</v>
      </c>
    </row>
    <row r="67" spans="1:10" ht="18.75" customHeight="1">
      <c r="A67" s="140">
        <f t="shared" si="10"/>
        <v>5.0499999999999989</v>
      </c>
      <c r="B67" s="139" t="s">
        <v>45</v>
      </c>
      <c r="C67" s="147">
        <v>13.07</v>
      </c>
      <c r="D67" s="140" t="s">
        <v>35</v>
      </c>
      <c r="E67" s="246"/>
      <c r="F67" s="141">
        <f t="shared" si="9"/>
        <v>0</v>
      </c>
      <c r="G67" s="142"/>
      <c r="H67" s="109"/>
      <c r="I67" s="135">
        <f>F68*$I$20</f>
        <v>0</v>
      </c>
      <c r="J67" s="62">
        <f>3.96*3</f>
        <v>11.879999999999999</v>
      </c>
    </row>
    <row r="68" spans="1:10" ht="32.25" customHeight="1">
      <c r="A68" s="140">
        <f t="shared" si="10"/>
        <v>5.0599999999999987</v>
      </c>
      <c r="B68" s="143" t="s">
        <v>46</v>
      </c>
      <c r="C68" s="147">
        <v>2</v>
      </c>
      <c r="D68" s="140" t="s">
        <v>17</v>
      </c>
      <c r="E68" s="246"/>
      <c r="F68" s="141">
        <f t="shared" si="9"/>
        <v>0</v>
      </c>
      <c r="G68" s="142"/>
      <c r="H68" s="109"/>
      <c r="I68" s="136" t="e">
        <f>I67/I72</f>
        <v>#DIV/0!</v>
      </c>
    </row>
    <row r="69" spans="1:10" ht="32.25" customHeight="1">
      <c r="A69" s="140">
        <f t="shared" si="10"/>
        <v>5.0699999999999985</v>
      </c>
      <c r="B69" s="139" t="s">
        <v>47</v>
      </c>
      <c r="C69" s="147">
        <v>9</v>
      </c>
      <c r="D69" s="140" t="s">
        <v>17</v>
      </c>
      <c r="E69" s="246"/>
      <c r="F69" s="141">
        <f t="shared" si="9"/>
        <v>0</v>
      </c>
      <c r="G69" s="142"/>
      <c r="H69" s="109"/>
      <c r="I69" s="110"/>
    </row>
    <row r="70" spans="1:10" ht="32.25" customHeight="1">
      <c r="A70" s="146">
        <f t="shared" si="10"/>
        <v>5.0799999999999983</v>
      </c>
      <c r="B70" s="139" t="s">
        <v>48</v>
      </c>
      <c r="C70" s="147">
        <v>2</v>
      </c>
      <c r="D70" s="140" t="s">
        <v>17</v>
      </c>
      <c r="E70" s="247"/>
      <c r="F70" s="141">
        <f t="shared" si="9"/>
        <v>0</v>
      </c>
      <c r="G70" s="142"/>
      <c r="H70" s="109"/>
      <c r="I70" s="110"/>
    </row>
    <row r="71" spans="1:10" ht="24.75" customHeight="1">
      <c r="A71" s="146">
        <f t="shared" si="10"/>
        <v>5.0899999999999981</v>
      </c>
      <c r="B71" s="145" t="s">
        <v>49</v>
      </c>
      <c r="C71" s="148">
        <v>1</v>
      </c>
      <c r="D71" s="146" t="s">
        <v>17</v>
      </c>
      <c r="E71" s="248"/>
      <c r="F71" s="141">
        <f t="shared" si="9"/>
        <v>0</v>
      </c>
      <c r="G71" s="142"/>
      <c r="H71" s="109"/>
      <c r="I71" s="110"/>
    </row>
    <row r="72" spans="1:10" ht="18.75" customHeight="1">
      <c r="A72" s="181"/>
      <c r="B72" s="182" t="s">
        <v>26</v>
      </c>
      <c r="C72" s="183"/>
      <c r="D72" s="184"/>
      <c r="E72" s="242"/>
      <c r="F72" s="185"/>
      <c r="G72" s="186">
        <f>SUM(F63:F71)</f>
        <v>0</v>
      </c>
      <c r="H72" s="108"/>
      <c r="I72" s="114">
        <f>G72*$I$20</f>
        <v>0</v>
      </c>
    </row>
    <row r="73" spans="1:10" ht="18.75" customHeight="1">
      <c r="A73" s="166"/>
      <c r="B73" s="150"/>
      <c r="C73" s="151"/>
      <c r="D73" s="151"/>
      <c r="E73" s="243"/>
      <c r="F73" s="151"/>
      <c r="G73" s="151"/>
    </row>
    <row r="74" spans="1:10" ht="18.75" customHeight="1">
      <c r="A74" s="153">
        <v>6</v>
      </c>
      <c r="B74" s="154" t="s">
        <v>50</v>
      </c>
      <c r="C74" s="155"/>
      <c r="D74" s="156"/>
      <c r="E74" s="244"/>
      <c r="F74" s="157"/>
      <c r="G74" s="158"/>
      <c r="H74" s="99"/>
      <c r="I74" s="119"/>
    </row>
    <row r="75" spans="1:10" ht="29.25" customHeight="1">
      <c r="A75" s="146">
        <f>A74+0.01</f>
        <v>6.01</v>
      </c>
      <c r="B75" s="145" t="s">
        <v>51</v>
      </c>
      <c r="C75" s="148">
        <v>1</v>
      </c>
      <c r="D75" s="146" t="s">
        <v>17</v>
      </c>
      <c r="E75" s="240"/>
      <c r="F75" s="142">
        <f>ROUND(C75*E75,2)</f>
        <v>0</v>
      </c>
      <c r="G75" s="142"/>
      <c r="H75" s="124"/>
      <c r="I75" s="111"/>
    </row>
    <row r="76" spans="1:10" ht="29.25" customHeight="1">
      <c r="A76" s="140">
        <f>A75+0.01</f>
        <v>6.02</v>
      </c>
      <c r="B76" s="139" t="s">
        <v>52</v>
      </c>
      <c r="C76" s="147">
        <v>13.13</v>
      </c>
      <c r="D76" s="140" t="s">
        <v>25</v>
      </c>
      <c r="E76" s="245"/>
      <c r="F76" s="142">
        <f t="shared" ref="F76:F81" si="11">ROUND(C76*E76,2)</f>
        <v>0</v>
      </c>
      <c r="G76" s="142"/>
      <c r="H76" s="124"/>
      <c r="I76" s="111"/>
      <c r="J76" s="62">
        <f>3.98*3</f>
        <v>11.94</v>
      </c>
    </row>
    <row r="77" spans="1:10" ht="18.75" customHeight="1">
      <c r="A77" s="140">
        <f>A76+0.01</f>
        <v>6.0299999999999994</v>
      </c>
      <c r="B77" s="139" t="s">
        <v>53</v>
      </c>
      <c r="C77" s="147">
        <v>2</v>
      </c>
      <c r="D77" s="140" t="s">
        <v>17</v>
      </c>
      <c r="E77" s="245"/>
      <c r="F77" s="142">
        <f t="shared" si="11"/>
        <v>0</v>
      </c>
      <c r="G77" s="142"/>
      <c r="H77" s="125">
        <f>0.9*2.1*1.15</f>
        <v>2.1734999999999998</v>
      </c>
      <c r="I77" s="110"/>
    </row>
    <row r="78" spans="1:10" ht="35.25" customHeight="1">
      <c r="A78" s="140">
        <f t="shared" ref="A78:A81" si="12">A77+0.01</f>
        <v>6.0399999999999991</v>
      </c>
      <c r="B78" s="143" t="s">
        <v>46</v>
      </c>
      <c r="C78" s="147">
        <v>1</v>
      </c>
      <c r="D78" s="140" t="s">
        <v>17</v>
      </c>
      <c r="E78" s="245"/>
      <c r="F78" s="142">
        <f t="shared" si="11"/>
        <v>0</v>
      </c>
      <c r="G78" s="142"/>
      <c r="H78" s="125"/>
      <c r="I78" s="110"/>
    </row>
    <row r="79" spans="1:10" ht="25.5" customHeight="1">
      <c r="A79" s="140">
        <f t="shared" si="12"/>
        <v>6.0499999999999989</v>
      </c>
      <c r="B79" s="143" t="s">
        <v>54</v>
      </c>
      <c r="C79" s="147">
        <v>42.39</v>
      </c>
      <c r="D79" s="140" t="s">
        <v>21</v>
      </c>
      <c r="E79" s="245"/>
      <c r="F79" s="142">
        <f t="shared" si="11"/>
        <v>0</v>
      </c>
      <c r="G79" s="142"/>
      <c r="H79" s="125"/>
      <c r="I79" s="136" t="e">
        <f>#REF!/I82</f>
        <v>#REF!</v>
      </c>
      <c r="J79" s="62">
        <f>4.1*9.4</f>
        <v>38.54</v>
      </c>
    </row>
    <row r="80" spans="1:10" ht="32.25" customHeight="1">
      <c r="A80" s="140">
        <f t="shared" si="12"/>
        <v>6.0599999999999987</v>
      </c>
      <c r="B80" s="139" t="s">
        <v>32</v>
      </c>
      <c r="C80" s="147">
        <v>110.22</v>
      </c>
      <c r="D80" s="140" t="s">
        <v>21</v>
      </c>
      <c r="E80" s="245"/>
      <c r="F80" s="142">
        <f t="shared" si="11"/>
        <v>0</v>
      </c>
      <c r="G80" s="142"/>
      <c r="H80" s="125"/>
      <c r="I80" s="110"/>
      <c r="J80" s="62">
        <f>33.4*3</f>
        <v>100.19999999999999</v>
      </c>
    </row>
    <row r="81" spans="1:10" ht="18.75" customHeight="1">
      <c r="A81" s="140">
        <f t="shared" si="12"/>
        <v>6.0699999999999985</v>
      </c>
      <c r="B81" s="139" t="s">
        <v>49</v>
      </c>
      <c r="C81" s="147">
        <v>1</v>
      </c>
      <c r="D81" s="140" t="s">
        <v>25</v>
      </c>
      <c r="E81" s="245"/>
      <c r="F81" s="142">
        <f t="shared" si="11"/>
        <v>0</v>
      </c>
      <c r="G81" s="142"/>
      <c r="H81" s="125"/>
      <c r="I81" s="110"/>
    </row>
    <row r="82" spans="1:10" ht="18.75" customHeight="1">
      <c r="A82" s="181"/>
      <c r="B82" s="182" t="s">
        <v>26</v>
      </c>
      <c r="C82" s="183"/>
      <c r="D82" s="184"/>
      <c r="E82" s="242"/>
      <c r="F82" s="185"/>
      <c r="G82" s="186">
        <f>SUM(F75:F81)</f>
        <v>0</v>
      </c>
      <c r="H82" s="108"/>
      <c r="I82" s="114">
        <f>G82*$I$20</f>
        <v>0</v>
      </c>
    </row>
    <row r="83" spans="1:10" ht="18.75" customHeight="1">
      <c r="A83" s="166"/>
      <c r="B83" s="150"/>
      <c r="C83" s="151"/>
      <c r="D83" s="151"/>
      <c r="E83" s="243"/>
      <c r="F83" s="151"/>
      <c r="G83" s="151"/>
    </row>
    <row r="84" spans="1:10" ht="18.75" customHeight="1">
      <c r="A84" s="153">
        <v>7</v>
      </c>
      <c r="B84" s="154" t="s">
        <v>55</v>
      </c>
      <c r="C84" s="155"/>
      <c r="D84" s="156"/>
      <c r="E84" s="244"/>
      <c r="F84" s="157"/>
      <c r="G84" s="158"/>
      <c r="H84" s="99"/>
      <c r="I84" s="119"/>
    </row>
    <row r="85" spans="1:10" ht="33.75" customHeight="1">
      <c r="A85" s="146">
        <f>A84+0.01</f>
        <v>7.01</v>
      </c>
      <c r="B85" s="145" t="s">
        <v>56</v>
      </c>
      <c r="C85" s="148">
        <v>3.81</v>
      </c>
      <c r="D85" s="146" t="s">
        <v>21</v>
      </c>
      <c r="E85" s="240"/>
      <c r="F85" s="142">
        <f>ROUND(C85*E85,2)</f>
        <v>0</v>
      </c>
      <c r="G85" s="142"/>
      <c r="H85" s="124">
        <f>3.97*3*1.15</f>
        <v>13.696499999999999</v>
      </c>
      <c r="I85" s="115"/>
      <c r="J85" s="62">
        <f>1.65*2.1</f>
        <v>3.4649999999999999</v>
      </c>
    </row>
    <row r="86" spans="1:10" ht="18.75" customHeight="1">
      <c r="A86" s="146">
        <f>A85+0.01</f>
        <v>7.02</v>
      </c>
      <c r="B86" s="187" t="s">
        <v>57</v>
      </c>
      <c r="C86" s="148">
        <v>2.17</v>
      </c>
      <c r="D86" s="146" t="s">
        <v>21</v>
      </c>
      <c r="E86" s="240"/>
      <c r="F86" s="142">
        <f t="shared" ref="F86:F97" si="13">ROUND(C86*E86,2)</f>
        <v>0</v>
      </c>
      <c r="G86" s="142"/>
      <c r="H86" s="125"/>
      <c r="I86" s="112"/>
      <c r="J86" s="62">
        <f>0.9*2.1</f>
        <v>1.8900000000000001</v>
      </c>
    </row>
    <row r="87" spans="1:10" ht="33.75" customHeight="1">
      <c r="A87" s="146">
        <f t="shared" ref="A87:A91" si="14">A86+0.01</f>
        <v>7.0299999999999994</v>
      </c>
      <c r="B87" s="145" t="s">
        <v>58</v>
      </c>
      <c r="C87" s="148">
        <v>1</v>
      </c>
      <c r="D87" s="146" t="s">
        <v>17</v>
      </c>
      <c r="E87" s="240"/>
      <c r="F87" s="142">
        <f t="shared" si="13"/>
        <v>0</v>
      </c>
      <c r="G87" s="142"/>
      <c r="H87" s="126"/>
      <c r="I87" s="117"/>
    </row>
    <row r="88" spans="1:10" ht="30.75" customHeight="1">
      <c r="A88" s="146">
        <f t="shared" si="14"/>
        <v>7.0399999999999991</v>
      </c>
      <c r="B88" s="139" t="s">
        <v>59</v>
      </c>
      <c r="C88" s="147">
        <v>0.9</v>
      </c>
      <c r="D88" s="140" t="s">
        <v>60</v>
      </c>
      <c r="E88" s="245"/>
      <c r="F88" s="142">
        <f t="shared" si="13"/>
        <v>0</v>
      </c>
      <c r="G88" s="142"/>
      <c r="H88" s="126"/>
      <c r="I88" s="117"/>
    </row>
    <row r="89" spans="1:10" ht="18.75" customHeight="1">
      <c r="A89" s="146">
        <f t="shared" si="14"/>
        <v>7.0499999999999989</v>
      </c>
      <c r="B89" s="143" t="s">
        <v>61</v>
      </c>
      <c r="C89" s="147">
        <v>4.54</v>
      </c>
      <c r="D89" s="140" t="s">
        <v>21</v>
      </c>
      <c r="E89" s="245"/>
      <c r="F89" s="142">
        <f t="shared" si="13"/>
        <v>0</v>
      </c>
      <c r="G89" s="142"/>
      <c r="H89" s="125"/>
      <c r="I89" s="112"/>
      <c r="J89" s="62">
        <f>0.9*2.1*2</f>
        <v>3.7800000000000002</v>
      </c>
    </row>
    <row r="90" spans="1:10" ht="30.75" customHeight="1">
      <c r="A90" s="146">
        <f t="shared" si="14"/>
        <v>7.0599999999999987</v>
      </c>
      <c r="B90" s="139" t="s">
        <v>62</v>
      </c>
      <c r="C90" s="147">
        <v>31.32</v>
      </c>
      <c r="D90" s="140" t="s">
        <v>21</v>
      </c>
      <c r="E90" s="245"/>
      <c r="F90" s="142">
        <f t="shared" si="13"/>
        <v>0</v>
      </c>
      <c r="G90" s="142"/>
      <c r="H90" s="126"/>
      <c r="I90" s="117"/>
      <c r="J90" s="62">
        <f>3.48*3</f>
        <v>10.44</v>
      </c>
    </row>
    <row r="91" spans="1:10" ht="18.75" customHeight="1">
      <c r="A91" s="140">
        <f t="shared" si="14"/>
        <v>7.0699999999999985</v>
      </c>
      <c r="B91" s="143" t="s">
        <v>63</v>
      </c>
      <c r="C91" s="147">
        <v>1</v>
      </c>
      <c r="D91" s="140" t="s">
        <v>17</v>
      </c>
      <c r="E91" s="245"/>
      <c r="F91" s="142">
        <f t="shared" si="13"/>
        <v>0</v>
      </c>
      <c r="G91" s="142"/>
      <c r="H91" s="125">
        <f>0.9*2.1*1.15</f>
        <v>2.1734999999999998</v>
      </c>
      <c r="I91" s="112"/>
    </row>
    <row r="92" spans="1:10" ht="18.75" customHeight="1">
      <c r="A92" s="140">
        <f t="shared" ref="A92" si="15">A91+0.01</f>
        <v>7.0799999999999983</v>
      </c>
      <c r="B92" s="143" t="s">
        <v>64</v>
      </c>
      <c r="C92" s="147">
        <v>1</v>
      </c>
      <c r="D92" s="140" t="s">
        <v>17</v>
      </c>
      <c r="E92" s="245"/>
      <c r="F92" s="142">
        <f t="shared" si="13"/>
        <v>0</v>
      </c>
      <c r="G92" s="142"/>
      <c r="H92" s="125"/>
      <c r="I92" s="112"/>
    </row>
    <row r="93" spans="1:10" ht="32.25" customHeight="1">
      <c r="A93" s="140">
        <f t="shared" ref="A93:A97" si="16">A92+0.01</f>
        <v>7.0899999999999981</v>
      </c>
      <c r="B93" s="139" t="s">
        <v>46</v>
      </c>
      <c r="C93" s="147">
        <v>1</v>
      </c>
      <c r="D93" s="140" t="s">
        <v>17</v>
      </c>
      <c r="E93" s="245"/>
      <c r="F93" s="142">
        <f t="shared" si="13"/>
        <v>0</v>
      </c>
      <c r="G93" s="142"/>
      <c r="H93" s="125"/>
      <c r="I93" s="112"/>
    </row>
    <row r="94" spans="1:10" ht="34.5" customHeight="1">
      <c r="A94" s="140">
        <f t="shared" si="16"/>
        <v>7.0999999999999979</v>
      </c>
      <c r="B94" s="143" t="s">
        <v>32</v>
      </c>
      <c r="C94" s="147">
        <v>46.33</v>
      </c>
      <c r="D94" s="140" t="s">
        <v>21</v>
      </c>
      <c r="E94" s="245"/>
      <c r="F94" s="142">
        <f t="shared" si="13"/>
        <v>0</v>
      </c>
      <c r="G94" s="142"/>
      <c r="H94" s="125"/>
      <c r="I94" s="112"/>
      <c r="J94" s="62">
        <f>(3.48+3.48+3.54+3.54)*3</f>
        <v>42.12</v>
      </c>
    </row>
    <row r="95" spans="1:10" ht="18.75" customHeight="1">
      <c r="A95" s="140">
        <f t="shared" si="16"/>
        <v>7.1099999999999977</v>
      </c>
      <c r="B95" s="143" t="s">
        <v>38</v>
      </c>
      <c r="C95" s="147">
        <v>9.7200000000000006</v>
      </c>
      <c r="D95" s="140" t="s">
        <v>21</v>
      </c>
      <c r="E95" s="245"/>
      <c r="F95" s="142">
        <f t="shared" si="13"/>
        <v>0</v>
      </c>
      <c r="G95" s="142"/>
      <c r="H95" s="125"/>
      <c r="I95" s="135" t="e">
        <f>#REF!*$I$20</f>
        <v>#REF!</v>
      </c>
      <c r="J95" s="62">
        <f>3.48*2.54</f>
        <v>8.8391999999999999</v>
      </c>
    </row>
    <row r="96" spans="1:10" ht="30" customHeight="1">
      <c r="A96" s="140">
        <f t="shared" si="16"/>
        <v>7.1199999999999974</v>
      </c>
      <c r="B96" s="139" t="s">
        <v>65</v>
      </c>
      <c r="C96" s="147">
        <v>1</v>
      </c>
      <c r="D96" s="140" t="s">
        <v>17</v>
      </c>
      <c r="E96" s="245"/>
      <c r="F96" s="142">
        <f t="shared" si="13"/>
        <v>0</v>
      </c>
      <c r="G96" s="142"/>
      <c r="H96" s="125"/>
      <c r="I96" s="136" t="e">
        <f>I95/I98</f>
        <v>#REF!</v>
      </c>
    </row>
    <row r="97" spans="1:10" ht="18.75" customHeight="1">
      <c r="A97" s="140">
        <f t="shared" si="16"/>
        <v>7.1299999999999972</v>
      </c>
      <c r="B97" s="139" t="s">
        <v>49</v>
      </c>
      <c r="C97" s="147">
        <v>1</v>
      </c>
      <c r="D97" s="140" t="s">
        <v>25</v>
      </c>
      <c r="E97" s="245"/>
      <c r="F97" s="142">
        <f t="shared" si="13"/>
        <v>0</v>
      </c>
      <c r="G97" s="142"/>
      <c r="H97" s="125"/>
      <c r="I97" s="110"/>
    </row>
    <row r="98" spans="1:10" ht="18.75" customHeight="1">
      <c r="A98" s="181"/>
      <c r="B98" s="182" t="s">
        <v>26</v>
      </c>
      <c r="C98" s="183"/>
      <c r="D98" s="184"/>
      <c r="E98" s="242"/>
      <c r="F98" s="185"/>
      <c r="G98" s="186">
        <f>SUM(F85:F97)</f>
        <v>0</v>
      </c>
      <c r="H98" s="127"/>
      <c r="I98" s="114">
        <f>G98*$I$20</f>
        <v>0</v>
      </c>
    </row>
    <row r="99" spans="1:10" ht="18.75" customHeight="1">
      <c r="A99" s="166"/>
      <c r="B99" s="150"/>
      <c r="C99" s="151"/>
      <c r="D99" s="151"/>
      <c r="E99" s="243"/>
      <c r="F99" s="151"/>
      <c r="G99" s="151"/>
    </row>
    <row r="100" spans="1:10" ht="18.75" customHeight="1">
      <c r="A100" s="153">
        <v>8</v>
      </c>
      <c r="B100" s="154" t="s">
        <v>66</v>
      </c>
      <c r="C100" s="155"/>
      <c r="D100" s="156"/>
      <c r="E100" s="244"/>
      <c r="F100" s="157"/>
      <c r="G100" s="158"/>
      <c r="H100" s="121"/>
      <c r="I100" s="119"/>
    </row>
    <row r="101" spans="1:10" ht="34.5" customHeight="1">
      <c r="A101" s="140">
        <f>A100+0.01</f>
        <v>8.01</v>
      </c>
      <c r="B101" s="139" t="s">
        <v>67</v>
      </c>
      <c r="C101" s="147">
        <v>2.08</v>
      </c>
      <c r="D101" s="140" t="s">
        <v>21</v>
      </c>
      <c r="E101" s="245"/>
      <c r="F101" s="141">
        <f>ROUND(C101*E101,2)</f>
        <v>0</v>
      </c>
      <c r="G101" s="142"/>
      <c r="H101" s="124">
        <f>3.97*3*1.15</f>
        <v>13.696499999999999</v>
      </c>
      <c r="I101" s="115"/>
      <c r="J101" s="62">
        <f>0.9*2.1</f>
        <v>1.8900000000000001</v>
      </c>
    </row>
    <row r="102" spans="1:10" ht="18.75" customHeight="1">
      <c r="A102" s="140">
        <f>A101+0.01</f>
        <v>8.02</v>
      </c>
      <c r="B102" s="143" t="s">
        <v>68</v>
      </c>
      <c r="C102" s="147">
        <v>1</v>
      </c>
      <c r="D102" s="140" t="s">
        <v>17</v>
      </c>
      <c r="E102" s="245"/>
      <c r="F102" s="141">
        <f t="shared" ref="F102:F108" si="17">ROUND(C102*E102,2)</f>
        <v>0</v>
      </c>
      <c r="G102" s="142"/>
      <c r="H102" s="125">
        <f>0.9*2.1*1.15</f>
        <v>2.1734999999999998</v>
      </c>
      <c r="I102" s="112"/>
    </row>
    <row r="103" spans="1:10" ht="18.75" customHeight="1">
      <c r="A103" s="140">
        <f t="shared" ref="A103:A108" si="18">A102+0.01</f>
        <v>8.0299999999999994</v>
      </c>
      <c r="B103" s="143" t="s">
        <v>64</v>
      </c>
      <c r="C103" s="147">
        <v>1</v>
      </c>
      <c r="D103" s="140" t="s">
        <v>17</v>
      </c>
      <c r="E103" s="245"/>
      <c r="F103" s="141">
        <f t="shared" si="17"/>
        <v>0</v>
      </c>
      <c r="G103" s="142"/>
      <c r="H103" s="125"/>
      <c r="I103" s="112"/>
    </row>
    <row r="104" spans="1:10" ht="35.25" customHeight="1">
      <c r="A104" s="140">
        <f t="shared" si="18"/>
        <v>8.0399999999999991</v>
      </c>
      <c r="B104" s="139" t="s">
        <v>46</v>
      </c>
      <c r="C104" s="147">
        <v>1</v>
      </c>
      <c r="D104" s="140" t="s">
        <v>17</v>
      </c>
      <c r="E104" s="245"/>
      <c r="F104" s="141">
        <f t="shared" si="17"/>
        <v>0</v>
      </c>
      <c r="G104" s="142"/>
      <c r="H104" s="125"/>
      <c r="I104" s="112"/>
    </row>
    <row r="105" spans="1:10" ht="30" customHeight="1">
      <c r="A105" s="140">
        <f t="shared" si="18"/>
        <v>8.0499999999999989</v>
      </c>
      <c r="B105" s="139" t="s">
        <v>32</v>
      </c>
      <c r="C105" s="147">
        <v>46.33</v>
      </c>
      <c r="D105" s="140" t="s">
        <v>21</v>
      </c>
      <c r="E105" s="245"/>
      <c r="F105" s="141">
        <f t="shared" si="17"/>
        <v>0</v>
      </c>
      <c r="G105" s="142"/>
      <c r="H105" s="125"/>
      <c r="I105" s="112"/>
      <c r="J105" s="62">
        <f>(3.48+3.48+3.54+3.54)*3</f>
        <v>42.12</v>
      </c>
    </row>
    <row r="106" spans="1:10" ht="18.75" customHeight="1">
      <c r="A106" s="140">
        <f t="shared" si="18"/>
        <v>8.0599999999999987</v>
      </c>
      <c r="B106" s="139" t="s">
        <v>38</v>
      </c>
      <c r="C106" s="147">
        <v>9.7200000000000006</v>
      </c>
      <c r="D106" s="140" t="s">
        <v>21</v>
      </c>
      <c r="E106" s="245"/>
      <c r="F106" s="141">
        <f t="shared" si="17"/>
        <v>0</v>
      </c>
      <c r="G106" s="142"/>
      <c r="H106" s="125"/>
      <c r="I106" s="112"/>
      <c r="J106" s="62">
        <f>3.48*2.54</f>
        <v>8.8391999999999999</v>
      </c>
    </row>
    <row r="107" spans="1:10" ht="27" customHeight="1">
      <c r="A107" s="140">
        <f t="shared" si="18"/>
        <v>8.0699999999999985</v>
      </c>
      <c r="B107" s="139" t="s">
        <v>69</v>
      </c>
      <c r="C107" s="147">
        <v>1</v>
      </c>
      <c r="D107" s="140" t="s">
        <v>17</v>
      </c>
      <c r="E107" s="245"/>
      <c r="F107" s="141">
        <f t="shared" si="17"/>
        <v>0</v>
      </c>
      <c r="G107" s="142"/>
      <c r="H107" s="125"/>
      <c r="I107" s="135" t="e">
        <f>#REF!*$I$20</f>
        <v>#REF!</v>
      </c>
    </row>
    <row r="108" spans="1:10" ht="18.75" customHeight="1">
      <c r="A108" s="140">
        <f t="shared" si="18"/>
        <v>8.0799999999999983</v>
      </c>
      <c r="B108" s="139" t="s">
        <v>49</v>
      </c>
      <c r="C108" s="147">
        <v>1</v>
      </c>
      <c r="D108" s="140" t="s">
        <v>25</v>
      </c>
      <c r="E108" s="245"/>
      <c r="F108" s="141">
        <f t="shared" si="17"/>
        <v>0</v>
      </c>
      <c r="G108" s="142"/>
      <c r="H108" s="125"/>
      <c r="I108" s="110"/>
    </row>
    <row r="109" spans="1:10" ht="18.75" customHeight="1">
      <c r="A109" s="181"/>
      <c r="B109" s="182" t="s">
        <v>26</v>
      </c>
      <c r="C109" s="183"/>
      <c r="D109" s="184"/>
      <c r="E109" s="242"/>
      <c r="F109" s="185"/>
      <c r="G109" s="186">
        <f>SUM(F101:F108)</f>
        <v>0</v>
      </c>
      <c r="H109" s="120"/>
      <c r="I109" s="114">
        <f>G109*$I$20</f>
        <v>0</v>
      </c>
    </row>
    <row r="110" spans="1:10" ht="18.75" customHeight="1">
      <c r="A110" s="166"/>
      <c r="B110" s="150"/>
      <c r="C110" s="151"/>
      <c r="D110" s="151"/>
      <c r="E110" s="243"/>
      <c r="F110" s="151"/>
      <c r="G110" s="151"/>
    </row>
    <row r="111" spans="1:10" ht="18.75" customHeight="1">
      <c r="A111" s="153">
        <v>9</v>
      </c>
      <c r="B111" s="154" t="s">
        <v>70</v>
      </c>
      <c r="C111" s="155"/>
      <c r="D111" s="156"/>
      <c r="E111" s="244"/>
      <c r="F111" s="157"/>
      <c r="G111" s="158"/>
      <c r="H111" s="99"/>
      <c r="I111" s="119"/>
    </row>
    <row r="112" spans="1:10" ht="30.75" customHeight="1">
      <c r="A112" s="140">
        <f>A111+0.01</f>
        <v>9.01</v>
      </c>
      <c r="B112" s="139" t="s">
        <v>67</v>
      </c>
      <c r="C112" s="147">
        <v>2.08</v>
      </c>
      <c r="D112" s="140" t="s">
        <v>21</v>
      </c>
      <c r="E112" s="245"/>
      <c r="F112" s="141">
        <f>ROUND(C112*E112,2)</f>
        <v>0</v>
      </c>
      <c r="G112" s="142"/>
      <c r="H112" s="107">
        <f>3.97*3*1.15</f>
        <v>13.696499999999999</v>
      </c>
      <c r="I112" s="115"/>
      <c r="J112" s="62">
        <f>0.9*2.1</f>
        <v>1.8900000000000001</v>
      </c>
    </row>
    <row r="113" spans="1:10" ht="18.75" customHeight="1">
      <c r="A113" s="140">
        <f>A112+0.01</f>
        <v>9.02</v>
      </c>
      <c r="B113" s="139" t="s">
        <v>68</v>
      </c>
      <c r="C113" s="147">
        <v>1</v>
      </c>
      <c r="D113" s="140" t="s">
        <v>17</v>
      </c>
      <c r="E113" s="245"/>
      <c r="F113" s="141">
        <f t="shared" ref="F113:F119" si="19">ROUND(C113*E113,2)</f>
        <v>0</v>
      </c>
      <c r="G113" s="142"/>
      <c r="H113" s="109">
        <f>0.9*2.1*1.15</f>
        <v>2.1734999999999998</v>
      </c>
      <c r="I113" s="112"/>
    </row>
    <row r="114" spans="1:10" ht="18.75" customHeight="1">
      <c r="A114" s="140">
        <f t="shared" ref="A114:A119" si="20">A113+0.01</f>
        <v>9.0299999999999994</v>
      </c>
      <c r="B114" s="139" t="s">
        <v>64</v>
      </c>
      <c r="C114" s="147">
        <v>1</v>
      </c>
      <c r="D114" s="140" t="s">
        <v>17</v>
      </c>
      <c r="E114" s="245"/>
      <c r="F114" s="141">
        <f t="shared" si="19"/>
        <v>0</v>
      </c>
      <c r="G114" s="142"/>
      <c r="H114" s="109"/>
      <c r="I114" s="112"/>
    </row>
    <row r="115" spans="1:10" ht="34.5" customHeight="1">
      <c r="A115" s="140">
        <f t="shared" si="20"/>
        <v>9.0399999999999991</v>
      </c>
      <c r="B115" s="139" t="s">
        <v>46</v>
      </c>
      <c r="C115" s="147">
        <v>1</v>
      </c>
      <c r="D115" s="140" t="s">
        <v>17</v>
      </c>
      <c r="E115" s="245"/>
      <c r="F115" s="141">
        <f t="shared" si="19"/>
        <v>0</v>
      </c>
      <c r="G115" s="142"/>
      <c r="H115" s="109"/>
      <c r="I115" s="112"/>
    </row>
    <row r="116" spans="1:10" ht="38.25" customHeight="1">
      <c r="A116" s="140">
        <f t="shared" si="20"/>
        <v>9.0499999999999989</v>
      </c>
      <c r="B116" s="139" t="s">
        <v>32</v>
      </c>
      <c r="C116" s="147">
        <v>49.9</v>
      </c>
      <c r="D116" s="140" t="s">
        <v>21</v>
      </c>
      <c r="E116" s="245"/>
      <c r="F116" s="141">
        <f t="shared" si="19"/>
        <v>0</v>
      </c>
      <c r="G116" s="142"/>
      <c r="H116" s="109"/>
      <c r="I116" s="135" t="e">
        <f>#REF!*$I$20</f>
        <v>#REF!</v>
      </c>
      <c r="J116" s="62">
        <f>(3.58+3.58+3.98+3.98)*3</f>
        <v>45.36</v>
      </c>
    </row>
    <row r="117" spans="1:10" ht="18.75" customHeight="1">
      <c r="A117" s="140">
        <f t="shared" si="20"/>
        <v>9.0599999999999987</v>
      </c>
      <c r="B117" s="139" t="s">
        <v>38</v>
      </c>
      <c r="C117" s="147">
        <v>15.24</v>
      </c>
      <c r="D117" s="140" t="s">
        <v>21</v>
      </c>
      <c r="E117" s="245"/>
      <c r="F117" s="141">
        <f t="shared" si="19"/>
        <v>0</v>
      </c>
      <c r="G117" s="142"/>
      <c r="H117" s="109"/>
      <c r="I117" s="136" t="e">
        <f>I116/I120</f>
        <v>#REF!</v>
      </c>
      <c r="J117" s="62">
        <f>3.98*3.48</f>
        <v>13.8504</v>
      </c>
    </row>
    <row r="118" spans="1:10" ht="32.25" customHeight="1">
      <c r="A118" s="140">
        <f t="shared" si="20"/>
        <v>9.0699999999999985</v>
      </c>
      <c r="B118" s="139" t="s">
        <v>65</v>
      </c>
      <c r="C118" s="147">
        <v>1</v>
      </c>
      <c r="D118" s="140" t="s">
        <v>17</v>
      </c>
      <c r="E118" s="245"/>
      <c r="F118" s="141">
        <f t="shared" si="19"/>
        <v>0</v>
      </c>
      <c r="G118" s="142"/>
      <c r="H118" s="109"/>
      <c r="I118" s="112"/>
    </row>
    <row r="119" spans="1:10" ht="18.75" customHeight="1">
      <c r="A119" s="140">
        <f t="shared" si="20"/>
        <v>9.0799999999999983</v>
      </c>
      <c r="B119" s="139" t="s">
        <v>49</v>
      </c>
      <c r="C119" s="147">
        <v>1</v>
      </c>
      <c r="D119" s="140" t="s">
        <v>25</v>
      </c>
      <c r="E119" s="245"/>
      <c r="F119" s="141">
        <f t="shared" si="19"/>
        <v>0</v>
      </c>
      <c r="G119" s="142"/>
      <c r="H119" s="109"/>
      <c r="I119" s="110"/>
    </row>
    <row r="120" spans="1:10" ht="18.75" customHeight="1">
      <c r="A120" s="181"/>
      <c r="B120" s="182" t="s">
        <v>26</v>
      </c>
      <c r="C120" s="183"/>
      <c r="D120" s="184"/>
      <c r="E120" s="242"/>
      <c r="F120" s="185"/>
      <c r="G120" s="186">
        <f>SUM(F112:F119)</f>
        <v>0</v>
      </c>
      <c r="H120" s="108"/>
      <c r="I120" s="114">
        <f>G120*$I$20</f>
        <v>0</v>
      </c>
    </row>
    <row r="121" spans="1:10" ht="18.75" customHeight="1">
      <c r="A121" s="166"/>
      <c r="B121" s="150"/>
      <c r="C121" s="151"/>
      <c r="D121" s="151"/>
      <c r="E121" s="243"/>
      <c r="F121" s="151"/>
      <c r="G121" s="151"/>
    </row>
    <row r="122" spans="1:10" ht="18.75" customHeight="1">
      <c r="A122" s="153">
        <v>10</v>
      </c>
      <c r="B122" s="154" t="s">
        <v>71</v>
      </c>
      <c r="C122" s="155"/>
      <c r="D122" s="156"/>
      <c r="E122" s="244"/>
      <c r="F122" s="157"/>
      <c r="G122" s="158"/>
      <c r="H122" s="99"/>
      <c r="I122" s="119"/>
    </row>
    <row r="123" spans="1:10" ht="18.75" customHeight="1">
      <c r="A123" s="146">
        <f>A122+0.01</f>
        <v>10.01</v>
      </c>
      <c r="B123" s="139" t="s">
        <v>72</v>
      </c>
      <c r="C123" s="147">
        <v>10.36</v>
      </c>
      <c r="D123" s="140" t="s">
        <v>21</v>
      </c>
      <c r="E123" s="245"/>
      <c r="F123" s="141">
        <f>ROUND(C123*E123,2)</f>
        <v>0</v>
      </c>
      <c r="G123" s="142"/>
      <c r="H123" s="107">
        <f>3.97*3*1.15</f>
        <v>13.696499999999999</v>
      </c>
      <c r="I123" s="115"/>
      <c r="J123" s="62">
        <f>3.14*3</f>
        <v>9.42</v>
      </c>
    </row>
    <row r="124" spans="1:10" ht="18.75" customHeight="1">
      <c r="A124" s="146">
        <f t="shared" ref="A124:A132" si="21">A123+0.01</f>
        <v>10.02</v>
      </c>
      <c r="B124" s="139" t="s">
        <v>73</v>
      </c>
      <c r="C124" s="147">
        <v>1</v>
      </c>
      <c r="D124" s="140" t="s">
        <v>17</v>
      </c>
      <c r="E124" s="240"/>
      <c r="F124" s="141">
        <f t="shared" ref="F124:F133" si="22">ROUND(C124*E124,2)</f>
        <v>0</v>
      </c>
      <c r="G124" s="142"/>
      <c r="H124" s="116"/>
      <c r="I124" s="117"/>
    </row>
    <row r="125" spans="1:10" ht="30" customHeight="1">
      <c r="A125" s="146">
        <f t="shared" si="21"/>
        <v>10.029999999999999</v>
      </c>
      <c r="B125" s="139" t="s">
        <v>74</v>
      </c>
      <c r="C125" s="147">
        <v>63.13</v>
      </c>
      <c r="D125" s="140" t="s">
        <v>75</v>
      </c>
      <c r="E125" s="245"/>
      <c r="F125" s="141">
        <f t="shared" si="22"/>
        <v>0</v>
      </c>
      <c r="G125" s="142"/>
      <c r="H125" s="116"/>
      <c r="I125" s="117"/>
      <c r="J125" s="62">
        <f>2.54*2.1*10.76</f>
        <v>57.393840000000004</v>
      </c>
    </row>
    <row r="126" spans="1:10" ht="18.75" customHeight="1">
      <c r="A126" s="146">
        <f t="shared" si="21"/>
        <v>10.039999999999999</v>
      </c>
      <c r="B126" s="139" t="s">
        <v>68</v>
      </c>
      <c r="C126" s="147">
        <v>1</v>
      </c>
      <c r="D126" s="140" t="s">
        <v>17</v>
      </c>
      <c r="E126" s="245"/>
      <c r="F126" s="141">
        <f t="shared" si="22"/>
        <v>0</v>
      </c>
      <c r="G126" s="142"/>
      <c r="H126" s="109">
        <f>0.9*2.1*1.15</f>
        <v>2.1734999999999998</v>
      </c>
      <c r="I126" s="112"/>
    </row>
    <row r="127" spans="1:10" ht="37.5" customHeight="1">
      <c r="A127" s="146">
        <f t="shared" si="21"/>
        <v>10.049999999999999</v>
      </c>
      <c r="B127" s="139" t="s">
        <v>76</v>
      </c>
      <c r="C127" s="147">
        <v>1</v>
      </c>
      <c r="D127" s="140" t="s">
        <v>17</v>
      </c>
      <c r="E127" s="245"/>
      <c r="F127" s="141">
        <f t="shared" si="22"/>
        <v>0</v>
      </c>
      <c r="G127" s="142"/>
      <c r="H127" s="109"/>
      <c r="I127" s="112"/>
    </row>
    <row r="128" spans="1:10" ht="18.75" customHeight="1">
      <c r="A128" s="146">
        <f t="shared" si="21"/>
        <v>10.059999999999999</v>
      </c>
      <c r="B128" s="139" t="s">
        <v>77</v>
      </c>
      <c r="C128" s="147">
        <v>1</v>
      </c>
      <c r="D128" s="140" t="s">
        <v>25</v>
      </c>
      <c r="E128" s="245"/>
      <c r="F128" s="141">
        <f t="shared" si="22"/>
        <v>0</v>
      </c>
      <c r="G128" s="142"/>
      <c r="H128" s="109"/>
      <c r="I128" s="112"/>
    </row>
    <row r="129" spans="1:10" ht="18.75" customHeight="1">
      <c r="A129" s="146">
        <f t="shared" si="21"/>
        <v>10.069999999999999</v>
      </c>
      <c r="B129" s="139" t="s">
        <v>78</v>
      </c>
      <c r="C129" s="147">
        <v>1</v>
      </c>
      <c r="D129" s="140" t="s">
        <v>17</v>
      </c>
      <c r="E129" s="245"/>
      <c r="F129" s="141">
        <f t="shared" si="22"/>
        <v>0</v>
      </c>
      <c r="G129" s="142"/>
      <c r="H129" s="109"/>
      <c r="I129" s="112"/>
    </row>
    <row r="130" spans="1:10" ht="34.5" customHeight="1">
      <c r="A130" s="146">
        <f t="shared" si="21"/>
        <v>10.079999999999998</v>
      </c>
      <c r="B130" s="139" t="s">
        <v>32</v>
      </c>
      <c r="C130" s="147">
        <v>43.76</v>
      </c>
      <c r="D130" s="140" t="s">
        <v>21</v>
      </c>
      <c r="E130" s="245"/>
      <c r="F130" s="141">
        <f t="shared" si="22"/>
        <v>0</v>
      </c>
      <c r="G130" s="142"/>
      <c r="H130" s="109"/>
      <c r="I130" s="112"/>
      <c r="J130" s="62">
        <f>(3.14+3.14+3.49+3.49)*3</f>
        <v>39.78</v>
      </c>
    </row>
    <row r="131" spans="1:10" ht="18.75" customHeight="1">
      <c r="A131" s="146">
        <f t="shared" si="21"/>
        <v>10.089999999999998</v>
      </c>
      <c r="B131" s="139" t="s">
        <v>38</v>
      </c>
      <c r="C131" s="147">
        <v>12.05</v>
      </c>
      <c r="D131" s="140" t="s">
        <v>21</v>
      </c>
      <c r="E131" s="245"/>
      <c r="F131" s="141">
        <f t="shared" si="22"/>
        <v>0</v>
      </c>
      <c r="G131" s="142"/>
      <c r="H131" s="109"/>
      <c r="I131" s="135" t="e">
        <f>#REF!*$I$20</f>
        <v>#REF!</v>
      </c>
      <c r="J131" s="62">
        <f>3.14*3.49</f>
        <v>10.958600000000001</v>
      </c>
    </row>
    <row r="132" spans="1:10" ht="29.25" customHeight="1">
      <c r="A132" s="146">
        <f t="shared" si="21"/>
        <v>10.099999999999998</v>
      </c>
      <c r="B132" s="139" t="s">
        <v>65</v>
      </c>
      <c r="C132" s="147">
        <v>1</v>
      </c>
      <c r="D132" s="140" t="s">
        <v>17</v>
      </c>
      <c r="E132" s="245"/>
      <c r="F132" s="141">
        <f t="shared" si="22"/>
        <v>0</v>
      </c>
      <c r="G132" s="142"/>
      <c r="H132" s="109"/>
      <c r="I132" s="136" t="e">
        <f>I131/I134</f>
        <v>#REF!</v>
      </c>
    </row>
    <row r="133" spans="1:10" ht="18.75" customHeight="1">
      <c r="A133" s="140">
        <f t="shared" ref="A133" si="23">A132+0.01</f>
        <v>10.109999999999998</v>
      </c>
      <c r="B133" s="139" t="s">
        <v>49</v>
      </c>
      <c r="C133" s="147">
        <v>1</v>
      </c>
      <c r="D133" s="140" t="s">
        <v>25</v>
      </c>
      <c r="E133" s="245"/>
      <c r="F133" s="141">
        <f t="shared" si="22"/>
        <v>0</v>
      </c>
      <c r="G133" s="142"/>
      <c r="H133" s="109"/>
      <c r="I133" s="110"/>
    </row>
    <row r="134" spans="1:10" ht="18.75" customHeight="1">
      <c r="A134" s="181"/>
      <c r="B134" s="182" t="s">
        <v>26</v>
      </c>
      <c r="C134" s="183"/>
      <c r="D134" s="184"/>
      <c r="E134" s="242"/>
      <c r="F134" s="185"/>
      <c r="G134" s="186">
        <f>SUM(F123:F133)</f>
        <v>0</v>
      </c>
      <c r="H134" s="108"/>
      <c r="I134" s="114">
        <f>G134*$I$20</f>
        <v>0</v>
      </c>
    </row>
    <row r="135" spans="1:10" ht="18.75" customHeight="1">
      <c r="A135" s="166"/>
      <c r="B135" s="150"/>
      <c r="C135" s="151"/>
      <c r="D135" s="151"/>
      <c r="E135" s="243"/>
      <c r="F135" s="151"/>
      <c r="G135" s="151"/>
    </row>
    <row r="136" spans="1:10" ht="18.75" customHeight="1">
      <c r="A136" s="153">
        <v>11</v>
      </c>
      <c r="B136" s="154" t="s">
        <v>79</v>
      </c>
      <c r="C136" s="155"/>
      <c r="D136" s="156"/>
      <c r="E136" s="244"/>
      <c r="F136" s="157"/>
      <c r="G136" s="158"/>
      <c r="H136"/>
      <c r="I136"/>
    </row>
    <row r="137" spans="1:10" ht="33.75" customHeight="1">
      <c r="A137" s="146">
        <f>A136+0.01</f>
        <v>11.01</v>
      </c>
      <c r="B137" s="145" t="s">
        <v>80</v>
      </c>
      <c r="C137" s="148">
        <v>1.27</v>
      </c>
      <c r="D137" s="146" t="s">
        <v>35</v>
      </c>
      <c r="E137" s="240"/>
      <c r="F137" s="142">
        <f>ROUND(C137*E137,2)</f>
        <v>0</v>
      </c>
      <c r="G137" s="142"/>
      <c r="H137" s="109">
        <v>5.3217400000000001</v>
      </c>
      <c r="I137" s="112" t="s">
        <v>81</v>
      </c>
      <c r="J137" s="62">
        <f>(3.15*3.5*0.1)*1.15</f>
        <v>1.2678749999999999</v>
      </c>
    </row>
    <row r="138" spans="1:10" ht="18.75" customHeight="1">
      <c r="A138" s="146">
        <f t="shared" ref="A138:A162" si="24">A137+0.01</f>
        <v>11.02</v>
      </c>
      <c r="B138" s="145" t="s">
        <v>82</v>
      </c>
      <c r="C138" s="148">
        <v>1.9</v>
      </c>
      <c r="D138" s="146" t="s">
        <v>35</v>
      </c>
      <c r="E138" s="240"/>
      <c r="F138" s="142">
        <f t="shared" ref="F138:F162" si="25">ROUND(C138*E138,2)</f>
        <v>0</v>
      </c>
      <c r="G138" s="142"/>
      <c r="H138" s="109">
        <v>26.740410000000001</v>
      </c>
      <c r="I138" s="112"/>
      <c r="J138" s="62">
        <f>J137*1.5</f>
        <v>1.9018124999999997</v>
      </c>
    </row>
    <row r="139" spans="1:10" ht="30" customHeight="1">
      <c r="A139" s="146">
        <f t="shared" si="24"/>
        <v>11.03</v>
      </c>
      <c r="B139" s="145" t="s">
        <v>83</v>
      </c>
      <c r="C139" s="148">
        <v>12.68</v>
      </c>
      <c r="D139" s="146" t="s">
        <v>21</v>
      </c>
      <c r="E139" s="240"/>
      <c r="F139" s="142">
        <f t="shared" si="25"/>
        <v>0</v>
      </c>
      <c r="G139" s="142"/>
      <c r="H139" s="109">
        <v>53.217399999999991</v>
      </c>
      <c r="I139" s="112" t="s">
        <v>84</v>
      </c>
      <c r="J139" s="62">
        <f>(3.15*3.5)*1.15</f>
        <v>12.678749999999999</v>
      </c>
    </row>
    <row r="140" spans="1:10" ht="37.5" customHeight="1">
      <c r="A140" s="146">
        <f t="shared" si="24"/>
        <v>11.04</v>
      </c>
      <c r="B140" s="145" t="s">
        <v>85</v>
      </c>
      <c r="C140" s="148">
        <v>70</v>
      </c>
      <c r="D140" s="146" t="s">
        <v>21</v>
      </c>
      <c r="E140" s="240"/>
      <c r="F140" s="142">
        <f t="shared" si="25"/>
        <v>0</v>
      </c>
      <c r="G140" s="142"/>
      <c r="H140" s="109">
        <v>209.05199999999999</v>
      </c>
      <c r="I140" s="112" t="s">
        <v>84</v>
      </c>
      <c r="J140" s="62">
        <f>((3.15+3.15+3.5+3.5)*2.8*1.15)+((2.25+2.25+1.5+1.5)*2.8*1.15)</f>
        <v>66.975999999999999</v>
      </c>
    </row>
    <row r="141" spans="1:10" ht="36.75" customHeight="1">
      <c r="A141" s="146">
        <f t="shared" si="24"/>
        <v>11.049999999999999</v>
      </c>
      <c r="B141" s="145" t="s">
        <v>86</v>
      </c>
      <c r="C141" s="148">
        <v>12.68</v>
      </c>
      <c r="D141" s="146" t="s">
        <v>21</v>
      </c>
      <c r="E141" s="240"/>
      <c r="F141" s="142">
        <f t="shared" si="25"/>
        <v>0</v>
      </c>
      <c r="G141" s="142"/>
      <c r="H141" s="109">
        <v>53.999399999999994</v>
      </c>
      <c r="I141" s="112" t="s">
        <v>84</v>
      </c>
      <c r="J141" s="62">
        <f>(3.15*3.5)*1.15</f>
        <v>12.678749999999999</v>
      </c>
    </row>
    <row r="142" spans="1:10" ht="42" customHeight="1">
      <c r="A142" s="146">
        <f t="shared" si="24"/>
        <v>11.059999999999999</v>
      </c>
      <c r="B142" s="145" t="s">
        <v>87</v>
      </c>
      <c r="C142" s="148">
        <v>2</v>
      </c>
      <c r="D142" s="146" t="s">
        <v>17</v>
      </c>
      <c r="E142" s="240"/>
      <c r="F142" s="142">
        <f t="shared" si="25"/>
        <v>0</v>
      </c>
      <c r="G142" s="142"/>
      <c r="H142" s="109">
        <v>8</v>
      </c>
      <c r="I142" s="112" t="s">
        <v>84</v>
      </c>
    </row>
    <row r="143" spans="1:10" ht="48.75" customHeight="1">
      <c r="A143" s="146">
        <f t="shared" si="24"/>
        <v>11.069999999999999</v>
      </c>
      <c r="B143" s="145" t="s">
        <v>88</v>
      </c>
      <c r="C143" s="148">
        <v>1</v>
      </c>
      <c r="D143" s="146" t="s">
        <v>17</v>
      </c>
      <c r="E143" s="240"/>
      <c r="F143" s="142">
        <f t="shared" si="25"/>
        <v>0</v>
      </c>
      <c r="G143" s="142"/>
      <c r="H143" s="109">
        <v>8</v>
      </c>
      <c r="I143" s="112" t="s">
        <v>84</v>
      </c>
    </row>
    <row r="144" spans="1:10" ht="38.25" customHeight="1">
      <c r="A144" s="146">
        <f t="shared" si="24"/>
        <v>11.079999999999998</v>
      </c>
      <c r="B144" s="145" t="s">
        <v>89</v>
      </c>
      <c r="C144" s="148">
        <v>2</v>
      </c>
      <c r="D144" s="146" t="s">
        <v>17</v>
      </c>
      <c r="E144" s="240"/>
      <c r="F144" s="142">
        <f t="shared" si="25"/>
        <v>0</v>
      </c>
      <c r="G144" s="142"/>
      <c r="H144" s="109">
        <v>7</v>
      </c>
      <c r="I144" s="112" t="s">
        <v>84</v>
      </c>
    </row>
    <row r="145" spans="1:10" ht="40.5" customHeight="1">
      <c r="A145" s="146">
        <f t="shared" si="24"/>
        <v>11.089999999999998</v>
      </c>
      <c r="B145" s="145" t="s">
        <v>90</v>
      </c>
      <c r="C145" s="148">
        <v>14</v>
      </c>
      <c r="D145" s="146" t="s">
        <v>21</v>
      </c>
      <c r="E145" s="240"/>
      <c r="F145" s="142">
        <f t="shared" si="25"/>
        <v>0</v>
      </c>
      <c r="G145" s="142"/>
      <c r="H145" s="109">
        <v>22.136400000000002</v>
      </c>
      <c r="I145" s="112" t="s">
        <v>84</v>
      </c>
      <c r="J145" s="62">
        <f>(2.23*2.6)+(3.15*2.6)</f>
        <v>13.988</v>
      </c>
    </row>
    <row r="146" spans="1:10" ht="39.75" customHeight="1">
      <c r="A146" s="146">
        <f t="shared" si="24"/>
        <v>11.099999999999998</v>
      </c>
      <c r="B146" s="145" t="s">
        <v>91</v>
      </c>
      <c r="C146" s="148">
        <v>2</v>
      </c>
      <c r="D146" s="146" t="s">
        <v>17</v>
      </c>
      <c r="E146" s="240"/>
      <c r="F146" s="142">
        <f t="shared" si="25"/>
        <v>0</v>
      </c>
      <c r="G146" s="142"/>
      <c r="H146" s="109">
        <v>1</v>
      </c>
      <c r="I146" s="112" t="s">
        <v>84</v>
      </c>
    </row>
    <row r="147" spans="1:10" ht="51" customHeight="1">
      <c r="A147" s="146">
        <f t="shared" si="24"/>
        <v>11.109999999999998</v>
      </c>
      <c r="B147" s="145" t="s">
        <v>92</v>
      </c>
      <c r="C147" s="148">
        <v>2</v>
      </c>
      <c r="D147" s="146" t="s">
        <v>17</v>
      </c>
      <c r="E147" s="240"/>
      <c r="F147" s="142">
        <f t="shared" si="25"/>
        <v>0</v>
      </c>
      <c r="G147" s="142"/>
      <c r="H147" s="109">
        <v>7</v>
      </c>
      <c r="I147" s="112" t="s">
        <v>84</v>
      </c>
    </row>
    <row r="148" spans="1:10" ht="38.25" customHeight="1">
      <c r="A148" s="146">
        <f t="shared" si="24"/>
        <v>11.119999999999997</v>
      </c>
      <c r="B148" s="145" t="s">
        <v>93</v>
      </c>
      <c r="C148" s="148">
        <v>2</v>
      </c>
      <c r="D148" s="146" t="s">
        <v>17</v>
      </c>
      <c r="E148" s="240"/>
      <c r="F148" s="142">
        <f t="shared" si="25"/>
        <v>0</v>
      </c>
      <c r="G148" s="142"/>
      <c r="H148" s="109">
        <v>7</v>
      </c>
      <c r="I148" s="112" t="s">
        <v>84</v>
      </c>
    </row>
    <row r="149" spans="1:10" ht="37.5" customHeight="1">
      <c r="A149" s="146">
        <f t="shared" si="24"/>
        <v>11.129999999999997</v>
      </c>
      <c r="B149" s="145" t="s">
        <v>94</v>
      </c>
      <c r="C149" s="148">
        <v>2</v>
      </c>
      <c r="D149" s="146" t="s">
        <v>17</v>
      </c>
      <c r="E149" s="240"/>
      <c r="F149" s="142">
        <f t="shared" si="25"/>
        <v>0</v>
      </c>
      <c r="G149" s="142"/>
      <c r="H149" s="109">
        <v>4</v>
      </c>
      <c r="I149" s="112"/>
    </row>
    <row r="150" spans="1:10" ht="20.25" customHeight="1">
      <c r="A150" s="146">
        <f t="shared" si="24"/>
        <v>11.139999999999997</v>
      </c>
      <c r="B150" s="145" t="s">
        <v>95</v>
      </c>
      <c r="C150" s="148">
        <v>2</v>
      </c>
      <c r="D150" s="146" t="s">
        <v>17</v>
      </c>
      <c r="E150" s="240"/>
      <c r="F150" s="142">
        <f t="shared" si="25"/>
        <v>0</v>
      </c>
      <c r="G150" s="142"/>
      <c r="H150" s="109">
        <v>4</v>
      </c>
      <c r="I150" s="112"/>
    </row>
    <row r="151" spans="1:10" ht="32.25" customHeight="1">
      <c r="A151" s="146">
        <f t="shared" si="24"/>
        <v>11.149999999999997</v>
      </c>
      <c r="B151" s="145" t="s">
        <v>96</v>
      </c>
      <c r="C151" s="148">
        <v>2</v>
      </c>
      <c r="D151" s="146" t="s">
        <v>17</v>
      </c>
      <c r="E151" s="240"/>
      <c r="F151" s="142">
        <f t="shared" si="25"/>
        <v>0</v>
      </c>
      <c r="G151" s="142"/>
      <c r="H151" s="109">
        <v>7</v>
      </c>
      <c r="I151" s="112"/>
    </row>
    <row r="152" spans="1:10" ht="20.25" customHeight="1">
      <c r="A152" s="146">
        <f t="shared" si="24"/>
        <v>11.159999999999997</v>
      </c>
      <c r="B152" s="145" t="s">
        <v>97</v>
      </c>
      <c r="C152" s="148">
        <v>1</v>
      </c>
      <c r="D152" s="146" t="s">
        <v>25</v>
      </c>
      <c r="E152" s="240"/>
      <c r="F152" s="142">
        <f t="shared" si="25"/>
        <v>0</v>
      </c>
      <c r="G152" s="142"/>
      <c r="H152" s="109">
        <v>1</v>
      </c>
      <c r="I152" s="112"/>
    </row>
    <row r="153" spans="1:10" ht="33.75" customHeight="1">
      <c r="A153" s="146">
        <f t="shared" si="24"/>
        <v>11.169999999999996</v>
      </c>
      <c r="B153" s="145" t="s">
        <v>98</v>
      </c>
      <c r="C153" s="148">
        <v>1</v>
      </c>
      <c r="D153" s="146" t="s">
        <v>25</v>
      </c>
      <c r="E153" s="240"/>
      <c r="F153" s="142">
        <f t="shared" si="25"/>
        <v>0</v>
      </c>
      <c r="G153" s="142"/>
      <c r="H153" s="109">
        <v>1</v>
      </c>
      <c r="I153" s="112"/>
    </row>
    <row r="154" spans="1:10" ht="39.75" customHeight="1">
      <c r="A154" s="146">
        <f t="shared" si="24"/>
        <v>11.179999999999996</v>
      </c>
      <c r="B154" s="145" t="s">
        <v>99</v>
      </c>
      <c r="C154" s="148">
        <v>2</v>
      </c>
      <c r="D154" s="146" t="s">
        <v>17</v>
      </c>
      <c r="E154" s="240"/>
      <c r="F154" s="142">
        <f t="shared" si="25"/>
        <v>0</v>
      </c>
      <c r="G154" s="142"/>
      <c r="H154" s="109">
        <v>8</v>
      </c>
      <c r="I154" s="112"/>
    </row>
    <row r="155" spans="1:10" ht="30.75" customHeight="1">
      <c r="A155" s="146">
        <f t="shared" si="24"/>
        <v>11.189999999999996</v>
      </c>
      <c r="B155" s="145" t="s">
        <v>100</v>
      </c>
      <c r="C155" s="148">
        <v>2</v>
      </c>
      <c r="D155" s="146" t="s">
        <v>17</v>
      </c>
      <c r="E155" s="240"/>
      <c r="F155" s="142">
        <f t="shared" si="25"/>
        <v>0</v>
      </c>
      <c r="G155" s="142"/>
      <c r="H155" s="109">
        <v>2</v>
      </c>
      <c r="I155" s="112"/>
    </row>
    <row r="156" spans="1:10" ht="33.75" customHeight="1">
      <c r="A156" s="146">
        <f t="shared" si="24"/>
        <v>11.199999999999996</v>
      </c>
      <c r="B156" s="145" t="s">
        <v>101</v>
      </c>
      <c r="C156" s="148">
        <v>2</v>
      </c>
      <c r="D156" s="146" t="s">
        <v>17</v>
      </c>
      <c r="E156" s="240"/>
      <c r="F156" s="142">
        <f t="shared" si="25"/>
        <v>0</v>
      </c>
      <c r="G156" s="142"/>
      <c r="H156" s="109">
        <v>4</v>
      </c>
      <c r="I156" s="112"/>
    </row>
    <row r="157" spans="1:10" ht="39.75" customHeight="1">
      <c r="A157" s="146">
        <f t="shared" si="24"/>
        <v>11.209999999999996</v>
      </c>
      <c r="B157" s="139" t="s">
        <v>102</v>
      </c>
      <c r="C157" s="148">
        <v>3</v>
      </c>
      <c r="D157" s="146" t="s">
        <v>17</v>
      </c>
      <c r="E157" s="240"/>
      <c r="F157" s="142">
        <f t="shared" si="25"/>
        <v>0</v>
      </c>
      <c r="G157" s="142"/>
      <c r="H157" s="109">
        <v>4</v>
      </c>
      <c r="I157" s="112"/>
    </row>
    <row r="158" spans="1:10" ht="22.5" customHeight="1">
      <c r="A158" s="146">
        <f t="shared" si="24"/>
        <v>11.219999999999995</v>
      </c>
      <c r="B158" s="139" t="s">
        <v>103</v>
      </c>
      <c r="C158" s="147">
        <v>1</v>
      </c>
      <c r="D158" s="140" t="s">
        <v>17</v>
      </c>
      <c r="E158" s="245"/>
      <c r="F158" s="142">
        <f t="shared" si="25"/>
        <v>0</v>
      </c>
      <c r="G158" s="142"/>
      <c r="H158" s="109">
        <v>4</v>
      </c>
      <c r="I158" s="112"/>
    </row>
    <row r="159" spans="1:10" ht="36.75" customHeight="1">
      <c r="A159" s="146">
        <f t="shared" si="24"/>
        <v>11.229999999999995</v>
      </c>
      <c r="B159" s="139" t="s">
        <v>104</v>
      </c>
      <c r="C159" s="147">
        <v>3</v>
      </c>
      <c r="D159" s="140" t="s">
        <v>17</v>
      </c>
      <c r="E159" s="245"/>
      <c r="F159" s="142">
        <f t="shared" si="25"/>
        <v>0</v>
      </c>
      <c r="G159" s="142"/>
      <c r="H159" s="109">
        <v>4</v>
      </c>
      <c r="I159" s="112"/>
    </row>
    <row r="160" spans="1:10" ht="36.75" customHeight="1">
      <c r="A160" s="146">
        <f t="shared" si="24"/>
        <v>11.239999999999995</v>
      </c>
      <c r="B160" s="139" t="s">
        <v>105</v>
      </c>
      <c r="C160" s="147">
        <v>20</v>
      </c>
      <c r="D160" s="140" t="s">
        <v>21</v>
      </c>
      <c r="E160" s="245"/>
      <c r="F160" s="142">
        <f t="shared" si="25"/>
        <v>0</v>
      </c>
      <c r="G160" s="142"/>
      <c r="H160" s="109">
        <v>30</v>
      </c>
      <c r="I160" s="112"/>
    </row>
    <row r="161" spans="1:10" ht="18.75" customHeight="1">
      <c r="A161" s="146">
        <f t="shared" si="24"/>
        <v>11.249999999999995</v>
      </c>
      <c r="B161" s="139" t="s">
        <v>36</v>
      </c>
      <c r="C161" s="147">
        <v>27.43</v>
      </c>
      <c r="D161" s="140" t="s">
        <v>35</v>
      </c>
      <c r="E161" s="245"/>
      <c r="F161" s="142">
        <f t="shared" si="25"/>
        <v>0</v>
      </c>
      <c r="G161" s="142"/>
      <c r="H161" s="109">
        <v>26.740410000000001</v>
      </c>
      <c r="I161" s="112"/>
    </row>
    <row r="162" spans="1:10" ht="18.75" customHeight="1">
      <c r="A162" s="146">
        <f t="shared" si="24"/>
        <v>11.259999999999994</v>
      </c>
      <c r="B162" s="139" t="s">
        <v>24</v>
      </c>
      <c r="C162" s="147">
        <v>1</v>
      </c>
      <c r="D162" s="140" t="s">
        <v>25</v>
      </c>
      <c r="E162" s="245"/>
      <c r="F162" s="142">
        <f t="shared" si="25"/>
        <v>0</v>
      </c>
      <c r="G162" s="142"/>
      <c r="H162" s="109">
        <v>1</v>
      </c>
      <c r="I162" s="112"/>
    </row>
    <row r="163" spans="1:10" ht="18.75" customHeight="1">
      <c r="A163" s="181"/>
      <c r="B163" s="182" t="s">
        <v>26</v>
      </c>
      <c r="C163" s="183"/>
      <c r="D163" s="184"/>
      <c r="E163" s="242"/>
      <c r="F163" s="185"/>
      <c r="G163" s="186">
        <f>SUM(F137:F162)</f>
        <v>0</v>
      </c>
      <c r="H163"/>
      <c r="I163" s="114">
        <f>G163*$I$20</f>
        <v>0</v>
      </c>
    </row>
    <row r="164" spans="1:10" ht="18.75" customHeight="1">
      <c r="A164" s="166"/>
      <c r="B164" s="150"/>
      <c r="C164" s="151"/>
      <c r="D164" s="151"/>
      <c r="E164" s="243"/>
      <c r="F164" s="151"/>
      <c r="G164" s="151"/>
    </row>
    <row r="165" spans="1:10" ht="18.75" customHeight="1">
      <c r="A165" s="153">
        <v>12</v>
      </c>
      <c r="B165" s="154" t="s">
        <v>106</v>
      </c>
      <c r="C165" s="155"/>
      <c r="D165" s="156"/>
      <c r="E165" s="244"/>
      <c r="F165" s="157"/>
      <c r="G165" s="158"/>
      <c r="H165"/>
      <c r="I165"/>
    </row>
    <row r="166" spans="1:10" ht="18.75" customHeight="1">
      <c r="A166" s="146">
        <f>A165+0.01</f>
        <v>12.01</v>
      </c>
      <c r="B166" s="145" t="s">
        <v>107</v>
      </c>
      <c r="C166" s="148">
        <v>38.840000000000003</v>
      </c>
      <c r="D166" s="146" t="s">
        <v>35</v>
      </c>
      <c r="E166" s="240"/>
      <c r="F166" s="142">
        <f>ROUND(C166*E166,2)</f>
        <v>0</v>
      </c>
      <c r="G166" s="142"/>
      <c r="H166" s="109">
        <v>5.3217400000000001</v>
      </c>
      <c r="I166" s="112" t="s">
        <v>81</v>
      </c>
      <c r="J166" s="62">
        <f>4.15*3.9*2.4</f>
        <v>38.844000000000001</v>
      </c>
    </row>
    <row r="167" spans="1:10" ht="18.75" customHeight="1">
      <c r="A167" s="146">
        <f t="shared" ref="A167:A180" si="26">A166+0.01</f>
        <v>12.02</v>
      </c>
      <c r="B167" s="145" t="s">
        <v>82</v>
      </c>
      <c r="C167" s="148">
        <v>58.26</v>
      </c>
      <c r="D167" s="146" t="s">
        <v>35</v>
      </c>
      <c r="E167" s="240"/>
      <c r="F167" s="142">
        <f t="shared" ref="F167:F180" si="27">ROUND(C167*E167,2)</f>
        <v>0</v>
      </c>
      <c r="G167" s="142"/>
      <c r="H167" s="109">
        <v>26.740410000000001</v>
      </c>
      <c r="I167" s="112"/>
    </row>
    <row r="168" spans="1:10" ht="18.75" customHeight="1">
      <c r="A168" s="146">
        <f t="shared" si="26"/>
        <v>12.03</v>
      </c>
      <c r="B168" s="145" t="s">
        <v>108</v>
      </c>
      <c r="C168" s="148">
        <v>2</v>
      </c>
      <c r="D168" s="146" t="s">
        <v>35</v>
      </c>
      <c r="E168" s="240"/>
      <c r="F168" s="142">
        <f t="shared" si="27"/>
        <v>0</v>
      </c>
      <c r="G168" s="142"/>
      <c r="H168" s="109"/>
      <c r="I168" s="112"/>
      <c r="J168" s="62">
        <f>(J166-(4.15*3.9*2.3))*1.15</f>
        <v>1.8612749999999969</v>
      </c>
    </row>
    <row r="169" spans="1:10" ht="18.75" customHeight="1">
      <c r="A169" s="146">
        <f t="shared" si="26"/>
        <v>12.04</v>
      </c>
      <c r="B169" s="145" t="s">
        <v>109</v>
      </c>
      <c r="C169" s="148">
        <v>2.4300000000000002</v>
      </c>
      <c r="D169" s="146" t="s">
        <v>35</v>
      </c>
      <c r="E169" s="240"/>
      <c r="F169" s="142">
        <f t="shared" si="27"/>
        <v>0</v>
      </c>
      <c r="G169" s="142"/>
      <c r="H169" s="109">
        <v>53.217399999999991</v>
      </c>
      <c r="I169" s="112" t="s">
        <v>84</v>
      </c>
      <c r="J169" s="62">
        <f>4.15*3.9*0.15</f>
        <v>2.4277500000000001</v>
      </c>
    </row>
    <row r="170" spans="1:10" ht="18.75" customHeight="1">
      <c r="A170" s="146">
        <f t="shared" si="26"/>
        <v>12.049999999999999</v>
      </c>
      <c r="B170" s="145" t="s">
        <v>110</v>
      </c>
      <c r="C170" s="148">
        <v>32.89</v>
      </c>
      <c r="D170" s="146" t="s">
        <v>21</v>
      </c>
      <c r="E170" s="240"/>
      <c r="F170" s="142">
        <f t="shared" si="27"/>
        <v>0</v>
      </c>
      <c r="G170" s="142"/>
      <c r="H170" s="109">
        <v>209.05199999999999</v>
      </c>
      <c r="I170" s="112" t="s">
        <v>84</v>
      </c>
      <c r="J170" s="62">
        <f>(2.75+2.75+2.5+2.5+2.5)*2.3*1.1</f>
        <v>32.89</v>
      </c>
    </row>
    <row r="171" spans="1:10" ht="18.75" customHeight="1">
      <c r="A171" s="146">
        <f t="shared" si="26"/>
        <v>12.059999999999999</v>
      </c>
      <c r="B171" s="145" t="s">
        <v>111</v>
      </c>
      <c r="C171" s="148">
        <v>34.1</v>
      </c>
      <c r="D171" s="146" t="s">
        <v>21</v>
      </c>
      <c r="E171" s="240"/>
      <c r="F171" s="142">
        <f t="shared" si="27"/>
        <v>0</v>
      </c>
      <c r="G171" s="142"/>
      <c r="H171" s="109">
        <v>8</v>
      </c>
      <c r="I171" s="112" t="s">
        <v>84</v>
      </c>
      <c r="J171" s="62">
        <f>(2.75+2.75+2.5+2.5+2.5+2.5)*2*1.1</f>
        <v>34.1</v>
      </c>
    </row>
    <row r="172" spans="1:10" ht="18.75" customHeight="1">
      <c r="A172" s="146">
        <f t="shared" si="26"/>
        <v>12.069999999999999</v>
      </c>
      <c r="B172" s="145" t="s">
        <v>112</v>
      </c>
      <c r="C172" s="148">
        <v>7.56</v>
      </c>
      <c r="D172" s="146" t="s">
        <v>21</v>
      </c>
      <c r="E172" s="240"/>
      <c r="F172" s="142">
        <f t="shared" si="27"/>
        <v>0</v>
      </c>
      <c r="G172" s="142"/>
      <c r="H172" s="109">
        <v>8</v>
      </c>
      <c r="I172" s="112" t="s">
        <v>84</v>
      </c>
      <c r="J172" s="62">
        <f>2.75*2.5*1.1</f>
        <v>7.5625000000000009</v>
      </c>
    </row>
    <row r="173" spans="1:10" ht="18.75" customHeight="1">
      <c r="A173" s="146">
        <f t="shared" si="26"/>
        <v>12.079999999999998</v>
      </c>
      <c r="B173" s="145" t="s">
        <v>113</v>
      </c>
      <c r="C173" s="148">
        <v>20.350000000000001</v>
      </c>
      <c r="D173" s="146" t="s">
        <v>60</v>
      </c>
      <c r="E173" s="240"/>
      <c r="F173" s="142">
        <f t="shared" si="27"/>
        <v>0</v>
      </c>
      <c r="G173" s="142"/>
      <c r="H173" s="109">
        <v>7</v>
      </c>
      <c r="I173" s="112" t="s">
        <v>84</v>
      </c>
      <c r="J173" s="62">
        <f>(2.75+2.75+2.5+2.5+8)*1.1</f>
        <v>20.350000000000001</v>
      </c>
    </row>
    <row r="174" spans="1:10" ht="18.75" customHeight="1">
      <c r="A174" s="146">
        <f t="shared" si="26"/>
        <v>12.089999999999998</v>
      </c>
      <c r="B174" s="145" t="s">
        <v>114</v>
      </c>
      <c r="C174" s="148">
        <v>2.4300000000000002</v>
      </c>
      <c r="D174" s="146" t="s">
        <v>35</v>
      </c>
      <c r="E174" s="240"/>
      <c r="F174" s="142">
        <f t="shared" si="27"/>
        <v>0</v>
      </c>
      <c r="G174" s="142"/>
      <c r="H174" s="109">
        <v>1</v>
      </c>
      <c r="I174" s="112" t="s">
        <v>84</v>
      </c>
    </row>
    <row r="175" spans="1:10" ht="18.75" customHeight="1">
      <c r="A175" s="146">
        <f t="shared" si="26"/>
        <v>12.099999999999998</v>
      </c>
      <c r="B175" s="145" t="s">
        <v>115</v>
      </c>
      <c r="C175" s="148">
        <v>2</v>
      </c>
      <c r="D175" s="146" t="s">
        <v>17</v>
      </c>
      <c r="E175" s="240"/>
      <c r="F175" s="142">
        <f t="shared" si="27"/>
        <v>0</v>
      </c>
      <c r="G175" s="142"/>
      <c r="H175" s="109">
        <v>7</v>
      </c>
      <c r="I175" s="112" t="s">
        <v>84</v>
      </c>
    </row>
    <row r="176" spans="1:10" ht="18.75" customHeight="1">
      <c r="A176" s="146">
        <f t="shared" si="26"/>
        <v>12.109999999999998</v>
      </c>
      <c r="B176" s="145" t="s">
        <v>116</v>
      </c>
      <c r="C176" s="148">
        <v>1</v>
      </c>
      <c r="D176" s="146" t="s">
        <v>25</v>
      </c>
      <c r="E176" s="240"/>
      <c r="F176" s="142">
        <f t="shared" si="27"/>
        <v>0</v>
      </c>
      <c r="G176" s="142"/>
      <c r="H176" s="109">
        <v>7</v>
      </c>
      <c r="I176" s="112" t="s">
        <v>84</v>
      </c>
    </row>
    <row r="177" spans="1:11" ht="30" customHeight="1">
      <c r="A177" s="146">
        <f t="shared" si="26"/>
        <v>12.119999999999997</v>
      </c>
      <c r="B177" s="145" t="s">
        <v>117</v>
      </c>
      <c r="C177" s="148">
        <v>100</v>
      </c>
      <c r="D177" s="146" t="s">
        <v>118</v>
      </c>
      <c r="E177" s="240"/>
      <c r="F177" s="142">
        <f t="shared" si="27"/>
        <v>0</v>
      </c>
      <c r="G177" s="142"/>
      <c r="H177" s="109">
        <v>4</v>
      </c>
      <c r="I177" s="112"/>
      <c r="K177" s="61">
        <f>45000/80</f>
        <v>562.5</v>
      </c>
    </row>
    <row r="178" spans="1:11" ht="30" customHeight="1">
      <c r="A178" s="146">
        <f t="shared" si="26"/>
        <v>12.129999999999997</v>
      </c>
      <c r="B178" s="145" t="s">
        <v>119</v>
      </c>
      <c r="C178" s="148">
        <v>10</v>
      </c>
      <c r="D178" s="146" t="s">
        <v>60</v>
      </c>
      <c r="E178" s="240"/>
      <c r="F178" s="142">
        <f t="shared" si="27"/>
        <v>0</v>
      </c>
      <c r="G178" s="142"/>
      <c r="H178" s="109">
        <v>4</v>
      </c>
      <c r="I178" s="112"/>
    </row>
    <row r="179" spans="1:11" ht="18.75" customHeight="1">
      <c r="A179" s="146">
        <f t="shared" si="26"/>
        <v>12.139999999999997</v>
      </c>
      <c r="B179" s="145" t="s">
        <v>36</v>
      </c>
      <c r="C179" s="148">
        <v>58.26</v>
      </c>
      <c r="D179" s="146" t="s">
        <v>35</v>
      </c>
      <c r="E179" s="240"/>
      <c r="F179" s="142">
        <f t="shared" si="27"/>
        <v>0</v>
      </c>
      <c r="G179" s="142"/>
      <c r="H179" s="109">
        <v>26.740410000000001</v>
      </c>
      <c r="I179" s="112"/>
    </row>
    <row r="180" spans="1:11" ht="18.75" customHeight="1">
      <c r="A180" s="146">
        <f t="shared" si="26"/>
        <v>12.149999999999997</v>
      </c>
      <c r="B180" s="145" t="s">
        <v>24</v>
      </c>
      <c r="C180" s="148">
        <v>1</v>
      </c>
      <c r="D180" s="146" t="s">
        <v>25</v>
      </c>
      <c r="E180" s="240"/>
      <c r="F180" s="142">
        <f t="shared" si="27"/>
        <v>0</v>
      </c>
      <c r="G180" s="142"/>
      <c r="H180" s="109">
        <v>1</v>
      </c>
      <c r="I180" s="112"/>
    </row>
    <row r="181" spans="1:11" ht="18.75" customHeight="1">
      <c r="A181" s="181"/>
      <c r="B181" s="182" t="s">
        <v>26</v>
      </c>
      <c r="C181" s="183"/>
      <c r="D181" s="184"/>
      <c r="E181" s="242"/>
      <c r="F181" s="185"/>
      <c r="G181" s="186">
        <f>SUM(F166:F180)</f>
        <v>0</v>
      </c>
      <c r="H181"/>
      <c r="I181" s="114">
        <f>G181*$I$20</f>
        <v>0</v>
      </c>
    </row>
    <row r="182" spans="1:11" ht="18.75" customHeight="1">
      <c r="A182" s="166"/>
      <c r="B182" s="150"/>
      <c r="C182" s="151"/>
      <c r="D182" s="151"/>
      <c r="E182" s="243"/>
      <c r="F182" s="151"/>
      <c r="G182" s="151"/>
    </row>
    <row r="183" spans="1:11" ht="18.75" customHeight="1">
      <c r="A183" s="153">
        <v>13</v>
      </c>
      <c r="B183" s="154" t="s">
        <v>120</v>
      </c>
      <c r="C183" s="155"/>
      <c r="D183" s="156"/>
      <c r="E183" s="244"/>
      <c r="F183" s="157"/>
      <c r="G183" s="158"/>
      <c r="H183"/>
      <c r="I183"/>
    </row>
    <row r="184" spans="1:11" ht="18.75" customHeight="1">
      <c r="A184" s="146">
        <f>A183+0.01</f>
        <v>13.01</v>
      </c>
      <c r="B184" s="145" t="s">
        <v>121</v>
      </c>
      <c r="C184" s="148">
        <v>0.38</v>
      </c>
      <c r="D184" s="146" t="s">
        <v>35</v>
      </c>
      <c r="E184" s="240"/>
      <c r="F184" s="142">
        <f>ROUND(C184*E184,2)</f>
        <v>0</v>
      </c>
      <c r="G184" s="142"/>
      <c r="H184" s="109">
        <v>5.3217400000000001</v>
      </c>
      <c r="I184" s="112"/>
      <c r="J184" s="62">
        <f>(1.75*1.75*0.1)*1.25</f>
        <v>0.3828125</v>
      </c>
    </row>
    <row r="185" spans="1:11" ht="18.75" customHeight="1">
      <c r="A185" s="146">
        <f t="shared" ref="A185:A193" si="28">A184+0.01</f>
        <v>13.02</v>
      </c>
      <c r="B185" s="145" t="s">
        <v>122</v>
      </c>
      <c r="C185" s="148">
        <v>6.5</v>
      </c>
      <c r="D185" s="146" t="s">
        <v>60</v>
      </c>
      <c r="E185" s="240"/>
      <c r="F185" s="142">
        <f t="shared" ref="F185:F193" si="29">ROUND(C185*E185,2)</f>
        <v>0</v>
      </c>
      <c r="G185" s="142"/>
      <c r="H185" s="109"/>
      <c r="I185" s="112"/>
    </row>
    <row r="186" spans="1:11" ht="31.5" customHeight="1">
      <c r="A186" s="146">
        <f t="shared" si="28"/>
        <v>13.03</v>
      </c>
      <c r="B186" s="145" t="s">
        <v>123</v>
      </c>
      <c r="C186" s="148">
        <v>1</v>
      </c>
      <c r="D186" s="146" t="s">
        <v>17</v>
      </c>
      <c r="E186" s="240"/>
      <c r="F186" s="142">
        <f t="shared" si="29"/>
        <v>0</v>
      </c>
      <c r="G186" s="142"/>
      <c r="H186" s="109"/>
      <c r="I186" s="112"/>
    </row>
    <row r="187" spans="1:11" ht="31.5" customHeight="1">
      <c r="A187" s="146">
        <f t="shared" si="28"/>
        <v>13.04</v>
      </c>
      <c r="B187" s="139" t="s">
        <v>124</v>
      </c>
      <c r="C187" s="147">
        <v>4.92</v>
      </c>
      <c r="D187" s="140" t="s">
        <v>125</v>
      </c>
      <c r="E187" s="245"/>
      <c r="F187" s="142">
        <f t="shared" si="29"/>
        <v>0</v>
      </c>
      <c r="G187" s="142"/>
      <c r="H187" s="109"/>
      <c r="I187" s="112"/>
    </row>
    <row r="188" spans="1:11" ht="31.5" customHeight="1">
      <c r="A188" s="146">
        <f t="shared" si="28"/>
        <v>13.049999999999999</v>
      </c>
      <c r="B188" s="139" t="s">
        <v>126</v>
      </c>
      <c r="C188" s="147">
        <v>1.3</v>
      </c>
      <c r="D188" s="140" t="s">
        <v>35</v>
      </c>
      <c r="E188" s="245"/>
      <c r="F188" s="142">
        <f t="shared" si="29"/>
        <v>0</v>
      </c>
      <c r="G188" s="142"/>
      <c r="H188" s="109">
        <v>26.740410000000001</v>
      </c>
      <c r="I188" s="112"/>
      <c r="J188" s="62">
        <f>(1.5*1.5*0.1)+(0.85)</f>
        <v>1.075</v>
      </c>
    </row>
    <row r="189" spans="1:11" ht="18.75" customHeight="1">
      <c r="A189" s="146">
        <f t="shared" si="28"/>
        <v>13.059999999999999</v>
      </c>
      <c r="B189" s="139" t="s">
        <v>127</v>
      </c>
      <c r="C189" s="147">
        <v>75</v>
      </c>
      <c r="D189" s="140" t="s">
        <v>21</v>
      </c>
      <c r="E189" s="245"/>
      <c r="F189" s="142">
        <f t="shared" si="29"/>
        <v>0</v>
      </c>
      <c r="G189" s="142"/>
      <c r="H189" s="109"/>
      <c r="I189" s="112"/>
    </row>
    <row r="190" spans="1:11" ht="18.75" customHeight="1">
      <c r="A190" s="146">
        <f t="shared" si="28"/>
        <v>13.069999999999999</v>
      </c>
      <c r="B190" s="139" t="s">
        <v>128</v>
      </c>
      <c r="C190" s="147">
        <v>1</v>
      </c>
      <c r="D190" s="140" t="s">
        <v>17</v>
      </c>
      <c r="E190" s="245"/>
      <c r="F190" s="142">
        <f t="shared" si="29"/>
        <v>0</v>
      </c>
      <c r="G190" s="142"/>
      <c r="H190" s="109">
        <v>53.217399999999991</v>
      </c>
      <c r="I190" s="112"/>
    </row>
    <row r="191" spans="1:11" ht="30.75" customHeight="1">
      <c r="A191" s="146">
        <f t="shared" si="28"/>
        <v>13.079999999999998</v>
      </c>
      <c r="B191" s="139" t="s">
        <v>129</v>
      </c>
      <c r="C191" s="147">
        <v>17.21</v>
      </c>
      <c r="D191" s="140" t="s">
        <v>60</v>
      </c>
      <c r="E191" s="245"/>
      <c r="F191" s="142">
        <f t="shared" si="29"/>
        <v>0</v>
      </c>
      <c r="G191" s="142"/>
      <c r="H191" s="109">
        <v>209.05199999999999</v>
      </c>
      <c r="I191" s="112"/>
      <c r="J191" s="62">
        <f>1.5+1.5+3.78+3.78+3.05+1.5+1</f>
        <v>16.11</v>
      </c>
    </row>
    <row r="192" spans="1:11" ht="30" customHeight="1">
      <c r="A192" s="146">
        <f t="shared" si="28"/>
        <v>13.089999999999998</v>
      </c>
      <c r="B192" s="139" t="s">
        <v>130</v>
      </c>
      <c r="C192" s="147">
        <v>47.08</v>
      </c>
      <c r="D192" s="140" t="s">
        <v>75</v>
      </c>
      <c r="E192" s="245"/>
      <c r="F192" s="142">
        <f t="shared" si="29"/>
        <v>0</v>
      </c>
      <c r="G192" s="142"/>
      <c r="H192" s="109">
        <v>8</v>
      </c>
      <c r="I192" s="112"/>
    </row>
    <row r="193" spans="1:10" ht="18.75" customHeight="1">
      <c r="A193" s="146">
        <f t="shared" si="28"/>
        <v>13.099999999999998</v>
      </c>
      <c r="B193" s="145" t="s">
        <v>131</v>
      </c>
      <c r="C193" s="148">
        <v>1</v>
      </c>
      <c r="D193" s="146" t="s">
        <v>25</v>
      </c>
      <c r="E193" s="240"/>
      <c r="F193" s="142">
        <f t="shared" si="29"/>
        <v>0</v>
      </c>
      <c r="G193" s="142"/>
      <c r="H193" s="109">
        <v>8</v>
      </c>
      <c r="I193" s="112"/>
    </row>
    <row r="194" spans="1:10" ht="18.75" customHeight="1">
      <c r="A194" s="181"/>
      <c r="B194" s="182" t="s">
        <v>26</v>
      </c>
      <c r="C194" s="183"/>
      <c r="D194" s="184"/>
      <c r="E194" s="242"/>
      <c r="F194" s="185"/>
      <c r="G194" s="186">
        <f>SUM(F184:F193)</f>
        <v>0</v>
      </c>
      <c r="H194"/>
      <c r="I194" s="114">
        <f>G194*$I$20</f>
        <v>0</v>
      </c>
    </row>
    <row r="195" spans="1:10" ht="18.75" customHeight="1">
      <c r="A195" s="166"/>
      <c r="B195" s="150"/>
      <c r="C195" s="151"/>
      <c r="D195" s="151"/>
      <c r="E195" s="243"/>
      <c r="F195" s="151"/>
      <c r="G195" s="151"/>
    </row>
    <row r="196" spans="1:10" ht="18.75" customHeight="1">
      <c r="A196" s="153">
        <v>14</v>
      </c>
      <c r="B196" s="154" t="s">
        <v>132</v>
      </c>
      <c r="C196" s="155"/>
      <c r="D196" s="156"/>
      <c r="E196" s="244"/>
      <c r="F196" s="157"/>
      <c r="G196" s="158"/>
      <c r="H196"/>
      <c r="I196"/>
    </row>
    <row r="197" spans="1:10" ht="32.25" customHeight="1">
      <c r="A197" s="146">
        <f>A196+0.01</f>
        <v>14.01</v>
      </c>
      <c r="B197" s="145" t="s">
        <v>133</v>
      </c>
      <c r="C197" s="148">
        <v>6.56</v>
      </c>
      <c r="D197" s="146" t="s">
        <v>35</v>
      </c>
      <c r="E197" s="240"/>
      <c r="F197" s="142">
        <f>ROUND(C197*E197,2)</f>
        <v>0</v>
      </c>
      <c r="G197" s="142"/>
      <c r="H197" s="109">
        <v>26.740410000000001</v>
      </c>
      <c r="I197" s="112"/>
      <c r="J197" s="62">
        <f>35*0.15*1.25</f>
        <v>6.5625</v>
      </c>
    </row>
    <row r="198" spans="1:10" ht="32.25" customHeight="1">
      <c r="A198" s="146">
        <f>A197+0.01</f>
        <v>14.02</v>
      </c>
      <c r="B198" s="145" t="s">
        <v>131</v>
      </c>
      <c r="C198" s="148">
        <v>1</v>
      </c>
      <c r="D198" s="146" t="s">
        <v>25</v>
      </c>
      <c r="E198" s="240"/>
      <c r="F198" s="142">
        <f>ROUND(C198*E198,2)</f>
        <v>0</v>
      </c>
      <c r="G198" s="142"/>
      <c r="H198" s="109"/>
      <c r="I198" s="112"/>
    </row>
    <row r="199" spans="1:10" ht="30" customHeight="1">
      <c r="A199" s="146">
        <f>A198+0.01</f>
        <v>14.03</v>
      </c>
      <c r="B199" s="221" t="s">
        <v>134</v>
      </c>
      <c r="C199" s="148">
        <v>433.09</v>
      </c>
      <c r="D199" s="220" t="s">
        <v>75</v>
      </c>
      <c r="E199" s="240"/>
      <c r="F199" s="142">
        <f>ROUND(C199*E199,2)</f>
        <v>0</v>
      </c>
      <c r="G199" s="93"/>
      <c r="H199" s="109">
        <v>8</v>
      </c>
      <c r="I199" s="112"/>
    </row>
    <row r="200" spans="1:10" ht="18.75" customHeight="1">
      <c r="A200" s="181"/>
      <c r="B200" s="182" t="s">
        <v>26</v>
      </c>
      <c r="C200" s="183"/>
      <c r="D200" s="184"/>
      <c r="E200" s="242"/>
      <c r="F200" s="185"/>
      <c r="G200" s="186">
        <f>SUM(F197:F199)</f>
        <v>0</v>
      </c>
      <c r="H200"/>
      <c r="I200" s="114">
        <f>G200*$I$20</f>
        <v>0</v>
      </c>
    </row>
    <row r="201" spans="1:10" ht="18.75" customHeight="1">
      <c r="E201" s="232"/>
    </row>
    <row r="202" spans="1:10" ht="18.75" customHeight="1">
      <c r="A202" s="210">
        <f>A196+1</f>
        <v>15</v>
      </c>
      <c r="B202" s="154" t="s">
        <v>135</v>
      </c>
      <c r="C202" s="211"/>
      <c r="D202" s="212"/>
      <c r="E202" s="249"/>
      <c r="F202" s="213"/>
      <c r="G202" s="214"/>
    </row>
    <row r="203" spans="1:10" ht="31.5" customHeight="1">
      <c r="A203" s="215">
        <f t="shared" ref="A203:A205" si="30">A202+0.01</f>
        <v>15.01</v>
      </c>
      <c r="B203" s="145" t="s">
        <v>136</v>
      </c>
      <c r="C203" s="148">
        <v>877.64</v>
      </c>
      <c r="D203" s="146" t="s">
        <v>21</v>
      </c>
      <c r="E203" s="248"/>
      <c r="F203" s="216">
        <f t="shared" ref="F203:F205" si="31">ROUNDUP(E203*C203,2)</f>
        <v>0</v>
      </c>
      <c r="G203" s="142"/>
    </row>
    <row r="204" spans="1:10" ht="28.5" customHeight="1">
      <c r="A204" s="215">
        <f t="shared" si="30"/>
        <v>15.02</v>
      </c>
      <c r="B204" s="145" t="s">
        <v>137</v>
      </c>
      <c r="C204" s="148">
        <v>474.04</v>
      </c>
      <c r="D204" s="146" t="s">
        <v>21</v>
      </c>
      <c r="E204" s="248"/>
      <c r="F204" s="216">
        <f t="shared" si="31"/>
        <v>0</v>
      </c>
      <c r="G204" s="142"/>
    </row>
    <row r="205" spans="1:10" ht="21.75" customHeight="1">
      <c r="A205" s="215">
        <f t="shared" si="30"/>
        <v>15.03</v>
      </c>
      <c r="B205" s="145" t="s">
        <v>138</v>
      </c>
      <c r="C205" s="148">
        <v>17</v>
      </c>
      <c r="D205" s="146" t="s">
        <v>17</v>
      </c>
      <c r="E205" s="248"/>
      <c r="F205" s="216">
        <f t="shared" si="31"/>
        <v>0</v>
      </c>
      <c r="G205" s="142"/>
    </row>
    <row r="206" spans="1:10" ht="18.75" customHeight="1">
      <c r="A206" s="217"/>
      <c r="B206" s="182" t="s">
        <v>26</v>
      </c>
      <c r="C206" s="183"/>
      <c r="D206" s="184"/>
      <c r="E206" s="218"/>
      <c r="F206" s="219"/>
      <c r="G206" s="186">
        <f>SUM(F203:F205)</f>
        <v>0</v>
      </c>
    </row>
    <row r="207" spans="1:10" ht="18.75" customHeight="1"/>
    <row r="208" spans="1:10" ht="18.75" customHeight="1">
      <c r="A208" s="181"/>
      <c r="B208" s="182" t="s">
        <v>139</v>
      </c>
      <c r="C208" s="183"/>
      <c r="D208" s="184"/>
      <c r="E208" s="185"/>
      <c r="F208" s="185"/>
      <c r="G208" s="186">
        <f>SUM(G23:G207)</f>
        <v>0</v>
      </c>
    </row>
    <row r="209" spans="1:11" ht="18.75" customHeight="1">
      <c r="A209" s="166"/>
      <c r="B209" s="150"/>
      <c r="C209" s="151"/>
      <c r="D209" s="151"/>
      <c r="E209" s="152"/>
      <c r="F209" s="151"/>
      <c r="G209" s="151"/>
      <c r="K209" s="133" t="e">
        <f>SUM(I22:I200)</f>
        <v>#DIV/0!</v>
      </c>
    </row>
    <row r="210" spans="1:11" ht="18.75" customHeight="1">
      <c r="A210" s="153">
        <f>A202+1</f>
        <v>16</v>
      </c>
      <c r="B210" s="154" t="s">
        <v>140</v>
      </c>
      <c r="C210" s="155"/>
      <c r="D210" s="156"/>
      <c r="E210" s="157"/>
      <c r="F210" s="157"/>
      <c r="G210" s="158"/>
    </row>
    <row r="211" spans="1:11" ht="18.75" customHeight="1">
      <c r="A211" s="146">
        <f>A210+0.01</f>
        <v>16.010000000000002</v>
      </c>
      <c r="B211" s="250" t="s">
        <v>141</v>
      </c>
      <c r="C211" s="251"/>
      <c r="D211" s="252"/>
      <c r="E211" s="159">
        <v>0.1</v>
      </c>
      <c r="F211" s="160"/>
      <c r="G211" s="161">
        <f>ROUND(E211*G208,2)</f>
        <v>0</v>
      </c>
    </row>
    <row r="212" spans="1:11" ht="18.75" customHeight="1">
      <c r="A212" s="146">
        <f t="shared" ref="A212:A213" si="32">A211+0.01</f>
        <v>16.020000000000003</v>
      </c>
      <c r="B212" s="250" t="s">
        <v>142</v>
      </c>
      <c r="C212" s="251"/>
      <c r="D212" s="252"/>
      <c r="E212" s="159">
        <v>0.03</v>
      </c>
      <c r="F212" s="160"/>
      <c r="G212" s="161">
        <f>ROUND(E212*G208,2)</f>
        <v>0</v>
      </c>
    </row>
    <row r="213" spans="1:11" ht="18.75" customHeight="1">
      <c r="A213" s="179">
        <f t="shared" si="32"/>
        <v>16.030000000000005</v>
      </c>
      <c r="B213" s="253" t="s">
        <v>143</v>
      </c>
      <c r="C213" s="254"/>
      <c r="D213" s="255"/>
      <c r="E213" s="193">
        <v>2.5000000000000001E-2</v>
      </c>
      <c r="F213" s="194"/>
      <c r="G213" s="195">
        <f>ROUND(E213*G208,2)</f>
        <v>0</v>
      </c>
      <c r="I213" s="128" t="e">
        <f>SUM(E211:E213,E221:E225,E230,I216)</f>
        <v>#DIV/0!</v>
      </c>
    </row>
    <row r="214" spans="1:11" ht="18.75" customHeight="1">
      <c r="A214" s="181"/>
      <c r="B214" s="182" t="s">
        <v>144</v>
      </c>
      <c r="C214" s="196"/>
      <c r="D214" s="197"/>
      <c r="E214" s="185"/>
      <c r="F214" s="185"/>
      <c r="G214" s="186">
        <f>SUM(G211:G213)</f>
        <v>0</v>
      </c>
    </row>
    <row r="215" spans="1:11" ht="18.75" customHeight="1">
      <c r="A215" s="198"/>
      <c r="B215" s="150"/>
      <c r="C215" s="199"/>
      <c r="D215" s="200"/>
      <c r="E215" s="201"/>
      <c r="F215" s="202"/>
      <c r="G215" s="203"/>
    </row>
    <row r="216" spans="1:11" ht="18.75" customHeight="1">
      <c r="A216" s="181"/>
      <c r="B216" s="182" t="s">
        <v>145</v>
      </c>
      <c r="C216" s="196"/>
      <c r="D216" s="197"/>
      <c r="E216" s="185"/>
      <c r="F216" s="185"/>
      <c r="G216" s="186">
        <f>G208+G214</f>
        <v>0</v>
      </c>
      <c r="I216" s="62" t="e">
        <f>G220/G208</f>
        <v>#DIV/0!</v>
      </c>
    </row>
    <row r="217" spans="1:11" ht="18.75" customHeight="1">
      <c r="A217" s="198"/>
      <c r="B217" s="150"/>
      <c r="C217" s="199"/>
      <c r="D217" s="200"/>
      <c r="E217" s="201"/>
      <c r="F217" s="202"/>
      <c r="G217" s="203"/>
    </row>
    <row r="218" spans="1:11" ht="18.75" customHeight="1">
      <c r="A218" s="181"/>
      <c r="B218" s="182" t="s">
        <v>146</v>
      </c>
      <c r="C218" s="196"/>
      <c r="D218" s="197"/>
      <c r="E218" s="204">
        <v>0.1</v>
      </c>
      <c r="F218" s="185"/>
      <c r="G218" s="186">
        <f>ROUND(G216*E218,2)</f>
        <v>0</v>
      </c>
    </row>
    <row r="219" spans="1:11" ht="18.75" customHeight="1">
      <c r="A219" s="198"/>
      <c r="B219" s="150"/>
      <c r="C219" s="199"/>
      <c r="D219" s="200"/>
      <c r="E219" s="201"/>
      <c r="F219" s="202"/>
      <c r="G219" s="203"/>
    </row>
    <row r="220" spans="1:11" ht="18.75" customHeight="1">
      <c r="A220" s="146">
        <f>A213+0.01</f>
        <v>16.040000000000006</v>
      </c>
      <c r="B220" s="250" t="s">
        <v>147</v>
      </c>
      <c r="C220" s="251"/>
      <c r="D220" s="252"/>
      <c r="E220" s="159">
        <v>0.18</v>
      </c>
      <c r="F220" s="160"/>
      <c r="G220" s="161">
        <f>ROUND(E220*(SUM(G218)),2)</f>
        <v>0</v>
      </c>
    </row>
    <row r="221" spans="1:11" ht="18.75" customHeight="1">
      <c r="A221" s="146">
        <f>A220+0.01</f>
        <v>16.050000000000008</v>
      </c>
      <c r="B221" s="250" t="s">
        <v>148</v>
      </c>
      <c r="C221" s="251"/>
      <c r="D221" s="252"/>
      <c r="E221" s="159">
        <v>4.4999999999999998E-2</v>
      </c>
      <c r="F221" s="160"/>
      <c r="G221" s="161">
        <f>ROUND(E221*G208,2)</f>
        <v>0</v>
      </c>
      <c r="J221" s="62">
        <v>78</v>
      </c>
    </row>
    <row r="222" spans="1:11" ht="18.75" customHeight="1">
      <c r="A222" s="146">
        <f t="shared" ref="A222:A225" si="33">A221+0.01</f>
        <v>16.060000000000009</v>
      </c>
      <c r="B222" s="250" t="s">
        <v>149</v>
      </c>
      <c r="C222" s="251"/>
      <c r="D222" s="252"/>
      <c r="E222" s="159">
        <v>0.01</v>
      </c>
      <c r="F222" s="160"/>
      <c r="G222" s="161">
        <f>ROUND(E222*G208,2)</f>
        <v>0</v>
      </c>
    </row>
    <row r="223" spans="1:11" s="72" customFormat="1" ht="18.75" customHeight="1">
      <c r="A223" s="146">
        <f t="shared" si="33"/>
        <v>16.070000000000011</v>
      </c>
      <c r="B223" s="250" t="s">
        <v>150</v>
      </c>
      <c r="C223" s="251"/>
      <c r="D223" s="252"/>
      <c r="E223" s="173">
        <v>1E-3</v>
      </c>
      <c r="F223" s="174"/>
      <c r="G223" s="161">
        <f>ROUND(E223*G208,2)</f>
        <v>0</v>
      </c>
      <c r="H223" s="102"/>
    </row>
    <row r="224" spans="1:11" s="72" customFormat="1" ht="18.75" customHeight="1">
      <c r="A224" s="146">
        <f t="shared" si="33"/>
        <v>16.080000000000013</v>
      </c>
      <c r="B224" s="250" t="s">
        <v>151</v>
      </c>
      <c r="C224" s="251"/>
      <c r="D224" s="252"/>
      <c r="E224" s="173">
        <v>0.01</v>
      </c>
      <c r="F224" s="174"/>
      <c r="G224" s="161">
        <f>ROUND(E224*G208,2)</f>
        <v>0</v>
      </c>
      <c r="H224" s="102"/>
    </row>
    <row r="225" spans="1:8" s="72" customFormat="1" ht="18.75" customHeight="1">
      <c r="A225" s="146">
        <f t="shared" si="33"/>
        <v>16.090000000000014</v>
      </c>
      <c r="B225" s="250" t="s">
        <v>152</v>
      </c>
      <c r="C225" s="251"/>
      <c r="D225" s="252"/>
      <c r="E225" s="173">
        <v>0.02</v>
      </c>
      <c r="F225" s="174"/>
      <c r="G225" s="161">
        <f>ROUND(E225*G208,2)</f>
        <v>0</v>
      </c>
      <c r="H225" s="102"/>
    </row>
    <row r="226" spans="1:8" ht="18.75" customHeight="1">
      <c r="A226" s="167"/>
      <c r="B226" s="100" t="s">
        <v>153</v>
      </c>
      <c r="C226" s="70"/>
      <c r="D226" s="71"/>
      <c r="E226" s="138"/>
      <c r="F226" s="138"/>
      <c r="G226" s="172">
        <f>SUM(G220:G225)</f>
        <v>0</v>
      </c>
    </row>
    <row r="227" spans="1:8" s="72" customFormat="1" ht="18.75" customHeight="1">
      <c r="A227" s="77"/>
      <c r="B227" s="78"/>
      <c r="C227" s="79"/>
      <c r="D227" s="77"/>
      <c r="E227" s="80"/>
      <c r="F227" s="81"/>
      <c r="G227" s="82"/>
      <c r="H227" s="102"/>
    </row>
    <row r="228" spans="1:8" ht="18.75" customHeight="1">
      <c r="A228" s="168"/>
      <c r="B228" s="103" t="s">
        <v>154</v>
      </c>
      <c r="C228" s="205"/>
      <c r="D228" s="206"/>
      <c r="E228" s="207"/>
      <c r="F228" s="207"/>
      <c r="G228" s="208">
        <f>G226+G214</f>
        <v>0</v>
      </c>
    </row>
    <row r="229" spans="1:8" ht="18.75" customHeight="1">
      <c r="A229" s="169"/>
      <c r="C229" s="73"/>
      <c r="D229" s="74"/>
      <c r="E229" s="75"/>
      <c r="F229" s="76"/>
      <c r="G229" s="76"/>
    </row>
    <row r="230" spans="1:8" ht="18.75" customHeight="1">
      <c r="A230" s="146">
        <f>A225+0.01</f>
        <v>16.100000000000016</v>
      </c>
      <c r="B230" s="250" t="s">
        <v>155</v>
      </c>
      <c r="C230" s="251"/>
      <c r="D230" s="252"/>
      <c r="E230" s="173">
        <v>0.05</v>
      </c>
      <c r="F230" s="174"/>
      <c r="G230" s="161">
        <f>ROUND(G208*E230,2)</f>
        <v>0</v>
      </c>
    </row>
    <row r="231" spans="1:8" ht="18.75" customHeight="1">
      <c r="A231" s="170"/>
      <c r="C231" s="83"/>
      <c r="D231" s="74"/>
      <c r="E231" s="84"/>
      <c r="F231" s="85"/>
      <c r="G231" s="86"/>
    </row>
    <row r="232" spans="1:8" ht="18.75" customHeight="1">
      <c r="A232" s="168"/>
      <c r="B232" s="103" t="s">
        <v>156</v>
      </c>
      <c r="C232" s="104"/>
      <c r="D232" s="105"/>
      <c r="E232" s="106"/>
      <c r="F232" s="106"/>
      <c r="G232" s="209">
        <f>G230+G228+G208</f>
        <v>0</v>
      </c>
    </row>
    <row r="233" spans="1:8">
      <c r="A233" s="164"/>
      <c r="B233" s="101"/>
      <c r="C233" s="87"/>
      <c r="D233" s="88"/>
      <c r="E233" s="89"/>
      <c r="F233" s="90"/>
      <c r="G233" s="90"/>
    </row>
    <row r="234" spans="1:8">
      <c r="A234" s="164" t="s">
        <v>157</v>
      </c>
      <c r="B234" s="101"/>
      <c r="C234" s="87"/>
      <c r="D234" s="88"/>
      <c r="E234" s="89"/>
      <c r="F234" s="90"/>
      <c r="G234" s="90"/>
    </row>
    <row r="235" spans="1:8">
      <c r="A235" s="164"/>
      <c r="B235" s="101"/>
      <c r="C235" s="87" t="s">
        <v>158</v>
      </c>
      <c r="D235" s="88" t="s">
        <v>159</v>
      </c>
      <c r="E235" s="89" t="s">
        <v>160</v>
      </c>
      <c r="F235" s="90"/>
      <c r="G235" s="90" t="s">
        <v>160</v>
      </c>
    </row>
    <row r="236" spans="1:8">
      <c r="A236" s="164"/>
      <c r="B236" s="101"/>
      <c r="C236" s="87"/>
      <c r="D236" s="88"/>
      <c r="E236" s="89"/>
      <c r="F236" s="90"/>
      <c r="G236" s="90"/>
    </row>
    <row r="237" spans="1:8">
      <c r="A237" s="164"/>
      <c r="B237" s="101"/>
      <c r="C237" s="87"/>
      <c r="D237" s="88"/>
      <c r="E237" s="89"/>
      <c r="F237" s="90"/>
      <c r="G237" s="90"/>
    </row>
    <row r="238" spans="1:8">
      <c r="A238" s="164"/>
      <c r="B238" s="101"/>
      <c r="C238" s="87"/>
      <c r="D238" s="88"/>
      <c r="E238" s="89"/>
      <c r="F238" s="90"/>
      <c r="G238" s="90"/>
    </row>
    <row r="239" spans="1:8">
      <c r="A239" s="164"/>
      <c r="B239" s="101"/>
      <c r="C239" s="87"/>
      <c r="D239" s="88"/>
      <c r="E239" s="89"/>
      <c r="F239" s="90"/>
      <c r="G239" s="90"/>
    </row>
    <row r="240" spans="1:8">
      <c r="A240" s="164"/>
      <c r="B240" s="101"/>
      <c r="C240" s="87"/>
      <c r="D240" s="88"/>
      <c r="E240" s="89"/>
      <c r="F240" s="90"/>
      <c r="G240" s="90"/>
    </row>
    <row r="241" spans="1:7">
      <c r="A241" s="164"/>
      <c r="B241" s="101"/>
      <c r="C241" s="87"/>
      <c r="D241" s="88"/>
      <c r="E241" s="89"/>
      <c r="F241" s="90"/>
      <c r="G241" s="90"/>
    </row>
    <row r="242" spans="1:7">
      <c r="A242" s="164" t="s">
        <v>159</v>
      </c>
      <c r="B242" s="101"/>
      <c r="C242" s="87"/>
      <c r="D242" s="88"/>
      <c r="E242" s="89"/>
      <c r="F242" s="90"/>
      <c r="G242" s="90"/>
    </row>
    <row r="243" spans="1:7">
      <c r="A243" s="164"/>
      <c r="B243" s="101"/>
      <c r="C243" s="87"/>
      <c r="D243" s="88"/>
      <c r="E243" s="89"/>
      <c r="F243" s="90"/>
      <c r="G243" s="90"/>
    </row>
    <row r="244" spans="1:7">
      <c r="A244" s="164"/>
      <c r="B244" s="101"/>
      <c r="C244" s="87"/>
      <c r="D244" s="88"/>
      <c r="E244" s="89"/>
      <c r="F244" s="90"/>
      <c r="G244" s="90"/>
    </row>
    <row r="245" spans="1:7">
      <c r="A245" s="164"/>
      <c r="B245" s="101"/>
      <c r="C245" s="87"/>
      <c r="D245" s="88"/>
      <c r="E245" s="89"/>
      <c r="F245" s="90"/>
      <c r="G245" s="90"/>
    </row>
    <row r="246" spans="1:7">
      <c r="A246" s="164"/>
      <c r="B246" s="101"/>
      <c r="C246" s="87"/>
      <c r="D246" s="88"/>
      <c r="E246" s="89"/>
      <c r="F246" s="90"/>
      <c r="G246" s="90"/>
    </row>
    <row r="247" spans="1:7">
      <c r="A247" s="164"/>
      <c r="B247" s="101"/>
      <c r="C247" s="87"/>
      <c r="D247" s="88"/>
      <c r="E247" s="89"/>
      <c r="F247" s="90"/>
      <c r="G247" s="90"/>
    </row>
    <row r="248" spans="1:7">
      <c r="A248" s="164"/>
      <c r="B248" s="101"/>
      <c r="C248" s="87"/>
      <c r="D248" s="88"/>
      <c r="E248" s="89"/>
      <c r="F248" s="90"/>
      <c r="G248" s="90"/>
    </row>
    <row r="249" spans="1:7">
      <c r="A249" s="164"/>
      <c r="B249" s="101"/>
      <c r="C249" s="87"/>
      <c r="D249" s="88"/>
      <c r="E249" s="89"/>
      <c r="F249" s="90"/>
      <c r="G249" s="90"/>
    </row>
    <row r="250" spans="1:7">
      <c r="A250" s="164"/>
      <c r="B250" s="101"/>
      <c r="C250" s="87"/>
      <c r="D250" s="88"/>
      <c r="E250" s="89"/>
      <c r="F250" s="90"/>
      <c r="G250" s="90"/>
    </row>
    <row r="251" spans="1:7">
      <c r="A251" s="164"/>
      <c r="B251" s="101"/>
      <c r="C251" s="87"/>
      <c r="D251" s="88"/>
      <c r="E251" s="89"/>
      <c r="F251" s="90"/>
      <c r="G251" s="90"/>
    </row>
    <row r="252" spans="1:7">
      <c r="A252" s="164"/>
      <c r="B252" s="101"/>
      <c r="C252" s="87"/>
      <c r="D252" s="88"/>
      <c r="E252" s="89"/>
      <c r="F252" s="90"/>
      <c r="G252" s="90"/>
    </row>
    <row r="259" spans="1:7" ht="15">
      <c r="A259" s="171"/>
      <c r="B259" s="94"/>
      <c r="C259" s="91"/>
      <c r="D259" s="91"/>
      <c r="E259" s="92"/>
      <c r="F259" s="91"/>
      <c r="G259" s="91"/>
    </row>
    <row r="260" spans="1:7" ht="15">
      <c r="A260" s="171"/>
      <c r="B260" s="94"/>
      <c r="C260" s="91"/>
      <c r="D260" s="91"/>
      <c r="E260" s="92"/>
      <c r="F260" s="91"/>
      <c r="G260" s="91"/>
    </row>
    <row r="261" spans="1:7" ht="15">
      <c r="A261" s="171"/>
      <c r="B261" s="94"/>
      <c r="C261" s="91"/>
      <c r="D261" s="91"/>
      <c r="E261" s="92"/>
      <c r="F261" s="91"/>
      <c r="G261" s="91"/>
    </row>
    <row r="262" spans="1:7" ht="15">
      <c r="A262" s="171"/>
      <c r="B262" s="94"/>
      <c r="C262" s="91"/>
      <c r="D262" s="91"/>
      <c r="E262" s="92"/>
      <c r="F262" s="91"/>
      <c r="G262" s="91"/>
    </row>
    <row r="263" spans="1:7" ht="15">
      <c r="A263" s="171"/>
      <c r="B263" s="94"/>
      <c r="C263" s="91"/>
      <c r="D263" s="91"/>
      <c r="E263" s="92"/>
      <c r="F263" s="91"/>
      <c r="G263" s="91"/>
    </row>
    <row r="264" spans="1:7" ht="15">
      <c r="A264" s="171"/>
      <c r="B264" s="94"/>
      <c r="C264" s="91"/>
      <c r="D264" s="91"/>
      <c r="E264" s="92"/>
      <c r="F264" s="91"/>
      <c r="G264" s="91"/>
    </row>
  </sheetData>
  <sheetProtection algorithmName="SHA-512" hashValue="NeA0OfQDXESo5n/1oewnHRzz0/6/aRWdIM7oNEymcq1whUAcReB0MYkTHm7/s94OP9LlZbtVHb6qr16UmhxRPw==" saltValue="WWXGWxyL1vmAhmZDQaJQdQ==" spinCount="100000" sheet="1" objects="1" scenarios="1"/>
  <mergeCells count="17">
    <mergeCell ref="F16:G16"/>
    <mergeCell ref="A7:G7"/>
    <mergeCell ref="A8:G8"/>
    <mergeCell ref="A9:G9"/>
    <mergeCell ref="A10:G10"/>
    <mergeCell ref="B12:F13"/>
    <mergeCell ref="F15:G15"/>
    <mergeCell ref="B211:D211"/>
    <mergeCell ref="B212:D212"/>
    <mergeCell ref="B213:D213"/>
    <mergeCell ref="B220:D220"/>
    <mergeCell ref="B221:D221"/>
    <mergeCell ref="B222:D222"/>
    <mergeCell ref="B223:D223"/>
    <mergeCell ref="B224:D224"/>
    <mergeCell ref="B225:D225"/>
    <mergeCell ref="B230:D230"/>
  </mergeCells>
  <phoneticPr fontId="4" type="noConversion"/>
  <pageMargins left="0.70866141732283472" right="0.70866141732283472" top="0.74803149606299213" bottom="0.74803149606299213" header="0.31496062992125984" footer="0.31496062992125984"/>
  <pageSetup scale="49" orientation="portrait" r:id="rId1"/>
  <rowBreaks count="2" manualBreakCount="2">
    <brk id="183" max="8" man="1"/>
    <brk id="2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K475"/>
  <sheetViews>
    <sheetView showGridLines="0" zoomScaleNormal="100" workbookViewId="0">
      <pane ySplit="1" topLeftCell="A2" activePane="bottomLeft" state="frozen"/>
      <selection pane="bottomLeft" activeCell="D72" sqref="D72"/>
    </sheetView>
  </sheetViews>
  <sheetFormatPr defaultColWidth="9.140625" defaultRowHeight="11.25" outlineLevelRow="1"/>
  <cols>
    <col min="1" max="1" width="5.7109375" style="31" customWidth="1"/>
    <col min="2" max="2" width="47.85546875" style="45" customWidth="1"/>
    <col min="3" max="3" width="8.7109375" style="31" customWidth="1"/>
    <col min="4" max="4" width="8.28515625" style="31" customWidth="1"/>
    <col min="5" max="5" width="10.5703125" style="31" customWidth="1"/>
    <col min="6" max="6" width="9.7109375" style="31" customWidth="1"/>
    <col min="7" max="7" width="12.7109375" style="31" customWidth="1"/>
    <col min="8" max="8" width="11.42578125" style="31" customWidth="1"/>
    <col min="9" max="9" width="12.7109375" style="31" customWidth="1"/>
    <col min="10" max="10" width="25.85546875" style="31" customWidth="1"/>
    <col min="11" max="16384" width="9.140625" style="31"/>
  </cols>
  <sheetData>
    <row r="1" spans="1:10">
      <c r="A1" s="29" t="s">
        <v>161</v>
      </c>
      <c r="B1" s="30" t="s">
        <v>162</v>
      </c>
      <c r="C1" s="29" t="s">
        <v>163</v>
      </c>
      <c r="D1" s="29" t="s">
        <v>164</v>
      </c>
      <c r="E1" s="29" t="s">
        <v>165</v>
      </c>
      <c r="F1" s="29" t="s">
        <v>166</v>
      </c>
      <c r="G1" s="29" t="s">
        <v>167</v>
      </c>
      <c r="H1" s="29" t="s">
        <v>168</v>
      </c>
      <c r="I1" s="29" t="s">
        <v>169</v>
      </c>
      <c r="J1" s="29" t="s">
        <v>170</v>
      </c>
    </row>
    <row r="2" spans="1:10">
      <c r="A2" s="32">
        <v>100</v>
      </c>
      <c r="B2" s="33" t="s">
        <v>171</v>
      </c>
      <c r="C2" s="34"/>
      <c r="D2" s="35"/>
      <c r="E2" s="35"/>
      <c r="F2" s="35"/>
      <c r="G2" s="35"/>
      <c r="H2" s="35"/>
      <c r="I2" s="35"/>
      <c r="J2" s="36"/>
    </row>
    <row r="3" spans="1:10">
      <c r="A3" s="37">
        <f>+A2+0.01</f>
        <v>100.01</v>
      </c>
      <c r="B3" s="38" t="s">
        <v>172</v>
      </c>
      <c r="C3" s="39">
        <v>1</v>
      </c>
      <c r="D3" s="40" t="s">
        <v>173</v>
      </c>
      <c r="E3" s="41"/>
      <c r="F3" s="41"/>
      <c r="G3" s="41">
        <f>+G10/C5</f>
        <v>1440.68</v>
      </c>
      <c r="H3" s="41">
        <f>+H10/C5</f>
        <v>259.32</v>
      </c>
      <c r="I3" s="42">
        <f>+I10/C5</f>
        <v>1700</v>
      </c>
      <c r="J3" s="43" t="s">
        <v>174</v>
      </c>
    </row>
    <row r="4" spans="1:10" hidden="1" outlineLevel="1">
      <c r="A4" s="44"/>
      <c r="B4" s="45" t="s">
        <v>175</v>
      </c>
      <c r="C4" s="46"/>
      <c r="D4" s="47"/>
      <c r="E4" s="48"/>
      <c r="F4" s="48"/>
      <c r="G4" s="48"/>
      <c r="H4" s="48"/>
      <c r="I4" s="49"/>
      <c r="J4" s="50"/>
    </row>
    <row r="5" spans="1:10" hidden="1" outlineLevel="1">
      <c r="A5" s="44"/>
      <c r="B5" s="51" t="s">
        <v>176</v>
      </c>
      <c r="C5" s="52">
        <v>1</v>
      </c>
      <c r="D5" s="53" t="s">
        <v>173</v>
      </c>
      <c r="E5" s="48"/>
      <c r="F5" s="48"/>
      <c r="G5" s="48"/>
      <c r="H5" s="48"/>
      <c r="I5" s="49"/>
      <c r="J5" s="50"/>
    </row>
    <row r="6" spans="1:10" hidden="1" outlineLevel="1">
      <c r="A6" s="44"/>
      <c r="B6" s="51" t="s">
        <v>177</v>
      </c>
      <c r="C6" s="52"/>
      <c r="D6" s="53"/>
      <c r="E6" s="48"/>
      <c r="F6" s="48"/>
      <c r="G6" s="48"/>
      <c r="H6" s="48"/>
      <c r="I6" s="49"/>
      <c r="J6" s="50"/>
    </row>
    <row r="7" spans="1:10" hidden="1" outlineLevel="1">
      <c r="A7" s="44"/>
      <c r="B7" s="45" t="s">
        <v>178</v>
      </c>
      <c r="C7" s="52">
        <v>2</v>
      </c>
      <c r="D7" s="54" t="s">
        <v>179</v>
      </c>
      <c r="E7" s="48"/>
      <c r="F7" s="48"/>
      <c r="G7" s="48"/>
      <c r="H7" s="48"/>
      <c r="I7" s="49"/>
      <c r="J7" s="50"/>
    </row>
    <row r="8" spans="1:10" hidden="1" outlineLevel="1">
      <c r="A8" s="55"/>
      <c r="B8" s="51" t="s">
        <v>180</v>
      </c>
      <c r="C8" s="52"/>
      <c r="D8" s="53"/>
      <c r="E8" s="56"/>
      <c r="F8" s="56"/>
      <c r="G8" s="56"/>
      <c r="H8" s="56"/>
      <c r="I8" s="56"/>
    </row>
    <row r="9" spans="1:10" hidden="1" outlineLevel="1">
      <c r="A9" s="55"/>
      <c r="B9" s="45" t="s">
        <v>181</v>
      </c>
      <c r="C9" s="52">
        <v>1</v>
      </c>
      <c r="D9" s="53" t="s">
        <v>173</v>
      </c>
      <c r="E9" s="56">
        <v>1440.68</v>
      </c>
      <c r="F9" s="56">
        <v>259.32</v>
      </c>
      <c r="G9" s="56">
        <f>ROUND((C9*(E9)),2)</f>
        <v>1440.68</v>
      </c>
      <c r="H9" s="56">
        <f>ROUND((C9*(F9)),2)</f>
        <v>259.32</v>
      </c>
      <c r="I9" s="56"/>
    </row>
    <row r="10" spans="1:10" hidden="1" outlineLevel="1">
      <c r="A10" s="55"/>
      <c r="B10" s="45" t="s">
        <v>182</v>
      </c>
      <c r="C10" s="52"/>
      <c r="D10" s="53"/>
      <c r="E10" s="56"/>
      <c r="F10" s="56"/>
      <c r="G10" s="56">
        <f>SUM(G9:G9)</f>
        <v>1440.68</v>
      </c>
      <c r="H10" s="56">
        <f>SUM(H9:H9)</f>
        <v>259.32</v>
      </c>
      <c r="I10" s="56">
        <f>SUM(G10:H10)</f>
        <v>1700</v>
      </c>
    </row>
    <row r="11" spans="1:10" collapsed="1">
      <c r="A11" s="55"/>
      <c r="C11" s="52"/>
      <c r="D11" s="53"/>
      <c r="E11" s="56"/>
      <c r="F11" s="56"/>
      <c r="G11" s="56"/>
      <c r="H11" s="56"/>
      <c r="I11" s="56"/>
    </row>
    <row r="12" spans="1:10">
      <c r="A12" s="37">
        <f>+A3+0.01</f>
        <v>100.02000000000001</v>
      </c>
      <c r="B12" s="38" t="s">
        <v>183</v>
      </c>
      <c r="C12" s="39">
        <v>1</v>
      </c>
      <c r="D12" s="40" t="s">
        <v>173</v>
      </c>
      <c r="E12" s="41"/>
      <c r="F12" s="41"/>
      <c r="G12" s="41">
        <f>+G20/C14</f>
        <v>1528.06</v>
      </c>
      <c r="H12" s="41">
        <f>+H20/C14</f>
        <v>215.54</v>
      </c>
      <c r="I12" s="42">
        <f>+I20/C14</f>
        <v>1743.6</v>
      </c>
      <c r="J12" s="43" t="s">
        <v>184</v>
      </c>
    </row>
    <row r="13" spans="1:10" hidden="1" outlineLevel="1">
      <c r="A13" s="44"/>
      <c r="B13" s="45" t="s">
        <v>185</v>
      </c>
      <c r="C13" s="46"/>
      <c r="D13" s="47"/>
      <c r="E13" s="48"/>
      <c r="F13" s="48"/>
      <c r="G13" s="48"/>
      <c r="H13" s="48"/>
      <c r="I13" s="49"/>
      <c r="J13" s="50"/>
    </row>
    <row r="14" spans="1:10" hidden="1" outlineLevel="1">
      <c r="A14" s="44"/>
      <c r="B14" s="51" t="s">
        <v>176</v>
      </c>
      <c r="C14" s="52">
        <v>1</v>
      </c>
      <c r="D14" s="53" t="s">
        <v>173</v>
      </c>
      <c r="E14" s="48"/>
      <c r="F14" s="48"/>
      <c r="G14" s="48"/>
      <c r="H14" s="48"/>
      <c r="I14" s="49"/>
      <c r="J14" s="50"/>
    </row>
    <row r="15" spans="1:10" hidden="1" outlineLevel="1">
      <c r="A15" s="44"/>
      <c r="B15" s="51" t="s">
        <v>177</v>
      </c>
      <c r="C15" s="52"/>
      <c r="D15" s="53"/>
      <c r="E15" s="48"/>
      <c r="F15" s="48"/>
      <c r="G15" s="48"/>
      <c r="H15" s="48"/>
      <c r="I15" s="49"/>
      <c r="J15" s="50"/>
    </row>
    <row r="16" spans="1:10" hidden="1" outlineLevel="1">
      <c r="A16" s="44"/>
      <c r="B16" s="45" t="s">
        <v>178</v>
      </c>
      <c r="C16" s="52">
        <v>2</v>
      </c>
      <c r="D16" s="54" t="s">
        <v>179</v>
      </c>
      <c r="E16" s="48"/>
      <c r="F16" s="48"/>
      <c r="G16" s="48"/>
      <c r="H16" s="48"/>
      <c r="I16" s="49"/>
      <c r="J16" s="50"/>
    </row>
    <row r="17" spans="1:10" hidden="1" outlineLevel="1">
      <c r="A17" s="55"/>
      <c r="B17" s="51" t="s">
        <v>180</v>
      </c>
      <c r="C17" s="52"/>
      <c r="D17" s="53"/>
      <c r="E17" s="56"/>
      <c r="F17" s="56"/>
      <c r="G17" s="56"/>
      <c r="H17" s="56"/>
      <c r="I17" s="56"/>
    </row>
    <row r="18" spans="1:10" hidden="1" outlineLevel="1">
      <c r="A18" s="55"/>
      <c r="B18" s="45" t="s">
        <v>186</v>
      </c>
      <c r="C18" s="52">
        <v>1</v>
      </c>
      <c r="D18" s="53" t="s">
        <v>173</v>
      </c>
      <c r="E18" s="56">
        <v>1197.46</v>
      </c>
      <c r="F18" s="56">
        <v>215.54</v>
      </c>
      <c r="G18" s="56">
        <f>ROUND((C18*(E18)),2)</f>
        <v>1197.46</v>
      </c>
      <c r="H18" s="56">
        <f>ROUND((C18*(F18)),2)</f>
        <v>215.54</v>
      </c>
      <c r="I18" s="56"/>
    </row>
    <row r="19" spans="1:10" hidden="1" outlineLevel="1">
      <c r="A19" s="55"/>
      <c r="B19" s="45" t="s">
        <v>187</v>
      </c>
      <c r="C19" s="52">
        <f>+C16</f>
        <v>2</v>
      </c>
      <c r="D19" s="53" t="s">
        <v>188</v>
      </c>
      <c r="E19" s="56">
        <v>165.3</v>
      </c>
      <c r="F19" s="56">
        <v>0</v>
      </c>
      <c r="G19" s="56">
        <f>ROUND((C19*(E19)),2)</f>
        <v>330.6</v>
      </c>
      <c r="H19" s="56">
        <f>ROUND((C19*(F19)),2)</f>
        <v>0</v>
      </c>
      <c r="I19" s="56"/>
    </row>
    <row r="20" spans="1:10" hidden="1" outlineLevel="1">
      <c r="A20" s="55"/>
      <c r="B20" s="45" t="s">
        <v>182</v>
      </c>
      <c r="C20" s="52"/>
      <c r="D20" s="53"/>
      <c r="E20" s="56"/>
      <c r="F20" s="56"/>
      <c r="G20" s="56">
        <f>SUM(G18:G19)</f>
        <v>1528.06</v>
      </c>
      <c r="H20" s="56">
        <f>SUM(H18:H19)</f>
        <v>215.54</v>
      </c>
      <c r="I20" s="56">
        <f>SUM(G20:H20)</f>
        <v>1743.6</v>
      </c>
    </row>
    <row r="21" spans="1:10" collapsed="1">
      <c r="A21" s="55"/>
      <c r="C21" s="52"/>
      <c r="D21" s="53"/>
      <c r="E21" s="56"/>
      <c r="F21" s="56"/>
      <c r="G21" s="56"/>
      <c r="H21" s="56"/>
      <c r="I21" s="56"/>
    </row>
    <row r="22" spans="1:10">
      <c r="A22" s="37">
        <f>+A12+0.01</f>
        <v>100.03000000000002</v>
      </c>
      <c r="B22" s="38" t="s">
        <v>189</v>
      </c>
      <c r="C22" s="39">
        <v>1</v>
      </c>
      <c r="D22" s="40" t="s">
        <v>173</v>
      </c>
      <c r="E22" s="41"/>
      <c r="F22" s="41"/>
      <c r="G22" s="41">
        <f>+G30/C24</f>
        <v>2378.5500000000002</v>
      </c>
      <c r="H22" s="41">
        <f>+H30/C24</f>
        <v>324</v>
      </c>
      <c r="I22" s="42">
        <f>+I30/C24</f>
        <v>2702.55</v>
      </c>
      <c r="J22" s="43" t="s">
        <v>174</v>
      </c>
    </row>
    <row r="23" spans="1:10" hidden="1" outlineLevel="1">
      <c r="A23" s="44"/>
      <c r="B23" s="45" t="s">
        <v>190</v>
      </c>
      <c r="C23" s="46"/>
      <c r="D23" s="47"/>
      <c r="E23" s="48"/>
      <c r="F23" s="48"/>
      <c r="G23" s="48"/>
      <c r="H23" s="48"/>
      <c r="I23" s="49"/>
      <c r="J23" s="50"/>
    </row>
    <row r="24" spans="1:10" hidden="1" outlineLevel="1">
      <c r="A24" s="44"/>
      <c r="B24" s="51" t="s">
        <v>176</v>
      </c>
      <c r="C24" s="52">
        <v>1</v>
      </c>
      <c r="D24" s="53" t="s">
        <v>173</v>
      </c>
      <c r="E24" s="48"/>
      <c r="F24" s="48"/>
      <c r="G24" s="48"/>
      <c r="H24" s="48"/>
      <c r="I24" s="49"/>
      <c r="J24" s="50"/>
    </row>
    <row r="25" spans="1:10" hidden="1" outlineLevel="1">
      <c r="A25" s="44"/>
      <c r="B25" s="51" t="s">
        <v>177</v>
      </c>
      <c r="C25" s="52"/>
      <c r="D25" s="53"/>
      <c r="E25" s="48"/>
      <c r="F25" s="48"/>
      <c r="G25" s="48"/>
      <c r="H25" s="48"/>
      <c r="I25" s="49"/>
      <c r="J25" s="50"/>
    </row>
    <row r="26" spans="1:10" hidden="1" outlineLevel="1">
      <c r="A26" s="44"/>
      <c r="B26" s="45" t="s">
        <v>178</v>
      </c>
      <c r="C26" s="52">
        <v>3.5</v>
      </c>
      <c r="D26" s="54" t="s">
        <v>179</v>
      </c>
      <c r="E26" s="48"/>
      <c r="F26" s="48"/>
      <c r="G26" s="48"/>
      <c r="H26" s="48"/>
      <c r="I26" s="49"/>
      <c r="J26" s="50"/>
    </row>
    <row r="27" spans="1:10" hidden="1" outlineLevel="1">
      <c r="A27" s="55"/>
      <c r="B27" s="51" t="s">
        <v>180</v>
      </c>
      <c r="C27" s="52"/>
      <c r="D27" s="53"/>
      <c r="E27" s="56"/>
      <c r="F27" s="56"/>
      <c r="G27" s="56"/>
      <c r="H27" s="56"/>
      <c r="I27" s="56"/>
    </row>
    <row r="28" spans="1:10" hidden="1" outlineLevel="1">
      <c r="A28" s="55"/>
      <c r="B28" s="45" t="s">
        <v>191</v>
      </c>
      <c r="C28" s="52">
        <v>1</v>
      </c>
      <c r="D28" s="53" t="s">
        <v>173</v>
      </c>
      <c r="E28" s="56">
        <v>1800</v>
      </c>
      <c r="F28" s="56">
        <v>324</v>
      </c>
      <c r="G28" s="56">
        <f>ROUND((C28*(E28)),2)</f>
        <v>1800</v>
      </c>
      <c r="H28" s="56">
        <f>ROUND((C28*(F28)),2)</f>
        <v>324</v>
      </c>
      <c r="I28" s="56"/>
    </row>
    <row r="29" spans="1:10" hidden="1" outlineLevel="1">
      <c r="A29" s="55"/>
      <c r="B29" s="45" t="s">
        <v>187</v>
      </c>
      <c r="C29" s="52">
        <f>+C26</f>
        <v>3.5</v>
      </c>
      <c r="D29" s="53" t="s">
        <v>188</v>
      </c>
      <c r="E29" s="56">
        <v>165.3</v>
      </c>
      <c r="F29" s="56">
        <v>0</v>
      </c>
      <c r="G29" s="56">
        <f>ROUND((C29*(E29)),2)</f>
        <v>578.54999999999995</v>
      </c>
      <c r="H29" s="56">
        <f>ROUND((C29*(F29)),2)</f>
        <v>0</v>
      </c>
      <c r="I29" s="56"/>
    </row>
    <row r="30" spans="1:10" hidden="1" outlineLevel="1">
      <c r="A30" s="55"/>
      <c r="B30" s="45" t="s">
        <v>182</v>
      </c>
      <c r="C30" s="52"/>
      <c r="D30" s="53"/>
      <c r="E30" s="56"/>
      <c r="F30" s="56"/>
      <c r="G30" s="56">
        <f>SUM(G28:G29)</f>
        <v>2378.5500000000002</v>
      </c>
      <c r="H30" s="56">
        <f>SUM(H28:H29)</f>
        <v>324</v>
      </c>
      <c r="I30" s="56">
        <f>SUM(G30:H30)</f>
        <v>2702.55</v>
      </c>
    </row>
    <row r="31" spans="1:10" collapsed="1">
      <c r="A31" s="55"/>
      <c r="C31" s="52"/>
      <c r="D31" s="53"/>
      <c r="E31" s="56"/>
      <c r="F31" s="56"/>
      <c r="G31" s="56"/>
      <c r="H31" s="56"/>
      <c r="I31" s="56"/>
    </row>
    <row r="32" spans="1:10">
      <c r="A32" s="37">
        <f>+A22+0.01</f>
        <v>100.04000000000002</v>
      </c>
      <c r="B32" s="38" t="s">
        <v>192</v>
      </c>
      <c r="C32" s="39">
        <v>1</v>
      </c>
      <c r="D32" s="40" t="s">
        <v>173</v>
      </c>
      <c r="E32" s="41"/>
      <c r="F32" s="41"/>
      <c r="G32" s="41">
        <f>+G40/C34</f>
        <v>2945.14</v>
      </c>
      <c r="H32" s="41">
        <f>+H40/C34</f>
        <v>381.36</v>
      </c>
      <c r="I32" s="42">
        <f>+I40/C34</f>
        <v>3326.5</v>
      </c>
      <c r="J32" s="43" t="s">
        <v>174</v>
      </c>
    </row>
    <row r="33" spans="1:10" hidden="1" outlineLevel="1">
      <c r="A33" s="44"/>
      <c r="B33" s="45" t="s">
        <v>193</v>
      </c>
      <c r="C33" s="46"/>
      <c r="D33" s="47"/>
      <c r="E33" s="48"/>
      <c r="F33" s="48"/>
      <c r="G33" s="48"/>
      <c r="H33" s="48"/>
      <c r="I33" s="49"/>
      <c r="J33" s="50"/>
    </row>
    <row r="34" spans="1:10" hidden="1" outlineLevel="1">
      <c r="A34" s="44"/>
      <c r="B34" s="51" t="s">
        <v>176</v>
      </c>
      <c r="C34" s="52">
        <v>1</v>
      </c>
      <c r="D34" s="53" t="s">
        <v>173</v>
      </c>
      <c r="E34" s="48"/>
      <c r="F34" s="48"/>
      <c r="G34" s="48"/>
      <c r="H34" s="48"/>
      <c r="I34" s="49"/>
      <c r="J34" s="50"/>
    </row>
    <row r="35" spans="1:10" hidden="1" outlineLevel="1">
      <c r="A35" s="44"/>
      <c r="B35" s="51" t="s">
        <v>177</v>
      </c>
      <c r="C35" s="52"/>
      <c r="D35" s="53"/>
      <c r="E35" s="48"/>
      <c r="F35" s="48"/>
      <c r="G35" s="48"/>
      <c r="H35" s="48"/>
      <c r="I35" s="49"/>
      <c r="J35" s="50"/>
    </row>
    <row r="36" spans="1:10" hidden="1" outlineLevel="1">
      <c r="A36" s="44"/>
      <c r="B36" s="45" t="s">
        <v>178</v>
      </c>
      <c r="C36" s="52">
        <v>5</v>
      </c>
      <c r="D36" s="54" t="s">
        <v>179</v>
      </c>
      <c r="E36" s="48"/>
      <c r="F36" s="48"/>
      <c r="G36" s="48"/>
      <c r="H36" s="48"/>
      <c r="I36" s="49"/>
      <c r="J36" s="50"/>
    </row>
    <row r="37" spans="1:10" hidden="1" outlineLevel="1">
      <c r="A37" s="55"/>
      <c r="B37" s="51" t="s">
        <v>180</v>
      </c>
      <c r="C37" s="52"/>
      <c r="D37" s="53"/>
      <c r="E37" s="56"/>
      <c r="F37" s="56"/>
      <c r="G37" s="56"/>
      <c r="H37" s="56"/>
      <c r="I37" s="56"/>
    </row>
    <row r="38" spans="1:10" hidden="1" outlineLevel="1">
      <c r="A38" s="55"/>
      <c r="B38" s="45" t="s">
        <v>194</v>
      </c>
      <c r="C38" s="52">
        <v>1</v>
      </c>
      <c r="D38" s="53" t="s">
        <v>173</v>
      </c>
      <c r="E38" s="56">
        <v>2118.64</v>
      </c>
      <c r="F38" s="56">
        <v>381.36</v>
      </c>
      <c r="G38" s="56">
        <f>ROUND((C38*(E38)),2)</f>
        <v>2118.64</v>
      </c>
      <c r="H38" s="56">
        <f>ROUND((C38*(F38)),2)</f>
        <v>381.36</v>
      </c>
      <c r="I38" s="56"/>
    </row>
    <row r="39" spans="1:10" hidden="1" outlineLevel="1">
      <c r="A39" s="55"/>
      <c r="B39" s="45" t="s">
        <v>187</v>
      </c>
      <c r="C39" s="52">
        <f>+C36</f>
        <v>5</v>
      </c>
      <c r="D39" s="53" t="s">
        <v>188</v>
      </c>
      <c r="E39" s="56">
        <v>165.3</v>
      </c>
      <c r="F39" s="56">
        <v>0</v>
      </c>
      <c r="G39" s="56">
        <f>ROUND((C39*(E39)),2)</f>
        <v>826.5</v>
      </c>
      <c r="H39" s="56">
        <f>ROUND((C39*(F39)),2)</f>
        <v>0</v>
      </c>
      <c r="I39" s="56"/>
    </row>
    <row r="40" spans="1:10" hidden="1" outlineLevel="1">
      <c r="A40" s="55"/>
      <c r="B40" s="45" t="s">
        <v>182</v>
      </c>
      <c r="C40" s="52"/>
      <c r="D40" s="53"/>
      <c r="E40" s="56"/>
      <c r="F40" s="56"/>
      <c r="G40" s="56">
        <f>SUM(G38:G39)</f>
        <v>2945.14</v>
      </c>
      <c r="H40" s="56">
        <f>SUM(H38:H39)</f>
        <v>381.36</v>
      </c>
      <c r="I40" s="56">
        <f>SUM(G40:H40)</f>
        <v>3326.5</v>
      </c>
    </row>
    <row r="41" spans="1:10" collapsed="1">
      <c r="A41" s="55"/>
      <c r="C41" s="52"/>
      <c r="D41" s="53"/>
      <c r="E41" s="56"/>
      <c r="F41" s="56"/>
      <c r="G41" s="56"/>
      <c r="H41" s="56"/>
      <c r="I41" s="56"/>
    </row>
    <row r="42" spans="1:10">
      <c r="A42" s="37">
        <f>+A32+0.01</f>
        <v>100.05000000000003</v>
      </c>
      <c r="B42" s="38" t="s">
        <v>195</v>
      </c>
      <c r="C42" s="39">
        <v>1</v>
      </c>
      <c r="D42" s="40" t="s">
        <v>173</v>
      </c>
      <c r="E42" s="41"/>
      <c r="F42" s="41"/>
      <c r="G42" s="41">
        <f>+G50/C44</f>
        <v>4288.5</v>
      </c>
      <c r="H42" s="41">
        <f>+H50/C44</f>
        <v>533.9</v>
      </c>
      <c r="I42" s="42">
        <f>+I50/C44</f>
        <v>4822.3999999999996</v>
      </c>
      <c r="J42" s="43" t="s">
        <v>174</v>
      </c>
    </row>
    <row r="43" spans="1:10" hidden="1" outlineLevel="1">
      <c r="A43" s="44"/>
      <c r="B43" s="45" t="s">
        <v>196</v>
      </c>
      <c r="C43" s="46"/>
      <c r="D43" s="47"/>
      <c r="E43" s="48"/>
      <c r="F43" s="48"/>
      <c r="G43" s="48"/>
      <c r="H43" s="48"/>
      <c r="I43" s="49"/>
      <c r="J43" s="50"/>
    </row>
    <row r="44" spans="1:10" hidden="1" outlineLevel="1">
      <c r="A44" s="44"/>
      <c r="B44" s="51" t="s">
        <v>176</v>
      </c>
      <c r="C44" s="52">
        <v>1</v>
      </c>
      <c r="D44" s="53" t="s">
        <v>173</v>
      </c>
      <c r="E44" s="48"/>
      <c r="F44" s="48"/>
      <c r="G44" s="48"/>
      <c r="H44" s="48"/>
      <c r="I44" s="49"/>
      <c r="J44" s="50"/>
    </row>
    <row r="45" spans="1:10" hidden="1" outlineLevel="1">
      <c r="A45" s="44"/>
      <c r="B45" s="51" t="s">
        <v>177</v>
      </c>
      <c r="C45" s="52"/>
      <c r="D45" s="53"/>
      <c r="E45" s="48"/>
      <c r="F45" s="48"/>
      <c r="G45" s="48"/>
      <c r="H45" s="48"/>
      <c r="I45" s="49"/>
      <c r="J45" s="50"/>
    </row>
    <row r="46" spans="1:10" hidden="1" outlineLevel="1">
      <c r="A46" s="44"/>
      <c r="B46" s="45" t="s">
        <v>178</v>
      </c>
      <c r="C46" s="52">
        <v>8</v>
      </c>
      <c r="D46" s="54" t="s">
        <v>179</v>
      </c>
      <c r="E46" s="48"/>
      <c r="F46" s="48"/>
      <c r="G46" s="48"/>
      <c r="H46" s="48"/>
      <c r="I46" s="49"/>
      <c r="J46" s="50"/>
    </row>
    <row r="47" spans="1:10" hidden="1" outlineLevel="1">
      <c r="A47" s="55"/>
      <c r="B47" s="51" t="s">
        <v>180</v>
      </c>
      <c r="C47" s="52"/>
      <c r="D47" s="53"/>
      <c r="E47" s="56"/>
      <c r="F47" s="56"/>
      <c r="G47" s="56"/>
      <c r="H47" s="56"/>
      <c r="I47" s="56"/>
    </row>
    <row r="48" spans="1:10" hidden="1" outlineLevel="1">
      <c r="A48" s="55"/>
      <c r="B48" s="45" t="s">
        <v>197</v>
      </c>
      <c r="C48" s="52">
        <v>1</v>
      </c>
      <c r="D48" s="53" t="s">
        <v>173</v>
      </c>
      <c r="E48" s="56">
        <v>2966.1</v>
      </c>
      <c r="F48" s="56">
        <v>533.9</v>
      </c>
      <c r="G48" s="56">
        <f>ROUND((C48*(E48)),2)</f>
        <v>2966.1</v>
      </c>
      <c r="H48" s="56">
        <f>ROUND((C48*(F48)),2)</f>
        <v>533.9</v>
      </c>
      <c r="I48" s="56"/>
    </row>
    <row r="49" spans="1:10" hidden="1" outlineLevel="1">
      <c r="A49" s="55"/>
      <c r="B49" s="45" t="s">
        <v>187</v>
      </c>
      <c r="C49" s="52">
        <f>+C46</f>
        <v>8</v>
      </c>
      <c r="D49" s="53" t="s">
        <v>188</v>
      </c>
      <c r="E49" s="56">
        <v>165.3</v>
      </c>
      <c r="F49" s="56">
        <v>0</v>
      </c>
      <c r="G49" s="56">
        <f>ROUND((C49*(E49)),2)</f>
        <v>1322.4</v>
      </c>
      <c r="H49" s="56">
        <f>ROUND((C49*(F49)),2)</f>
        <v>0</v>
      </c>
      <c r="I49" s="56"/>
    </row>
    <row r="50" spans="1:10" hidden="1" outlineLevel="1">
      <c r="A50" s="55"/>
      <c r="B50" s="45" t="s">
        <v>182</v>
      </c>
      <c r="C50" s="52"/>
      <c r="D50" s="53"/>
      <c r="E50" s="56"/>
      <c r="F50" s="56"/>
      <c r="G50" s="56">
        <f>SUM(G48:G49)</f>
        <v>4288.5</v>
      </c>
      <c r="H50" s="56">
        <f>SUM(H48:H49)</f>
        <v>533.9</v>
      </c>
      <c r="I50" s="56">
        <f>SUM(G50:H50)</f>
        <v>4822.3999999999996</v>
      </c>
    </row>
    <row r="51" spans="1:10" collapsed="1">
      <c r="A51" s="55"/>
      <c r="C51" s="52"/>
      <c r="D51" s="53"/>
      <c r="E51" s="56"/>
      <c r="F51" s="56"/>
      <c r="G51" s="56"/>
      <c r="H51" s="56"/>
      <c r="I51" s="56"/>
    </row>
    <row r="52" spans="1:10">
      <c r="A52" s="37">
        <f>+A42+0.01</f>
        <v>100.06000000000003</v>
      </c>
      <c r="B52" s="38" t="s">
        <v>198</v>
      </c>
      <c r="C52" s="39">
        <v>1</v>
      </c>
      <c r="D52" s="40" t="s">
        <v>173</v>
      </c>
      <c r="E52" s="41"/>
      <c r="F52" s="41"/>
      <c r="G52" s="41">
        <f>+G60/C54</f>
        <v>3792.6</v>
      </c>
      <c r="H52" s="41">
        <f>+H60/C54</f>
        <v>533.9</v>
      </c>
      <c r="I52" s="42">
        <f>+I60/C54</f>
        <v>4326.5</v>
      </c>
      <c r="J52" s="43" t="s">
        <v>174</v>
      </c>
    </row>
    <row r="53" spans="1:10" hidden="1" outlineLevel="1">
      <c r="A53" s="44"/>
      <c r="B53" s="45" t="s">
        <v>193</v>
      </c>
      <c r="C53" s="46"/>
      <c r="D53" s="47"/>
      <c r="E53" s="48"/>
      <c r="F53" s="48"/>
      <c r="G53" s="48"/>
      <c r="H53" s="48"/>
      <c r="I53" s="49"/>
      <c r="J53" s="50"/>
    </row>
    <row r="54" spans="1:10" hidden="1" outlineLevel="1">
      <c r="A54" s="44"/>
      <c r="B54" s="51" t="s">
        <v>176</v>
      </c>
      <c r="C54" s="52">
        <v>1</v>
      </c>
      <c r="D54" s="53" t="s">
        <v>173</v>
      </c>
      <c r="E54" s="48"/>
      <c r="F54" s="48"/>
      <c r="G54" s="48"/>
      <c r="H54" s="48"/>
      <c r="I54" s="49"/>
      <c r="J54" s="50"/>
    </row>
    <row r="55" spans="1:10" hidden="1" outlineLevel="1">
      <c r="A55" s="44"/>
      <c r="B55" s="51" t="s">
        <v>177</v>
      </c>
      <c r="C55" s="52"/>
      <c r="D55" s="53"/>
      <c r="E55" s="48"/>
      <c r="F55" s="48"/>
      <c r="G55" s="48"/>
      <c r="H55" s="48"/>
      <c r="I55" s="49"/>
      <c r="J55" s="50"/>
    </row>
    <row r="56" spans="1:10" hidden="1" outlineLevel="1">
      <c r="A56" s="44"/>
      <c r="B56" s="45" t="s">
        <v>178</v>
      </c>
      <c r="C56" s="52">
        <v>5</v>
      </c>
      <c r="D56" s="54" t="s">
        <v>179</v>
      </c>
      <c r="E56" s="48"/>
      <c r="F56" s="48"/>
      <c r="G56" s="48"/>
      <c r="H56" s="48"/>
      <c r="I56" s="49"/>
      <c r="J56" s="50"/>
    </row>
    <row r="57" spans="1:10" hidden="1" outlineLevel="1">
      <c r="A57" s="55"/>
      <c r="B57" s="51" t="s">
        <v>180</v>
      </c>
      <c r="C57" s="52"/>
      <c r="D57" s="53"/>
      <c r="E57" s="56"/>
      <c r="F57" s="56"/>
      <c r="G57" s="56"/>
      <c r="H57" s="56"/>
      <c r="I57" s="56"/>
    </row>
    <row r="58" spans="1:10" hidden="1" outlineLevel="1">
      <c r="A58" s="55"/>
      <c r="B58" s="45" t="s">
        <v>194</v>
      </c>
      <c r="C58" s="52">
        <v>1</v>
      </c>
      <c r="D58" s="53" t="s">
        <v>173</v>
      </c>
      <c r="E58" s="56">
        <v>2966.1</v>
      </c>
      <c r="F58" s="56">
        <v>533.9</v>
      </c>
      <c r="G58" s="56">
        <f>ROUND((C58*(E58)),2)</f>
        <v>2966.1</v>
      </c>
      <c r="H58" s="56">
        <f>ROUND((C58*(F58)),2)</f>
        <v>533.9</v>
      </c>
      <c r="I58" s="56"/>
    </row>
    <row r="59" spans="1:10" hidden="1" outlineLevel="1">
      <c r="A59" s="55"/>
      <c r="B59" s="45" t="s">
        <v>187</v>
      </c>
      <c r="C59" s="52">
        <f>+C56</f>
        <v>5</v>
      </c>
      <c r="D59" s="53" t="s">
        <v>188</v>
      </c>
      <c r="E59" s="56">
        <v>165.3</v>
      </c>
      <c r="F59" s="56">
        <v>0</v>
      </c>
      <c r="G59" s="56">
        <f>ROUND((C59*(E59)),2)</f>
        <v>826.5</v>
      </c>
      <c r="H59" s="56">
        <f>ROUND((C59*(F59)),2)</f>
        <v>0</v>
      </c>
      <c r="I59" s="56"/>
    </row>
    <row r="60" spans="1:10" hidden="1" outlineLevel="1">
      <c r="A60" s="55"/>
      <c r="B60" s="45" t="s">
        <v>182</v>
      </c>
      <c r="C60" s="52"/>
      <c r="D60" s="53"/>
      <c r="E60" s="56"/>
      <c r="F60" s="56"/>
      <c r="G60" s="56">
        <f>SUM(G58:G59)</f>
        <v>3792.6</v>
      </c>
      <c r="H60" s="56">
        <f>SUM(H58:H59)</f>
        <v>533.9</v>
      </c>
      <c r="I60" s="56">
        <f>SUM(G60:H60)</f>
        <v>4326.5</v>
      </c>
    </row>
    <row r="61" spans="1:10" collapsed="1">
      <c r="A61" s="55"/>
      <c r="C61" s="52"/>
      <c r="D61" s="53"/>
      <c r="E61" s="56"/>
      <c r="F61" s="56"/>
      <c r="G61" s="56"/>
      <c r="H61" s="56"/>
      <c r="I61" s="56"/>
    </row>
    <row r="62" spans="1:10">
      <c r="A62" s="37">
        <f>+A52+0.01</f>
        <v>100.07000000000004</v>
      </c>
      <c r="B62" s="38" t="s">
        <v>199</v>
      </c>
      <c r="C62" s="39">
        <v>1</v>
      </c>
      <c r="D62" s="40" t="s">
        <v>173</v>
      </c>
      <c r="E62" s="41"/>
      <c r="F62" s="41"/>
      <c r="G62" s="41">
        <f>+G70/C64</f>
        <v>5305.4500000000007</v>
      </c>
      <c r="H62" s="41">
        <f>+H70/C64</f>
        <v>716.95</v>
      </c>
      <c r="I62" s="42">
        <f>+I70/C64</f>
        <v>6022.4000000000005</v>
      </c>
      <c r="J62" s="43" t="s">
        <v>174</v>
      </c>
    </row>
    <row r="63" spans="1:10" hidden="1" outlineLevel="1">
      <c r="A63" s="44"/>
      <c r="B63" s="45" t="s">
        <v>196</v>
      </c>
      <c r="C63" s="46"/>
      <c r="D63" s="47"/>
      <c r="E63" s="48"/>
      <c r="F63" s="48"/>
      <c r="G63" s="48"/>
      <c r="H63" s="48"/>
      <c r="I63" s="49"/>
      <c r="J63" s="50"/>
    </row>
    <row r="64" spans="1:10" hidden="1" outlineLevel="1">
      <c r="A64" s="44"/>
      <c r="B64" s="51" t="s">
        <v>176</v>
      </c>
      <c r="C64" s="52">
        <v>1</v>
      </c>
      <c r="D64" s="53" t="s">
        <v>173</v>
      </c>
      <c r="E64" s="48"/>
      <c r="F64" s="48"/>
      <c r="G64" s="48"/>
      <c r="H64" s="48"/>
      <c r="I64" s="49"/>
      <c r="J64" s="50"/>
    </row>
    <row r="65" spans="1:10" hidden="1" outlineLevel="1">
      <c r="A65" s="44"/>
      <c r="B65" s="51" t="s">
        <v>177</v>
      </c>
      <c r="C65" s="52"/>
      <c r="D65" s="53"/>
      <c r="E65" s="48"/>
      <c r="F65" s="48"/>
      <c r="G65" s="48"/>
      <c r="H65" s="48"/>
      <c r="I65" s="49"/>
      <c r="J65" s="50"/>
    </row>
    <row r="66" spans="1:10" hidden="1" outlineLevel="1">
      <c r="A66" s="44"/>
      <c r="B66" s="45" t="s">
        <v>178</v>
      </c>
      <c r="C66" s="52">
        <v>8</v>
      </c>
      <c r="D66" s="54" t="s">
        <v>179</v>
      </c>
      <c r="E66" s="48"/>
      <c r="F66" s="48"/>
      <c r="G66" s="48"/>
      <c r="H66" s="48"/>
      <c r="I66" s="49"/>
      <c r="J66" s="50"/>
    </row>
    <row r="67" spans="1:10" hidden="1" outlineLevel="1">
      <c r="A67" s="55"/>
      <c r="B67" s="51" t="s">
        <v>180</v>
      </c>
      <c r="C67" s="52"/>
      <c r="D67" s="53"/>
      <c r="E67" s="56"/>
      <c r="F67" s="56"/>
      <c r="G67" s="56"/>
      <c r="H67" s="56"/>
      <c r="I67" s="56"/>
    </row>
    <row r="68" spans="1:10" hidden="1" outlineLevel="1">
      <c r="A68" s="55"/>
      <c r="B68" s="45" t="s">
        <v>197</v>
      </c>
      <c r="C68" s="52">
        <v>1</v>
      </c>
      <c r="D68" s="53" t="s">
        <v>173</v>
      </c>
      <c r="E68" s="56">
        <v>3983.05</v>
      </c>
      <c r="F68" s="56">
        <v>716.95</v>
      </c>
      <c r="G68" s="56">
        <f>ROUND((C68*(E68)),2)</f>
        <v>3983.05</v>
      </c>
      <c r="H68" s="56">
        <f>ROUND((C68*(F68)),2)</f>
        <v>716.95</v>
      </c>
      <c r="I68" s="56"/>
    </row>
    <row r="69" spans="1:10" hidden="1" outlineLevel="1">
      <c r="A69" s="55"/>
      <c r="B69" s="45" t="s">
        <v>187</v>
      </c>
      <c r="C69" s="52">
        <f>+C66</f>
        <v>8</v>
      </c>
      <c r="D69" s="53" t="s">
        <v>188</v>
      </c>
      <c r="E69" s="56">
        <v>165.3</v>
      </c>
      <c r="F69" s="56">
        <v>0</v>
      </c>
      <c r="G69" s="56">
        <f>ROUND((C69*(E69)),2)</f>
        <v>1322.4</v>
      </c>
      <c r="H69" s="56">
        <f>ROUND((C69*(F69)),2)</f>
        <v>0</v>
      </c>
      <c r="I69" s="56"/>
    </row>
    <row r="70" spans="1:10" hidden="1" outlineLevel="1">
      <c r="A70" s="55"/>
      <c r="B70" s="45" t="s">
        <v>182</v>
      </c>
      <c r="C70" s="52"/>
      <c r="D70" s="53"/>
      <c r="E70" s="56"/>
      <c r="F70" s="56"/>
      <c r="G70" s="56">
        <f>SUM(G68:G69)</f>
        <v>5305.4500000000007</v>
      </c>
      <c r="H70" s="56">
        <f>SUM(H68:H69)</f>
        <v>716.95</v>
      </c>
      <c r="I70" s="56">
        <f>SUM(G70:H70)</f>
        <v>6022.4000000000005</v>
      </c>
    </row>
    <row r="71" spans="1:10" collapsed="1">
      <c r="A71" s="55"/>
      <c r="C71" s="52"/>
      <c r="D71" s="53"/>
      <c r="E71" s="56"/>
      <c r="F71" s="56"/>
      <c r="G71" s="56"/>
      <c r="H71" s="56"/>
      <c r="I71" s="56"/>
    </row>
    <row r="72" spans="1:10">
      <c r="A72" s="37">
        <f>+A62+0.01</f>
        <v>100.08000000000004</v>
      </c>
      <c r="B72" s="38" t="s">
        <v>200</v>
      </c>
      <c r="C72" s="39">
        <v>1</v>
      </c>
      <c r="D72" s="40" t="s">
        <v>173</v>
      </c>
      <c r="E72" s="41"/>
      <c r="F72" s="41"/>
      <c r="G72" s="41">
        <f>+G80/C74</f>
        <v>2523.5100000000002</v>
      </c>
      <c r="H72" s="41">
        <f>+H80/C74</f>
        <v>320.33999999999997</v>
      </c>
      <c r="I72" s="42">
        <f>+I80/C74</f>
        <v>2843.8500000000004</v>
      </c>
      <c r="J72" s="43" t="s">
        <v>174</v>
      </c>
    </row>
    <row r="73" spans="1:10" hidden="1" outlineLevel="1">
      <c r="A73" s="44"/>
      <c r="B73" s="45" t="s">
        <v>201</v>
      </c>
      <c r="C73" s="46"/>
      <c r="D73" s="47"/>
      <c r="E73" s="48"/>
      <c r="F73" s="48"/>
      <c r="G73" s="48"/>
      <c r="H73" s="48"/>
      <c r="I73" s="49"/>
      <c r="J73" s="50"/>
    </row>
    <row r="74" spans="1:10" hidden="1" outlineLevel="1">
      <c r="A74" s="44"/>
      <c r="B74" s="51" t="s">
        <v>176</v>
      </c>
      <c r="C74" s="52">
        <v>1</v>
      </c>
      <c r="D74" s="53" t="s">
        <v>173</v>
      </c>
      <c r="E74" s="48"/>
      <c r="F74" s="48"/>
      <c r="G74" s="48"/>
      <c r="H74" s="48"/>
      <c r="I74" s="49"/>
      <c r="J74" s="50"/>
    </row>
    <row r="75" spans="1:10" hidden="1" outlineLevel="1">
      <c r="A75" s="44"/>
      <c r="B75" s="51" t="s">
        <v>177</v>
      </c>
      <c r="C75" s="52"/>
      <c r="D75" s="53"/>
      <c r="E75" s="48"/>
      <c r="F75" s="48"/>
      <c r="G75" s="48"/>
      <c r="H75" s="48"/>
      <c r="I75" s="49"/>
      <c r="J75" s="50"/>
    </row>
    <row r="76" spans="1:10" hidden="1" outlineLevel="1">
      <c r="A76" s="44"/>
      <c r="B76" s="45" t="s">
        <v>178</v>
      </c>
      <c r="C76" s="52">
        <v>4.5</v>
      </c>
      <c r="D76" s="54" t="s">
        <v>179</v>
      </c>
      <c r="E76" s="48"/>
      <c r="F76" s="48"/>
      <c r="G76" s="48"/>
      <c r="H76" s="48"/>
      <c r="I76" s="49"/>
      <c r="J76" s="50"/>
    </row>
    <row r="77" spans="1:10" hidden="1" outlineLevel="1">
      <c r="A77" s="55"/>
      <c r="B77" s="51" t="s">
        <v>180</v>
      </c>
      <c r="C77" s="52"/>
      <c r="D77" s="53"/>
      <c r="E77" s="56"/>
      <c r="F77" s="56"/>
      <c r="G77" s="56"/>
      <c r="H77" s="56"/>
      <c r="I77" s="56"/>
    </row>
    <row r="78" spans="1:10" hidden="1" outlineLevel="1">
      <c r="A78" s="55"/>
      <c r="B78" s="45" t="s">
        <v>202</v>
      </c>
      <c r="C78" s="52">
        <v>1</v>
      </c>
      <c r="D78" s="53" t="s">
        <v>173</v>
      </c>
      <c r="E78" s="56">
        <v>1779.66</v>
      </c>
      <c r="F78" s="56">
        <v>320.33999999999997</v>
      </c>
      <c r="G78" s="56">
        <f>ROUND((C78*(E78)),2)</f>
        <v>1779.66</v>
      </c>
      <c r="H78" s="56">
        <f>ROUND((C78*(F78)),2)</f>
        <v>320.33999999999997</v>
      </c>
      <c r="I78" s="56"/>
    </row>
    <row r="79" spans="1:10" hidden="1" outlineLevel="1">
      <c r="A79" s="55"/>
      <c r="B79" s="45" t="s">
        <v>187</v>
      </c>
      <c r="C79" s="52">
        <f>+C76</f>
        <v>4.5</v>
      </c>
      <c r="D79" s="53" t="s">
        <v>188</v>
      </c>
      <c r="E79" s="56">
        <v>165.3</v>
      </c>
      <c r="F79" s="56">
        <v>0</v>
      </c>
      <c r="G79" s="56">
        <f>ROUND((C79*(E79)),2)</f>
        <v>743.85</v>
      </c>
      <c r="H79" s="56">
        <f>ROUND((C79*(F79)),2)</f>
        <v>0</v>
      </c>
      <c r="I79" s="56"/>
    </row>
    <row r="80" spans="1:10" hidden="1" outlineLevel="1">
      <c r="A80" s="55"/>
      <c r="B80" s="45" t="s">
        <v>182</v>
      </c>
      <c r="C80" s="52"/>
      <c r="D80" s="53"/>
      <c r="E80" s="56"/>
      <c r="F80" s="56"/>
      <c r="G80" s="56">
        <f>SUM(G78:G79)</f>
        <v>2523.5100000000002</v>
      </c>
      <c r="H80" s="56">
        <f>SUM(H78:H79)</f>
        <v>320.33999999999997</v>
      </c>
      <c r="I80" s="56">
        <f>SUM(G80:H80)</f>
        <v>2843.8500000000004</v>
      </c>
    </row>
    <row r="81" spans="1:10" collapsed="1">
      <c r="A81" s="55"/>
      <c r="C81" s="52"/>
      <c r="D81" s="53"/>
      <c r="E81" s="56"/>
      <c r="F81" s="56"/>
      <c r="G81" s="56"/>
      <c r="H81" s="56"/>
      <c r="I81" s="56"/>
    </row>
    <row r="82" spans="1:10">
      <c r="A82" s="37">
        <f>+A72+0.01</f>
        <v>100.09000000000005</v>
      </c>
      <c r="B82" s="38" t="s">
        <v>203</v>
      </c>
      <c r="C82" s="39">
        <v>1</v>
      </c>
      <c r="D82" s="40" t="s">
        <v>173</v>
      </c>
      <c r="E82" s="41"/>
      <c r="F82" s="41"/>
      <c r="G82" s="41">
        <f>+G90/C84</f>
        <v>2186.62</v>
      </c>
      <c r="H82" s="41">
        <f>+H90/C84</f>
        <v>274.58</v>
      </c>
      <c r="I82" s="42">
        <f>+I90/C84</f>
        <v>2461.1999999999998</v>
      </c>
      <c r="J82" s="43" t="s">
        <v>174</v>
      </c>
    </row>
    <row r="83" spans="1:10" hidden="1" outlineLevel="1">
      <c r="A83" s="44"/>
      <c r="B83" s="45" t="s">
        <v>204</v>
      </c>
      <c r="C83" s="46"/>
      <c r="D83" s="47"/>
      <c r="E83" s="48"/>
      <c r="F83" s="48"/>
      <c r="G83" s="48"/>
      <c r="H83" s="48"/>
      <c r="I83" s="49"/>
      <c r="J83" s="50"/>
    </row>
    <row r="84" spans="1:10" hidden="1" outlineLevel="1">
      <c r="A84" s="44"/>
      <c r="B84" s="51" t="s">
        <v>176</v>
      </c>
      <c r="C84" s="52">
        <v>1</v>
      </c>
      <c r="D84" s="53" t="s">
        <v>173</v>
      </c>
      <c r="E84" s="48"/>
      <c r="F84" s="48"/>
      <c r="G84" s="48"/>
      <c r="H84" s="48"/>
      <c r="I84" s="49"/>
      <c r="J84" s="50"/>
    </row>
    <row r="85" spans="1:10" hidden="1" outlineLevel="1">
      <c r="A85" s="44"/>
      <c r="B85" s="51" t="s">
        <v>177</v>
      </c>
      <c r="C85" s="52"/>
      <c r="D85" s="53"/>
      <c r="E85" s="48"/>
      <c r="F85" s="48"/>
      <c r="G85" s="48"/>
      <c r="H85" s="48"/>
      <c r="I85" s="49"/>
      <c r="J85" s="50"/>
    </row>
    <row r="86" spans="1:10" hidden="1" outlineLevel="1">
      <c r="A86" s="44"/>
      <c r="B86" s="45" t="s">
        <v>178</v>
      </c>
      <c r="C86" s="52">
        <v>4</v>
      </c>
      <c r="D86" s="54" t="s">
        <v>179</v>
      </c>
      <c r="E86" s="48"/>
      <c r="F86" s="48"/>
      <c r="G86" s="48"/>
      <c r="H86" s="48"/>
      <c r="I86" s="49"/>
      <c r="J86" s="50"/>
    </row>
    <row r="87" spans="1:10" hidden="1" outlineLevel="1">
      <c r="A87" s="55"/>
      <c r="B87" s="51" t="s">
        <v>180</v>
      </c>
      <c r="C87" s="52"/>
      <c r="D87" s="53"/>
      <c r="E87" s="56"/>
      <c r="F87" s="56"/>
      <c r="G87" s="56"/>
      <c r="H87" s="56"/>
      <c r="I87" s="56"/>
    </row>
    <row r="88" spans="1:10" hidden="1" outlineLevel="1">
      <c r="A88" s="55"/>
      <c r="B88" s="45" t="s">
        <v>205</v>
      </c>
      <c r="C88" s="52">
        <v>1</v>
      </c>
      <c r="D88" s="53" t="s">
        <v>173</v>
      </c>
      <c r="E88" s="56">
        <v>1525.42</v>
      </c>
      <c r="F88" s="56">
        <v>274.58</v>
      </c>
      <c r="G88" s="56">
        <f>ROUND((C88*(E88)),2)</f>
        <v>1525.42</v>
      </c>
      <c r="H88" s="56">
        <f>ROUND((C88*(F88)),2)</f>
        <v>274.58</v>
      </c>
      <c r="I88" s="56"/>
    </row>
    <row r="89" spans="1:10" hidden="1" outlineLevel="1">
      <c r="A89" s="55"/>
      <c r="B89" s="45" t="s">
        <v>187</v>
      </c>
      <c r="C89" s="52">
        <f>+C86</f>
        <v>4</v>
      </c>
      <c r="D89" s="53" t="s">
        <v>188</v>
      </c>
      <c r="E89" s="56">
        <v>165.3</v>
      </c>
      <c r="F89" s="56">
        <v>0</v>
      </c>
      <c r="G89" s="56">
        <f>ROUND((C89*(E89)),2)</f>
        <v>661.2</v>
      </c>
      <c r="H89" s="56">
        <f>ROUND((C89*(F89)),2)</f>
        <v>0</v>
      </c>
      <c r="I89" s="56"/>
    </row>
    <row r="90" spans="1:10" hidden="1" outlineLevel="1">
      <c r="A90" s="55"/>
      <c r="B90" s="45" t="s">
        <v>182</v>
      </c>
      <c r="C90" s="52"/>
      <c r="D90" s="53"/>
      <c r="E90" s="56"/>
      <c r="F90" s="56"/>
      <c r="G90" s="56">
        <f>SUM(G88:G89)</f>
        <v>2186.62</v>
      </c>
      <c r="H90" s="56">
        <f>SUM(H88:H89)</f>
        <v>274.58</v>
      </c>
      <c r="I90" s="56">
        <f>SUM(G90:H90)</f>
        <v>2461.1999999999998</v>
      </c>
    </row>
    <row r="91" spans="1:10" collapsed="1">
      <c r="A91" s="55"/>
      <c r="C91" s="52"/>
      <c r="D91" s="53"/>
      <c r="E91" s="56"/>
      <c r="F91" s="56"/>
      <c r="G91" s="56"/>
      <c r="H91" s="56"/>
      <c r="I91" s="56"/>
    </row>
    <row r="92" spans="1:10">
      <c r="A92" s="37">
        <f>+A82+0.01</f>
        <v>100.10000000000005</v>
      </c>
      <c r="B92" s="38" t="s">
        <v>206</v>
      </c>
      <c r="C92" s="39">
        <v>1</v>
      </c>
      <c r="D92" s="40" t="s">
        <v>173</v>
      </c>
      <c r="E92" s="41"/>
      <c r="F92" s="41"/>
      <c r="G92" s="41">
        <f>+G100/C94</f>
        <v>3195.1899999999996</v>
      </c>
      <c r="H92" s="41">
        <f>+H100/C94</f>
        <v>396.61</v>
      </c>
      <c r="I92" s="42">
        <f>+I100/C94</f>
        <v>3591.7999999999997</v>
      </c>
      <c r="J92" s="43" t="s">
        <v>174</v>
      </c>
    </row>
    <row r="93" spans="1:10" hidden="1" outlineLevel="1">
      <c r="A93" s="44"/>
      <c r="B93" s="45" t="s">
        <v>207</v>
      </c>
      <c r="C93" s="46"/>
      <c r="D93" s="47"/>
      <c r="E93" s="48"/>
      <c r="F93" s="48"/>
      <c r="G93" s="48"/>
      <c r="H93" s="48"/>
      <c r="I93" s="49"/>
      <c r="J93" s="50"/>
    </row>
    <row r="94" spans="1:10" hidden="1" outlineLevel="1">
      <c r="A94" s="44"/>
      <c r="B94" s="51" t="s">
        <v>176</v>
      </c>
      <c r="C94" s="52">
        <v>1</v>
      </c>
      <c r="D94" s="53" t="s">
        <v>173</v>
      </c>
      <c r="E94" s="48"/>
      <c r="F94" s="48"/>
      <c r="G94" s="48"/>
      <c r="H94" s="48"/>
      <c r="I94" s="49"/>
      <c r="J94" s="50"/>
    </row>
    <row r="95" spans="1:10" hidden="1" outlineLevel="1">
      <c r="A95" s="44"/>
      <c r="B95" s="51" t="s">
        <v>177</v>
      </c>
      <c r="C95" s="52"/>
      <c r="D95" s="53"/>
      <c r="E95" s="48"/>
      <c r="F95" s="48"/>
      <c r="G95" s="48"/>
      <c r="H95" s="48"/>
      <c r="I95" s="49"/>
      <c r="J95" s="50"/>
    </row>
    <row r="96" spans="1:10" hidden="1" outlineLevel="1">
      <c r="A96" s="44"/>
      <c r="B96" s="45" t="s">
        <v>178</v>
      </c>
      <c r="C96" s="52">
        <v>6</v>
      </c>
      <c r="D96" s="54" t="s">
        <v>179</v>
      </c>
      <c r="E96" s="48"/>
      <c r="F96" s="48"/>
      <c r="G96" s="48"/>
      <c r="H96" s="48"/>
      <c r="I96" s="49"/>
      <c r="J96" s="50"/>
    </row>
    <row r="97" spans="1:10" hidden="1" outlineLevel="1">
      <c r="A97" s="55"/>
      <c r="B97" s="51" t="s">
        <v>180</v>
      </c>
      <c r="C97" s="52"/>
      <c r="D97" s="53"/>
      <c r="E97" s="56"/>
      <c r="F97" s="56"/>
      <c r="G97" s="56"/>
      <c r="H97" s="56"/>
      <c r="I97" s="56"/>
    </row>
    <row r="98" spans="1:10" hidden="1" outlineLevel="1">
      <c r="A98" s="55"/>
      <c r="B98" s="45" t="s">
        <v>208</v>
      </c>
      <c r="C98" s="52">
        <v>1</v>
      </c>
      <c r="D98" s="53" t="s">
        <v>173</v>
      </c>
      <c r="E98" s="56">
        <v>2203.39</v>
      </c>
      <c r="F98" s="56">
        <v>396.61</v>
      </c>
      <c r="G98" s="56">
        <f>ROUND((C98*(E98)),2)</f>
        <v>2203.39</v>
      </c>
      <c r="H98" s="56">
        <f>ROUND((C98*(F98)),2)</f>
        <v>396.61</v>
      </c>
      <c r="I98" s="56"/>
    </row>
    <row r="99" spans="1:10" hidden="1" outlineLevel="1">
      <c r="A99" s="55"/>
      <c r="B99" s="45" t="s">
        <v>187</v>
      </c>
      <c r="C99" s="52">
        <f>+C96</f>
        <v>6</v>
      </c>
      <c r="D99" s="53" t="s">
        <v>188</v>
      </c>
      <c r="E99" s="56">
        <v>165.3</v>
      </c>
      <c r="F99" s="56">
        <v>0</v>
      </c>
      <c r="G99" s="56">
        <f>ROUND((C99*(E99)),2)</f>
        <v>991.8</v>
      </c>
      <c r="H99" s="56">
        <f>ROUND((C99*(F99)),2)</f>
        <v>0</v>
      </c>
      <c r="I99" s="56"/>
    </row>
    <row r="100" spans="1:10" hidden="1" outlineLevel="1">
      <c r="A100" s="55"/>
      <c r="B100" s="45" t="s">
        <v>182</v>
      </c>
      <c r="C100" s="52"/>
      <c r="D100" s="53"/>
      <c r="E100" s="56"/>
      <c r="F100" s="56"/>
      <c r="G100" s="56">
        <f>SUM(G98:G99)</f>
        <v>3195.1899999999996</v>
      </c>
      <c r="H100" s="56">
        <f>SUM(H98:H99)</f>
        <v>396.61</v>
      </c>
      <c r="I100" s="56">
        <f>SUM(G100:H100)</f>
        <v>3591.7999999999997</v>
      </c>
    </row>
    <row r="101" spans="1:10" collapsed="1">
      <c r="A101" s="55"/>
      <c r="C101" s="52"/>
      <c r="D101" s="53"/>
      <c r="E101" s="56"/>
      <c r="F101" s="56"/>
      <c r="G101" s="56"/>
      <c r="H101" s="56"/>
      <c r="I101" s="56"/>
    </row>
    <row r="102" spans="1:10">
      <c r="A102" s="37">
        <f>+A92+0.01</f>
        <v>100.11000000000006</v>
      </c>
      <c r="B102" s="38" t="s">
        <v>209</v>
      </c>
      <c r="C102" s="39">
        <v>1</v>
      </c>
      <c r="D102" s="40" t="s">
        <v>173</v>
      </c>
      <c r="E102" s="41"/>
      <c r="F102" s="41"/>
      <c r="G102" s="41">
        <f>+G110/C104</f>
        <v>3868.96</v>
      </c>
      <c r="H102" s="41">
        <f>+H110/C104</f>
        <v>488.13</v>
      </c>
      <c r="I102" s="42">
        <f>+I110/C104</f>
        <v>4357.09</v>
      </c>
      <c r="J102" s="43" t="s">
        <v>174</v>
      </c>
    </row>
    <row r="103" spans="1:10" hidden="1" outlineLevel="1">
      <c r="A103" s="44"/>
      <c r="B103" s="45" t="s">
        <v>210</v>
      </c>
      <c r="C103" s="46"/>
      <c r="D103" s="47"/>
      <c r="E103" s="48"/>
      <c r="F103" s="48"/>
      <c r="G103" s="48"/>
      <c r="H103" s="48"/>
      <c r="I103" s="49"/>
      <c r="J103" s="50"/>
    </row>
    <row r="104" spans="1:10" hidden="1" outlineLevel="1">
      <c r="A104" s="44"/>
      <c r="B104" s="51" t="s">
        <v>176</v>
      </c>
      <c r="C104" s="52">
        <v>1</v>
      </c>
      <c r="D104" s="53" t="s">
        <v>173</v>
      </c>
      <c r="E104" s="48"/>
      <c r="F104" s="48"/>
      <c r="G104" s="48"/>
      <c r="H104" s="48"/>
      <c r="I104" s="49"/>
      <c r="J104" s="50"/>
    </row>
    <row r="105" spans="1:10" hidden="1" outlineLevel="1">
      <c r="A105" s="44"/>
      <c r="B105" s="51" t="s">
        <v>177</v>
      </c>
      <c r="C105" s="52"/>
      <c r="D105" s="53"/>
      <c r="E105" s="48"/>
      <c r="F105" s="48"/>
      <c r="G105" s="48"/>
      <c r="H105" s="48"/>
      <c r="I105" s="49"/>
      <c r="J105" s="50"/>
    </row>
    <row r="106" spans="1:10" hidden="1" outlineLevel="1">
      <c r="A106" s="44"/>
      <c r="B106" s="45" t="s">
        <v>178</v>
      </c>
      <c r="C106" s="52">
        <v>7</v>
      </c>
      <c r="D106" s="54" t="s">
        <v>179</v>
      </c>
      <c r="E106" s="48"/>
      <c r="F106" s="48"/>
      <c r="G106" s="48"/>
      <c r="H106" s="48"/>
      <c r="I106" s="49"/>
      <c r="J106" s="50"/>
    </row>
    <row r="107" spans="1:10" hidden="1" outlineLevel="1">
      <c r="A107" s="55"/>
      <c r="B107" s="51" t="s">
        <v>180</v>
      </c>
      <c r="C107" s="52"/>
      <c r="D107" s="53"/>
      <c r="E107" s="56"/>
      <c r="F107" s="56"/>
      <c r="G107" s="56"/>
      <c r="H107" s="56"/>
      <c r="I107" s="56"/>
    </row>
    <row r="108" spans="1:10" hidden="1" outlineLevel="1">
      <c r="A108" s="55"/>
      <c r="B108" s="45" t="s">
        <v>211</v>
      </c>
      <c r="C108" s="52">
        <v>1</v>
      </c>
      <c r="D108" s="53" t="s">
        <v>173</v>
      </c>
      <c r="E108" s="56">
        <v>2711.86</v>
      </c>
      <c r="F108" s="56">
        <v>488.13</v>
      </c>
      <c r="G108" s="56">
        <f>ROUND((C108*(E108)),2)</f>
        <v>2711.86</v>
      </c>
      <c r="H108" s="56">
        <f>ROUND((C108*(F108)),2)</f>
        <v>488.13</v>
      </c>
      <c r="I108" s="56"/>
    </row>
    <row r="109" spans="1:10" hidden="1" outlineLevel="1">
      <c r="A109" s="55"/>
      <c r="B109" s="45" t="s">
        <v>187</v>
      </c>
      <c r="C109" s="52">
        <f>+C106</f>
        <v>7</v>
      </c>
      <c r="D109" s="53" t="s">
        <v>188</v>
      </c>
      <c r="E109" s="56">
        <v>165.3</v>
      </c>
      <c r="F109" s="56">
        <v>0</v>
      </c>
      <c r="G109" s="56">
        <f>ROUND((C109*(E109)),2)</f>
        <v>1157.0999999999999</v>
      </c>
      <c r="H109" s="56">
        <f>ROUND((C109*(F109)),2)</f>
        <v>0</v>
      </c>
      <c r="I109" s="56"/>
    </row>
    <row r="110" spans="1:10" hidden="1" outlineLevel="1">
      <c r="A110" s="55"/>
      <c r="B110" s="45" t="s">
        <v>182</v>
      </c>
      <c r="C110" s="52"/>
      <c r="D110" s="53"/>
      <c r="E110" s="56"/>
      <c r="F110" s="56"/>
      <c r="G110" s="56">
        <f>SUM(G108:G109)</f>
        <v>3868.96</v>
      </c>
      <c r="H110" s="56">
        <f>SUM(H108:H109)</f>
        <v>488.13</v>
      </c>
      <c r="I110" s="56">
        <f>SUM(G110:H110)</f>
        <v>4357.09</v>
      </c>
    </row>
    <row r="111" spans="1:10" collapsed="1">
      <c r="A111" s="55"/>
      <c r="C111" s="52"/>
      <c r="D111" s="53"/>
      <c r="E111" s="56"/>
      <c r="F111" s="56"/>
      <c r="G111" s="56"/>
      <c r="H111" s="56"/>
      <c r="I111" s="56"/>
    </row>
    <row r="112" spans="1:10">
      <c r="A112" s="37">
        <f>+A102+0.01</f>
        <v>100.12000000000006</v>
      </c>
      <c r="B112" s="38" t="s">
        <v>212</v>
      </c>
      <c r="C112" s="39">
        <v>1</v>
      </c>
      <c r="D112" s="40" t="s">
        <v>173</v>
      </c>
      <c r="E112" s="41"/>
      <c r="F112" s="41"/>
      <c r="G112" s="41">
        <f>+G120/C114</f>
        <v>5470.75</v>
      </c>
      <c r="H112" s="41">
        <f>+H120/C114</f>
        <v>716.95</v>
      </c>
      <c r="I112" s="42">
        <f>+I120/C114</f>
        <v>6187.7</v>
      </c>
      <c r="J112" s="43" t="s">
        <v>174</v>
      </c>
    </row>
    <row r="113" spans="1:10" hidden="1" outlineLevel="1">
      <c r="A113" s="44"/>
      <c r="B113" s="45" t="s">
        <v>213</v>
      </c>
      <c r="C113" s="46"/>
      <c r="D113" s="47"/>
      <c r="E113" s="48"/>
      <c r="F113" s="48"/>
      <c r="G113" s="48"/>
      <c r="H113" s="48"/>
      <c r="I113" s="49"/>
      <c r="J113" s="50"/>
    </row>
    <row r="114" spans="1:10" hidden="1" outlineLevel="1">
      <c r="A114" s="44"/>
      <c r="B114" s="51" t="s">
        <v>176</v>
      </c>
      <c r="C114" s="52">
        <v>1</v>
      </c>
      <c r="D114" s="53" t="s">
        <v>173</v>
      </c>
      <c r="E114" s="48"/>
      <c r="F114" s="48"/>
      <c r="G114" s="48"/>
      <c r="H114" s="48"/>
      <c r="I114" s="49"/>
      <c r="J114" s="50"/>
    </row>
    <row r="115" spans="1:10" hidden="1" outlineLevel="1">
      <c r="A115" s="44"/>
      <c r="B115" s="51" t="s">
        <v>177</v>
      </c>
      <c r="C115" s="52"/>
      <c r="D115" s="53"/>
      <c r="E115" s="48"/>
      <c r="F115" s="48"/>
      <c r="G115" s="48"/>
      <c r="H115" s="48"/>
      <c r="I115" s="49"/>
      <c r="J115" s="50"/>
    </row>
    <row r="116" spans="1:10" hidden="1" outlineLevel="1">
      <c r="A116" s="44"/>
      <c r="B116" s="45" t="s">
        <v>178</v>
      </c>
      <c r="C116" s="52">
        <v>9</v>
      </c>
      <c r="D116" s="54" t="s">
        <v>179</v>
      </c>
      <c r="E116" s="48"/>
      <c r="F116" s="48"/>
      <c r="G116" s="48"/>
      <c r="H116" s="48"/>
      <c r="I116" s="49"/>
      <c r="J116" s="50"/>
    </row>
    <row r="117" spans="1:10" hidden="1" outlineLevel="1">
      <c r="A117" s="55"/>
      <c r="B117" s="51" t="s">
        <v>180</v>
      </c>
      <c r="C117" s="52"/>
      <c r="D117" s="53"/>
      <c r="E117" s="56"/>
      <c r="F117" s="56"/>
      <c r="G117" s="56"/>
      <c r="H117" s="56"/>
      <c r="I117" s="56"/>
    </row>
    <row r="118" spans="1:10" hidden="1" outlineLevel="1">
      <c r="A118" s="55"/>
      <c r="B118" s="45" t="s">
        <v>214</v>
      </c>
      <c r="C118" s="52">
        <v>1</v>
      </c>
      <c r="D118" s="53" t="s">
        <v>173</v>
      </c>
      <c r="E118" s="56">
        <v>3983.05</v>
      </c>
      <c r="F118" s="56">
        <v>716.95</v>
      </c>
      <c r="G118" s="56">
        <f>ROUND((C118*(E118)),2)</f>
        <v>3983.05</v>
      </c>
      <c r="H118" s="56">
        <f>ROUND((C118*(F118)),2)</f>
        <v>716.95</v>
      </c>
      <c r="I118" s="56"/>
    </row>
    <row r="119" spans="1:10" hidden="1" outlineLevel="1">
      <c r="A119" s="55"/>
      <c r="B119" s="45" t="s">
        <v>187</v>
      </c>
      <c r="C119" s="52">
        <f>+C116</f>
        <v>9</v>
      </c>
      <c r="D119" s="53" t="s">
        <v>188</v>
      </c>
      <c r="E119" s="56">
        <v>165.3</v>
      </c>
      <c r="F119" s="56">
        <v>0</v>
      </c>
      <c r="G119" s="56">
        <f>ROUND((C119*(E119)),2)</f>
        <v>1487.7</v>
      </c>
      <c r="H119" s="56">
        <f>ROUND((C119*(F119)),2)</f>
        <v>0</v>
      </c>
      <c r="I119" s="56"/>
    </row>
    <row r="120" spans="1:10" hidden="1" outlineLevel="1">
      <c r="A120" s="55"/>
      <c r="B120" s="45" t="s">
        <v>182</v>
      </c>
      <c r="C120" s="52"/>
      <c r="D120" s="53"/>
      <c r="E120" s="56"/>
      <c r="F120" s="56"/>
      <c r="G120" s="56">
        <f>SUM(G118:G119)</f>
        <v>5470.75</v>
      </c>
      <c r="H120" s="56">
        <f>SUM(H118:H119)</f>
        <v>716.95</v>
      </c>
      <c r="I120" s="56">
        <f>SUM(G120:H120)</f>
        <v>6187.7</v>
      </c>
    </row>
    <row r="121" spans="1:10" collapsed="1">
      <c r="A121" s="55"/>
      <c r="C121" s="52"/>
      <c r="D121" s="53"/>
      <c r="E121" s="56"/>
      <c r="F121" s="56"/>
      <c r="G121" s="56"/>
      <c r="H121" s="56"/>
      <c r="I121" s="56"/>
    </row>
    <row r="122" spans="1:10">
      <c r="A122" s="32">
        <v>101</v>
      </c>
      <c r="B122" s="33" t="s">
        <v>215</v>
      </c>
      <c r="C122" s="34"/>
      <c r="D122" s="35"/>
      <c r="E122" s="35"/>
      <c r="F122" s="35"/>
      <c r="G122" s="35"/>
      <c r="H122" s="35"/>
      <c r="I122" s="35"/>
      <c r="J122" s="36"/>
    </row>
    <row r="123" spans="1:10">
      <c r="A123" s="37">
        <f>+A122+0.01</f>
        <v>101.01</v>
      </c>
      <c r="B123" s="38" t="s">
        <v>216</v>
      </c>
      <c r="C123" s="39">
        <v>1</v>
      </c>
      <c r="D123" s="40" t="s">
        <v>217</v>
      </c>
      <c r="E123" s="41"/>
      <c r="F123" s="41"/>
      <c r="G123" s="41">
        <f>+G135/C125</f>
        <v>22.293314285714285</v>
      </c>
      <c r="H123" s="41">
        <f>+H135/C125</f>
        <v>2.2033857142857141</v>
      </c>
      <c r="I123" s="42">
        <f>+I135/C125</f>
        <v>24.496699999999997</v>
      </c>
      <c r="J123" s="43" t="s">
        <v>174</v>
      </c>
    </row>
    <row r="124" spans="1:10" hidden="1" outlineLevel="1">
      <c r="A124" s="44"/>
      <c r="B124" s="45" t="s">
        <v>218</v>
      </c>
      <c r="C124" s="46"/>
      <c r="D124" s="47"/>
      <c r="E124" s="48"/>
      <c r="F124" s="48"/>
      <c r="G124" s="48"/>
      <c r="H124" s="48"/>
      <c r="I124" s="49"/>
      <c r="J124" s="50"/>
    </row>
    <row r="125" spans="1:10" hidden="1" outlineLevel="1">
      <c r="A125" s="44"/>
      <c r="B125" s="51" t="s">
        <v>219</v>
      </c>
      <c r="C125" s="52">
        <v>700</v>
      </c>
      <c r="D125" s="53" t="s">
        <v>217</v>
      </c>
      <c r="E125" s="48"/>
      <c r="F125" s="48"/>
      <c r="G125" s="48"/>
      <c r="H125" s="48"/>
      <c r="I125" s="49"/>
      <c r="J125" s="50"/>
    </row>
    <row r="126" spans="1:10" hidden="1" outlineLevel="1">
      <c r="A126" s="44"/>
      <c r="B126" s="51" t="s">
        <v>220</v>
      </c>
      <c r="C126" s="52">
        <f>C125*0.2*C129</f>
        <v>182</v>
      </c>
      <c r="D126" s="53" t="s">
        <v>221</v>
      </c>
      <c r="E126" s="48"/>
      <c r="F126" s="48"/>
      <c r="G126" s="48"/>
      <c r="H126" s="48"/>
      <c r="I126" s="49"/>
      <c r="J126" s="50"/>
    </row>
    <row r="127" spans="1:10" hidden="1" outlineLevel="1">
      <c r="A127" s="44"/>
      <c r="B127" s="51" t="s">
        <v>177</v>
      </c>
      <c r="C127" s="52"/>
      <c r="D127" s="53"/>
      <c r="E127" s="48"/>
      <c r="F127" s="48"/>
      <c r="G127" s="48"/>
      <c r="H127" s="48"/>
      <c r="I127" s="49"/>
      <c r="J127" s="50"/>
    </row>
    <row r="128" spans="1:10" hidden="1" outlineLevel="1">
      <c r="A128" s="44"/>
      <c r="B128" s="45" t="s">
        <v>222</v>
      </c>
      <c r="C128" s="52">
        <v>45</v>
      </c>
      <c r="D128" s="54" t="s">
        <v>223</v>
      </c>
      <c r="E128" s="48"/>
      <c r="F128" s="48"/>
      <c r="G128" s="48"/>
      <c r="H128" s="48"/>
      <c r="I128" s="49"/>
      <c r="J128" s="50"/>
    </row>
    <row r="129" spans="1:10" hidden="1" outlineLevel="1">
      <c r="A129" s="44"/>
      <c r="B129" s="45" t="s">
        <v>224</v>
      </c>
      <c r="C129" s="52">
        <v>1.3</v>
      </c>
      <c r="D129" s="54"/>
      <c r="E129" s="48"/>
      <c r="F129" s="48"/>
      <c r="G129" s="48"/>
      <c r="H129" s="48"/>
      <c r="I129" s="49"/>
      <c r="J129" s="50"/>
    </row>
    <row r="130" spans="1:10" hidden="1" outlineLevel="1">
      <c r="A130" s="55"/>
      <c r="B130" s="51" t="s">
        <v>180</v>
      </c>
      <c r="C130" s="52"/>
      <c r="D130" s="53"/>
      <c r="E130" s="56"/>
      <c r="F130" s="56"/>
      <c r="G130" s="56"/>
      <c r="H130" s="56"/>
      <c r="I130" s="56"/>
    </row>
    <row r="131" spans="1:10" hidden="1" outlineLevel="1">
      <c r="A131" s="55"/>
      <c r="B131" s="45" t="s">
        <v>225</v>
      </c>
      <c r="C131" s="52">
        <f>ROUND((C126/C128),4)</f>
        <v>4.0444000000000004</v>
      </c>
      <c r="D131" s="53" t="s">
        <v>173</v>
      </c>
      <c r="E131" s="56">
        <v>2945.14</v>
      </c>
      <c r="F131" s="56">
        <v>381.36</v>
      </c>
      <c r="G131" s="56">
        <f>ROUND((C131*(E131)),2)</f>
        <v>11911.32</v>
      </c>
      <c r="H131" s="56">
        <f>ROUND((C131*(F131)),2)</f>
        <v>1542.37</v>
      </c>
      <c r="I131" s="56"/>
      <c r="J131" s="57"/>
    </row>
    <row r="132" spans="1:10" hidden="1" outlineLevel="1">
      <c r="A132" s="55"/>
      <c r="B132" s="45" t="s">
        <v>226</v>
      </c>
      <c r="C132" s="52">
        <v>0.2</v>
      </c>
      <c r="D132" s="53" t="s">
        <v>164</v>
      </c>
      <c r="E132" s="56">
        <v>10000</v>
      </c>
      <c r="F132" s="56">
        <v>0</v>
      </c>
      <c r="G132" s="56">
        <f>ROUND((C132*(E132)),2)</f>
        <v>2000</v>
      </c>
      <c r="H132" s="56">
        <f>ROUND((C132*(F132)),2)</f>
        <v>0</v>
      </c>
      <c r="I132" s="56"/>
    </row>
    <row r="133" spans="1:10" hidden="1" outlineLevel="1">
      <c r="A133" s="55"/>
      <c r="B133" s="51" t="s">
        <v>227</v>
      </c>
      <c r="C133" s="52"/>
      <c r="D133" s="53"/>
      <c r="E133" s="56"/>
      <c r="F133" s="56"/>
      <c r="G133" s="56"/>
      <c r="H133" s="56"/>
      <c r="I133" s="56"/>
    </row>
    <row r="134" spans="1:10" hidden="1" outlineLevel="1">
      <c r="A134" s="55"/>
      <c r="B134" s="45" t="s">
        <v>228</v>
      </c>
      <c r="C134" s="52">
        <v>2</v>
      </c>
      <c r="D134" s="53" t="s">
        <v>229</v>
      </c>
      <c r="E134" s="56">
        <v>847</v>
      </c>
      <c r="F134" s="56">
        <v>0</v>
      </c>
      <c r="G134" s="56">
        <f>ROUND((C134*(E134)),2)</f>
        <v>1694</v>
      </c>
      <c r="H134" s="56">
        <f>ROUND((C134*(F134)),2)</f>
        <v>0</v>
      </c>
      <c r="I134" s="56"/>
    </row>
    <row r="135" spans="1:10" hidden="1" outlineLevel="1">
      <c r="A135" s="55"/>
      <c r="B135" s="45" t="s">
        <v>182</v>
      </c>
      <c r="C135" s="52"/>
      <c r="D135" s="53"/>
      <c r="E135" s="56"/>
      <c r="F135" s="56"/>
      <c r="G135" s="56">
        <f>SUM(G131:G134)</f>
        <v>15605.32</v>
      </c>
      <c r="H135" s="56">
        <f>SUM(H131:H134)</f>
        <v>1542.37</v>
      </c>
      <c r="I135" s="56">
        <f>SUM(G135:H135)</f>
        <v>17147.689999999999</v>
      </c>
    </row>
    <row r="136" spans="1:10" collapsed="1">
      <c r="A136" s="55"/>
      <c r="C136" s="52"/>
      <c r="D136" s="53"/>
      <c r="E136" s="56"/>
      <c r="F136" s="56"/>
      <c r="G136" s="56"/>
      <c r="H136" s="56"/>
      <c r="I136" s="56"/>
    </row>
    <row r="137" spans="1:10">
      <c r="A137" s="37">
        <f>+A123+0.01</f>
        <v>101.02000000000001</v>
      </c>
      <c r="B137" s="38" t="s">
        <v>230</v>
      </c>
      <c r="C137" s="39">
        <v>1</v>
      </c>
      <c r="D137" s="40" t="s">
        <v>231</v>
      </c>
      <c r="E137" s="41"/>
      <c r="F137" s="41"/>
      <c r="G137" s="41">
        <f>+G145/C139</f>
        <v>129.23417142857141</v>
      </c>
      <c r="H137" s="41">
        <f>+H145/C139</f>
        <v>15.2544</v>
      </c>
      <c r="I137" s="42">
        <f>+I145/C139</f>
        <v>144.48857142857142</v>
      </c>
      <c r="J137" s="43" t="s">
        <v>174</v>
      </c>
    </row>
    <row r="138" spans="1:10" hidden="1" outlineLevel="1">
      <c r="A138" s="44"/>
      <c r="B138" s="45" t="s">
        <v>232</v>
      </c>
      <c r="C138" s="46"/>
      <c r="D138" s="47"/>
      <c r="E138" s="48"/>
      <c r="F138" s="48"/>
      <c r="G138" s="48"/>
      <c r="H138" s="48"/>
      <c r="I138" s="49"/>
      <c r="J138" s="50"/>
    </row>
    <row r="139" spans="1:10" hidden="1" outlineLevel="1">
      <c r="A139" s="44"/>
      <c r="B139" s="51" t="s">
        <v>233</v>
      </c>
      <c r="C139" s="52">
        <f>700*2</f>
        <v>1400</v>
      </c>
      <c r="D139" s="53" t="s">
        <v>231</v>
      </c>
      <c r="E139" s="48"/>
      <c r="F139" s="48"/>
      <c r="G139" s="48"/>
      <c r="H139" s="48"/>
      <c r="I139" s="49"/>
      <c r="J139" s="50"/>
    </row>
    <row r="140" spans="1:10" hidden="1" outlineLevel="1">
      <c r="A140" s="44"/>
      <c r="B140" s="51" t="s">
        <v>177</v>
      </c>
      <c r="C140" s="52"/>
      <c r="D140" s="53"/>
      <c r="E140" s="48"/>
      <c r="F140" s="48"/>
      <c r="G140" s="48"/>
      <c r="H140" s="48"/>
      <c r="I140" s="49"/>
      <c r="J140" s="50"/>
    </row>
    <row r="141" spans="1:10" hidden="1" outlineLevel="1">
      <c r="A141" s="44"/>
      <c r="B141" s="45" t="s">
        <v>234</v>
      </c>
      <c r="C141" s="52">
        <v>25</v>
      </c>
      <c r="D141" s="54" t="s">
        <v>235</v>
      </c>
      <c r="E141" s="48"/>
      <c r="F141" s="48"/>
      <c r="G141" s="48"/>
      <c r="H141" s="48"/>
      <c r="I141" s="49"/>
      <c r="J141" s="50"/>
    </row>
    <row r="142" spans="1:10" hidden="1" outlineLevel="1">
      <c r="A142" s="55"/>
      <c r="B142" s="51" t="s">
        <v>180</v>
      </c>
      <c r="C142" s="52"/>
      <c r="D142" s="53"/>
      <c r="E142" s="56"/>
      <c r="F142" s="56"/>
      <c r="G142" s="56"/>
      <c r="H142" s="56"/>
      <c r="I142" s="56"/>
    </row>
    <row r="143" spans="1:10" hidden="1" outlineLevel="1">
      <c r="A143" s="55"/>
      <c r="B143" s="45" t="s">
        <v>236</v>
      </c>
      <c r="C143" s="52">
        <f>ROUND((C139/C141),4)</f>
        <v>56</v>
      </c>
      <c r="D143" s="53" t="s">
        <v>173</v>
      </c>
      <c r="E143" s="56">
        <v>2945.14</v>
      </c>
      <c r="F143" s="56">
        <v>381.36</v>
      </c>
      <c r="G143" s="56">
        <f>ROUND((C143*(E143)),2)</f>
        <v>164927.84</v>
      </c>
      <c r="H143" s="56">
        <f>ROUND((C143*(F143)),2)</f>
        <v>21356.16</v>
      </c>
      <c r="I143" s="56"/>
    </row>
    <row r="144" spans="1:10" hidden="1" outlineLevel="1">
      <c r="A144" s="55"/>
      <c r="B144" s="45" t="s">
        <v>226</v>
      </c>
      <c r="C144" s="52">
        <f>0.8*2</f>
        <v>1.6</v>
      </c>
      <c r="D144" s="53" t="s">
        <v>164</v>
      </c>
      <c r="E144" s="56">
        <v>10000</v>
      </c>
      <c r="F144" s="56">
        <v>0</v>
      </c>
      <c r="G144" s="56">
        <f>ROUND((C144*(E144)),2)</f>
        <v>16000</v>
      </c>
      <c r="H144" s="56">
        <f>ROUND((C144*(F144)),2)</f>
        <v>0</v>
      </c>
      <c r="I144" s="56"/>
    </row>
    <row r="145" spans="1:10" hidden="1" outlineLevel="1">
      <c r="A145" s="55"/>
      <c r="B145" s="45" t="s">
        <v>182</v>
      </c>
      <c r="C145" s="52"/>
      <c r="D145" s="53"/>
      <c r="E145" s="56"/>
      <c r="F145" s="56"/>
      <c r="G145" s="56">
        <f>SUM(G143:G144)</f>
        <v>180927.84</v>
      </c>
      <c r="H145" s="56">
        <f>SUM(H143:H144)</f>
        <v>21356.16</v>
      </c>
      <c r="I145" s="56">
        <f>SUM(G145:H145)</f>
        <v>202284</v>
      </c>
    </row>
    <row r="146" spans="1:10" collapsed="1">
      <c r="A146" s="55"/>
      <c r="C146" s="52"/>
      <c r="D146" s="53"/>
      <c r="E146" s="56"/>
      <c r="F146" s="56"/>
      <c r="G146" s="56"/>
      <c r="H146" s="56"/>
      <c r="I146" s="56"/>
    </row>
    <row r="147" spans="1:10" ht="22.5">
      <c r="A147" s="37">
        <f>+A137+0.01</f>
        <v>101.03000000000002</v>
      </c>
      <c r="B147" s="38" t="s">
        <v>237</v>
      </c>
      <c r="C147" s="39">
        <v>1</v>
      </c>
      <c r="D147" s="40" t="s">
        <v>231</v>
      </c>
      <c r="E147" s="41"/>
      <c r="F147" s="41"/>
      <c r="G147" s="41">
        <f>+G155/C149</f>
        <v>485.50357142857143</v>
      </c>
      <c r="H147" s="41">
        <f>+H155/C149</f>
        <v>66.737499999999997</v>
      </c>
      <c r="I147" s="42">
        <f>+I155/C149</f>
        <v>552.24107142857144</v>
      </c>
      <c r="J147" s="43" t="s">
        <v>174</v>
      </c>
    </row>
    <row r="148" spans="1:10" hidden="1" outlineLevel="1">
      <c r="A148" s="44"/>
      <c r="B148" s="45" t="s">
        <v>238</v>
      </c>
      <c r="C148" s="46"/>
      <c r="D148" s="47"/>
      <c r="E148" s="48"/>
      <c r="F148" s="48"/>
      <c r="G148" s="48"/>
      <c r="H148" s="48"/>
      <c r="I148" s="49"/>
      <c r="J148" s="50"/>
    </row>
    <row r="149" spans="1:10" hidden="1" outlineLevel="1">
      <c r="A149" s="44"/>
      <c r="B149" s="51" t="s">
        <v>233</v>
      </c>
      <c r="C149" s="52">
        <f>700*2</f>
        <v>1400</v>
      </c>
      <c r="D149" s="53" t="s">
        <v>231</v>
      </c>
      <c r="E149" s="48"/>
      <c r="F149" s="48"/>
      <c r="G149" s="48"/>
      <c r="H149" s="48"/>
      <c r="I149" s="49"/>
      <c r="J149" s="50"/>
    </row>
    <row r="150" spans="1:10" hidden="1" outlineLevel="1">
      <c r="A150" s="44"/>
      <c r="B150" s="51" t="s">
        <v>177</v>
      </c>
      <c r="C150" s="52"/>
      <c r="D150" s="53"/>
      <c r="E150" s="48"/>
      <c r="F150" s="48"/>
      <c r="G150" s="48"/>
      <c r="H150" s="48"/>
      <c r="I150" s="49"/>
      <c r="J150" s="50"/>
    </row>
    <row r="151" spans="1:10" hidden="1" outlineLevel="1">
      <c r="A151" s="44"/>
      <c r="B151" s="45" t="s">
        <v>239</v>
      </c>
      <c r="C151" s="52">
        <v>8</v>
      </c>
      <c r="D151" s="54" t="s">
        <v>235</v>
      </c>
      <c r="E151" s="48"/>
      <c r="F151" s="48"/>
      <c r="G151" s="48"/>
      <c r="H151" s="48"/>
      <c r="I151" s="49"/>
      <c r="J151" s="50"/>
    </row>
    <row r="152" spans="1:10" hidden="1" outlineLevel="1">
      <c r="A152" s="55"/>
      <c r="B152" s="51" t="s">
        <v>180</v>
      </c>
      <c r="C152" s="52"/>
      <c r="D152" s="53"/>
      <c r="E152" s="56"/>
      <c r="F152" s="56"/>
      <c r="G152" s="56"/>
      <c r="H152" s="56"/>
      <c r="I152" s="56"/>
    </row>
    <row r="153" spans="1:10" hidden="1" outlineLevel="1">
      <c r="A153" s="55"/>
      <c r="B153" s="45" t="s">
        <v>240</v>
      </c>
      <c r="C153" s="52">
        <f>ROUND((C149/C151),4)</f>
        <v>175</v>
      </c>
      <c r="D153" s="53" t="s">
        <v>173</v>
      </c>
      <c r="E153" s="56">
        <v>3792.6</v>
      </c>
      <c r="F153" s="56">
        <v>533.9</v>
      </c>
      <c r="G153" s="56">
        <f>ROUND((C153*(E153)),2)</f>
        <v>663705</v>
      </c>
      <c r="H153" s="56">
        <f>ROUND((C153*(F153)),2)</f>
        <v>93432.5</v>
      </c>
      <c r="I153" s="56"/>
    </row>
    <row r="154" spans="1:10" hidden="1" outlineLevel="1">
      <c r="A154" s="55"/>
      <c r="B154" s="45" t="s">
        <v>226</v>
      </c>
      <c r="C154" s="52">
        <f>0.8*2</f>
        <v>1.6</v>
      </c>
      <c r="D154" s="53" t="s">
        <v>164</v>
      </c>
      <c r="E154" s="56">
        <v>10000</v>
      </c>
      <c r="F154" s="56">
        <v>0</v>
      </c>
      <c r="G154" s="56">
        <f>ROUND((C154*(E154)),2)</f>
        <v>16000</v>
      </c>
      <c r="H154" s="56">
        <f>ROUND((C154*(F154)),2)</f>
        <v>0</v>
      </c>
      <c r="I154" s="56"/>
    </row>
    <row r="155" spans="1:10" hidden="1" outlineLevel="1">
      <c r="A155" s="55"/>
      <c r="B155" s="45" t="s">
        <v>182</v>
      </c>
      <c r="C155" s="52"/>
      <c r="D155" s="53"/>
      <c r="E155" s="56"/>
      <c r="F155" s="56"/>
      <c r="G155" s="56">
        <f>SUM(G153:G154)</f>
        <v>679705</v>
      </c>
      <c r="H155" s="56">
        <f>SUM(H153:H154)</f>
        <v>93432.5</v>
      </c>
      <c r="I155" s="56">
        <f>SUM(G155:H155)</f>
        <v>773137.5</v>
      </c>
    </row>
    <row r="156" spans="1:10" collapsed="1">
      <c r="A156" s="55"/>
      <c r="C156" s="52"/>
      <c r="D156" s="53"/>
      <c r="E156" s="56"/>
      <c r="F156" s="56"/>
      <c r="G156" s="56"/>
      <c r="H156" s="56"/>
      <c r="I156" s="56"/>
    </row>
    <row r="157" spans="1:10">
      <c r="A157" s="37">
        <f>+A147+0.01</f>
        <v>101.04000000000002</v>
      </c>
      <c r="B157" s="38" t="s">
        <v>241</v>
      </c>
      <c r="C157" s="39">
        <v>1</v>
      </c>
      <c r="D157" s="40" t="s">
        <v>231</v>
      </c>
      <c r="E157" s="41"/>
      <c r="F157" s="41"/>
      <c r="G157" s="41">
        <f>+G165/C159</f>
        <v>1180.18</v>
      </c>
      <c r="H157" s="41">
        <f>+H165/C159</f>
        <v>86.43</v>
      </c>
      <c r="I157" s="42">
        <f>+I165/C159</f>
        <v>1266.6100000000001</v>
      </c>
      <c r="J157" s="43" t="s">
        <v>174</v>
      </c>
    </row>
    <row r="158" spans="1:10" hidden="1" outlineLevel="1">
      <c r="A158" s="44"/>
      <c r="B158" s="45" t="s">
        <v>242</v>
      </c>
      <c r="C158" s="46"/>
      <c r="D158" s="47"/>
      <c r="E158" s="48"/>
      <c r="F158" s="48"/>
      <c r="G158" s="48"/>
      <c r="H158" s="48"/>
      <c r="I158" s="49"/>
      <c r="J158" s="50"/>
    </row>
    <row r="159" spans="1:10" hidden="1" outlineLevel="1">
      <c r="A159" s="44"/>
      <c r="B159" s="51" t="s">
        <v>233</v>
      </c>
      <c r="C159" s="52">
        <v>1</v>
      </c>
      <c r="D159" s="53" t="s">
        <v>231</v>
      </c>
      <c r="E159" s="48"/>
      <c r="F159" s="48"/>
      <c r="G159" s="48"/>
      <c r="H159" s="48"/>
      <c r="I159" s="49"/>
      <c r="J159" s="50"/>
    </row>
    <row r="160" spans="1:10" hidden="1" outlineLevel="1">
      <c r="A160" s="44"/>
      <c r="B160" s="51" t="s">
        <v>177</v>
      </c>
      <c r="C160" s="52"/>
      <c r="D160" s="53"/>
      <c r="E160" s="48"/>
      <c r="F160" s="48"/>
      <c r="G160" s="48"/>
      <c r="H160" s="48"/>
      <c r="I160" s="49"/>
      <c r="J160" s="50"/>
    </row>
    <row r="161" spans="1:10" hidden="1" outlineLevel="1">
      <c r="A161" s="44"/>
      <c r="B161" s="45" t="s">
        <v>243</v>
      </c>
      <c r="C161" s="52">
        <v>3</v>
      </c>
      <c r="D161" s="54" t="s">
        <v>235</v>
      </c>
      <c r="E161" s="48"/>
      <c r="F161" s="48"/>
      <c r="G161" s="48"/>
      <c r="H161" s="48"/>
      <c r="I161" s="49"/>
      <c r="J161" s="50"/>
    </row>
    <row r="162" spans="1:10" hidden="1" outlineLevel="1">
      <c r="A162" s="55"/>
      <c r="B162" s="51" t="s">
        <v>180</v>
      </c>
      <c r="C162" s="52"/>
      <c r="D162" s="53"/>
      <c r="E162" s="56"/>
      <c r="F162" s="56"/>
      <c r="G162" s="56"/>
      <c r="H162" s="56"/>
      <c r="I162" s="56"/>
    </row>
    <row r="163" spans="1:10" hidden="1" outlineLevel="1">
      <c r="A163" s="55"/>
      <c r="B163" s="45" t="s">
        <v>244</v>
      </c>
      <c r="C163" s="52">
        <f>ROUND((C159/C161),4)</f>
        <v>0.33329999999999999</v>
      </c>
      <c r="D163" s="53" t="s">
        <v>173</v>
      </c>
      <c r="E163" s="56">
        <v>1440.68</v>
      </c>
      <c r="F163" s="56">
        <v>259.32</v>
      </c>
      <c r="G163" s="56">
        <f>ROUND((C163*(E163)),2)</f>
        <v>480.18</v>
      </c>
      <c r="H163" s="56">
        <f>ROUND((C163*(F163)),2)</f>
        <v>86.43</v>
      </c>
      <c r="I163" s="56"/>
    </row>
    <row r="164" spans="1:10" hidden="1" outlineLevel="1">
      <c r="A164" s="55"/>
      <c r="B164" s="45" t="s">
        <v>226</v>
      </c>
      <c r="C164" s="52">
        <v>0.2</v>
      </c>
      <c r="D164" s="53" t="s">
        <v>164</v>
      </c>
      <c r="E164" s="56">
        <v>3500</v>
      </c>
      <c r="F164" s="56">
        <v>0</v>
      </c>
      <c r="G164" s="56">
        <f>ROUND((C164*(E164)),2)</f>
        <v>700</v>
      </c>
      <c r="H164" s="56">
        <f>ROUND((C164*(F164)),2)</f>
        <v>0</v>
      </c>
      <c r="I164" s="56"/>
    </row>
    <row r="165" spans="1:10" hidden="1" outlineLevel="1">
      <c r="A165" s="55"/>
      <c r="B165" s="45" t="s">
        <v>182</v>
      </c>
      <c r="C165" s="52"/>
      <c r="D165" s="53"/>
      <c r="E165" s="56"/>
      <c r="F165" s="56"/>
      <c r="G165" s="56">
        <f>SUM(G163:G164)</f>
        <v>1180.18</v>
      </c>
      <c r="H165" s="56">
        <f>SUM(H163:H164)</f>
        <v>86.43</v>
      </c>
      <c r="I165" s="56">
        <f>SUM(G165:H165)</f>
        <v>1266.6100000000001</v>
      </c>
    </row>
    <row r="166" spans="1:10" collapsed="1">
      <c r="A166" s="55"/>
      <c r="C166" s="52"/>
      <c r="D166" s="53"/>
      <c r="E166" s="56"/>
      <c r="F166" s="56"/>
      <c r="G166" s="56"/>
      <c r="H166" s="56"/>
      <c r="I166" s="56"/>
    </row>
    <row r="167" spans="1:10">
      <c r="A167" s="37">
        <f>+A157+0.01</f>
        <v>101.05000000000003</v>
      </c>
      <c r="B167" s="38" t="s">
        <v>245</v>
      </c>
      <c r="C167" s="39">
        <v>1</v>
      </c>
      <c r="D167" s="40" t="s">
        <v>231</v>
      </c>
      <c r="E167" s="41"/>
      <c r="F167" s="41"/>
      <c r="G167" s="41">
        <f>+G175/C169</f>
        <v>2620.8599999999997</v>
      </c>
      <c r="H167" s="41">
        <f>+H175/C169</f>
        <v>345.75</v>
      </c>
      <c r="I167" s="42">
        <f>+I175/C169</f>
        <v>2966.6099999999997</v>
      </c>
      <c r="J167" s="43" t="s">
        <v>174</v>
      </c>
    </row>
    <row r="168" spans="1:10" hidden="1" outlineLevel="1">
      <c r="A168" s="44"/>
      <c r="B168" s="45" t="s">
        <v>246</v>
      </c>
      <c r="C168" s="46"/>
      <c r="D168" s="47"/>
      <c r="E168" s="48"/>
      <c r="F168" s="48"/>
      <c r="G168" s="48"/>
      <c r="H168" s="48"/>
      <c r="I168" s="49"/>
      <c r="J168" s="50"/>
    </row>
    <row r="169" spans="1:10" hidden="1" outlineLevel="1">
      <c r="A169" s="44"/>
      <c r="B169" s="51" t="s">
        <v>233</v>
      </c>
      <c r="C169" s="52">
        <v>1</v>
      </c>
      <c r="D169" s="53" t="s">
        <v>231</v>
      </c>
      <c r="E169" s="48"/>
      <c r="F169" s="48"/>
      <c r="G169" s="48"/>
      <c r="H169" s="48"/>
      <c r="I169" s="49"/>
      <c r="J169" s="50"/>
    </row>
    <row r="170" spans="1:10" hidden="1" outlineLevel="1">
      <c r="A170" s="44"/>
      <c r="B170" s="51" t="s">
        <v>177</v>
      </c>
      <c r="C170" s="52"/>
      <c r="D170" s="53"/>
      <c r="E170" s="48"/>
      <c r="F170" s="48"/>
      <c r="G170" s="48"/>
      <c r="H170" s="48"/>
      <c r="I170" s="49"/>
      <c r="J170" s="50"/>
    </row>
    <row r="171" spans="1:10" hidden="1" outlineLevel="1">
      <c r="A171" s="44"/>
      <c r="B171" s="45" t="s">
        <v>247</v>
      </c>
      <c r="C171" s="52">
        <v>0.75</v>
      </c>
      <c r="D171" s="54" t="s">
        <v>235</v>
      </c>
      <c r="E171" s="48"/>
      <c r="F171" s="48"/>
      <c r="G171" s="48"/>
      <c r="H171" s="48"/>
      <c r="I171" s="49"/>
      <c r="J171" s="50"/>
    </row>
    <row r="172" spans="1:10" hidden="1" outlineLevel="1">
      <c r="A172" s="55"/>
      <c r="B172" s="51" t="s">
        <v>180</v>
      </c>
      <c r="C172" s="52"/>
      <c r="D172" s="53"/>
      <c r="E172" s="56"/>
      <c r="F172" s="56"/>
      <c r="G172" s="56"/>
      <c r="H172" s="56"/>
      <c r="I172" s="56"/>
    </row>
    <row r="173" spans="1:10" hidden="1" outlineLevel="1">
      <c r="A173" s="55"/>
      <c r="B173" s="45" t="s">
        <v>244</v>
      </c>
      <c r="C173" s="52">
        <f>ROUND((C169/C171),4)</f>
        <v>1.3332999999999999</v>
      </c>
      <c r="D173" s="53" t="s">
        <v>173</v>
      </c>
      <c r="E173" s="56">
        <v>1440.68</v>
      </c>
      <c r="F173" s="56">
        <v>259.32</v>
      </c>
      <c r="G173" s="56">
        <f>ROUND((C173*(E173)),2)</f>
        <v>1920.86</v>
      </c>
      <c r="H173" s="56">
        <f>ROUND((C173*(F173)),2)</f>
        <v>345.75</v>
      </c>
      <c r="I173" s="56"/>
    </row>
    <row r="174" spans="1:10" hidden="1" outlineLevel="1">
      <c r="A174" s="55"/>
      <c r="B174" s="45" t="s">
        <v>226</v>
      </c>
      <c r="C174" s="52">
        <v>0.2</v>
      </c>
      <c r="D174" s="53" t="s">
        <v>164</v>
      </c>
      <c r="E174" s="56">
        <v>3500</v>
      </c>
      <c r="F174" s="56">
        <v>0</v>
      </c>
      <c r="G174" s="56">
        <f>ROUND((C174*(E174)),2)</f>
        <v>700</v>
      </c>
      <c r="H174" s="56">
        <f>ROUND((C174*(F174)),2)</f>
        <v>0</v>
      </c>
      <c r="I174" s="56"/>
    </row>
    <row r="175" spans="1:10" hidden="1" outlineLevel="1">
      <c r="A175" s="55"/>
      <c r="B175" s="45" t="s">
        <v>182</v>
      </c>
      <c r="C175" s="52"/>
      <c r="D175" s="53"/>
      <c r="E175" s="56"/>
      <c r="F175" s="56"/>
      <c r="G175" s="56">
        <f>SUM(G173:G174)</f>
        <v>2620.8599999999997</v>
      </c>
      <c r="H175" s="56">
        <f>SUM(H173:H174)</f>
        <v>345.75</v>
      </c>
      <c r="I175" s="56">
        <f>SUM(G175:H175)</f>
        <v>2966.6099999999997</v>
      </c>
    </row>
    <row r="176" spans="1:10" collapsed="1">
      <c r="A176" s="55"/>
      <c r="C176" s="52"/>
      <c r="D176" s="53"/>
      <c r="E176" s="56"/>
      <c r="F176" s="56"/>
      <c r="G176" s="56"/>
      <c r="H176" s="56"/>
      <c r="I176" s="56"/>
    </row>
    <row r="177" spans="1:10" ht="22.5">
      <c r="A177" s="37">
        <f>+A167+0.01</f>
        <v>101.06000000000003</v>
      </c>
      <c r="B177" s="38" t="s">
        <v>248</v>
      </c>
      <c r="C177" s="39">
        <v>1</v>
      </c>
      <c r="D177" s="40" t="s">
        <v>231</v>
      </c>
      <c r="E177" s="41"/>
      <c r="F177" s="41"/>
      <c r="G177" s="41">
        <f>+G185/C179</f>
        <v>3581.36</v>
      </c>
      <c r="H177" s="41">
        <f>+H185/C179</f>
        <v>518.64</v>
      </c>
      <c r="I177" s="42">
        <f>+I185/C179</f>
        <v>4100</v>
      </c>
      <c r="J177" s="43" t="s">
        <v>174</v>
      </c>
    </row>
    <row r="178" spans="1:10" hidden="1" outlineLevel="1">
      <c r="A178" s="44"/>
      <c r="B178" s="45" t="s">
        <v>249</v>
      </c>
      <c r="C178" s="46"/>
      <c r="D178" s="47"/>
      <c r="E178" s="48"/>
      <c r="F178" s="48"/>
      <c r="G178" s="48"/>
      <c r="H178" s="48"/>
      <c r="I178" s="49"/>
      <c r="J178" s="50"/>
    </row>
    <row r="179" spans="1:10" hidden="1" outlineLevel="1">
      <c r="A179" s="44"/>
      <c r="B179" s="51" t="s">
        <v>233</v>
      </c>
      <c r="C179" s="52">
        <v>1</v>
      </c>
      <c r="D179" s="53" t="s">
        <v>231</v>
      </c>
      <c r="E179" s="48"/>
      <c r="F179" s="48"/>
      <c r="G179" s="48"/>
      <c r="H179" s="48"/>
      <c r="I179" s="49"/>
      <c r="J179" s="50"/>
    </row>
    <row r="180" spans="1:10" hidden="1" outlineLevel="1">
      <c r="A180" s="44"/>
      <c r="B180" s="51" t="s">
        <v>177</v>
      </c>
      <c r="C180" s="52"/>
      <c r="D180" s="53"/>
      <c r="E180" s="48"/>
      <c r="F180" s="48"/>
      <c r="G180" s="48"/>
      <c r="H180" s="48"/>
      <c r="I180" s="49"/>
      <c r="J180" s="50"/>
    </row>
    <row r="181" spans="1:10" hidden="1" outlineLevel="1">
      <c r="A181" s="44"/>
      <c r="B181" s="45" t="s">
        <v>250</v>
      </c>
      <c r="C181" s="52">
        <v>0.5</v>
      </c>
      <c r="D181" s="54" t="s">
        <v>235</v>
      </c>
      <c r="E181" s="48"/>
      <c r="F181" s="48"/>
      <c r="G181" s="48"/>
      <c r="H181" s="48"/>
      <c r="I181" s="49"/>
      <c r="J181" s="50"/>
    </row>
    <row r="182" spans="1:10" hidden="1" outlineLevel="1">
      <c r="A182" s="55"/>
      <c r="B182" s="51" t="s">
        <v>180</v>
      </c>
      <c r="C182" s="52"/>
      <c r="D182" s="53"/>
      <c r="E182" s="56"/>
      <c r="F182" s="56"/>
      <c r="G182" s="56"/>
      <c r="H182" s="56"/>
      <c r="I182" s="56"/>
    </row>
    <row r="183" spans="1:10" hidden="1" outlineLevel="1">
      <c r="A183" s="55"/>
      <c r="B183" s="45" t="s">
        <v>244</v>
      </c>
      <c r="C183" s="52">
        <f>ROUND((C179/C181),4)</f>
        <v>2</v>
      </c>
      <c r="D183" s="53" t="s">
        <v>173</v>
      </c>
      <c r="E183" s="56">
        <v>1440.68</v>
      </c>
      <c r="F183" s="56">
        <v>259.32</v>
      </c>
      <c r="G183" s="56">
        <f>ROUND((C183*(E183)),2)</f>
        <v>2881.36</v>
      </c>
      <c r="H183" s="56">
        <f>ROUND((C183*(F183)),2)</f>
        <v>518.64</v>
      </c>
      <c r="I183" s="56"/>
    </row>
    <row r="184" spans="1:10" hidden="1" outlineLevel="1">
      <c r="A184" s="55"/>
      <c r="B184" s="45" t="s">
        <v>226</v>
      </c>
      <c r="C184" s="52">
        <v>0.2</v>
      </c>
      <c r="D184" s="53" t="s">
        <v>164</v>
      </c>
      <c r="E184" s="56">
        <v>3500</v>
      </c>
      <c r="F184" s="56">
        <v>0</v>
      </c>
      <c r="G184" s="56">
        <f>ROUND((C184*(E184)),2)</f>
        <v>700</v>
      </c>
      <c r="H184" s="56">
        <f>ROUND((C184*(F184)),2)</f>
        <v>0</v>
      </c>
      <c r="I184" s="56"/>
    </row>
    <row r="185" spans="1:10" hidden="1" outlineLevel="1">
      <c r="A185" s="55"/>
      <c r="B185" s="45" t="s">
        <v>182</v>
      </c>
      <c r="C185" s="52"/>
      <c r="D185" s="53"/>
      <c r="E185" s="56"/>
      <c r="F185" s="56"/>
      <c r="G185" s="56">
        <f>SUM(G183:G184)</f>
        <v>3581.36</v>
      </c>
      <c r="H185" s="56">
        <f>SUM(H183:H184)</f>
        <v>518.64</v>
      </c>
      <c r="I185" s="56">
        <f>SUM(G185:H185)</f>
        <v>4100</v>
      </c>
    </row>
    <row r="186" spans="1:10" collapsed="1">
      <c r="A186" s="55"/>
      <c r="C186" s="52"/>
      <c r="D186" s="53"/>
      <c r="E186" s="56"/>
      <c r="F186" s="56"/>
      <c r="G186" s="56"/>
      <c r="H186" s="56"/>
      <c r="I186" s="56"/>
    </row>
    <row r="187" spans="1:10">
      <c r="A187" s="37">
        <f>+A177+0.01</f>
        <v>101.07000000000004</v>
      </c>
      <c r="B187" s="38" t="s">
        <v>251</v>
      </c>
      <c r="C187" s="39">
        <v>1</v>
      </c>
      <c r="D187" s="40" t="s">
        <v>252</v>
      </c>
      <c r="E187" s="41"/>
      <c r="F187" s="41"/>
      <c r="G187" s="41">
        <f>+G196/C189</f>
        <v>45.402923076923081</v>
      </c>
      <c r="H187" s="41">
        <f>+H196/C189</f>
        <v>5.2055604395604398</v>
      </c>
      <c r="I187" s="42">
        <f>+I196/C189</f>
        <v>50.608483516483517</v>
      </c>
      <c r="J187" s="43" t="s">
        <v>174</v>
      </c>
    </row>
    <row r="188" spans="1:10" hidden="1" outlineLevel="1">
      <c r="A188" s="44"/>
      <c r="B188" s="45" t="s">
        <v>253</v>
      </c>
      <c r="C188" s="46"/>
      <c r="D188" s="47"/>
      <c r="E188" s="48"/>
      <c r="F188" s="48"/>
      <c r="G188" s="48"/>
      <c r="H188" s="48"/>
      <c r="I188" s="49"/>
      <c r="J188" s="50"/>
    </row>
    <row r="189" spans="1:10" hidden="1" outlineLevel="1">
      <c r="A189" s="44"/>
      <c r="B189" s="51" t="s">
        <v>233</v>
      </c>
      <c r="C189" s="52">
        <f>ROUND((350*C192),2)</f>
        <v>455</v>
      </c>
      <c r="D189" s="53" t="s">
        <v>252</v>
      </c>
      <c r="E189" s="48"/>
      <c r="F189" s="48"/>
      <c r="G189" s="48"/>
      <c r="H189" s="48"/>
      <c r="I189" s="49"/>
      <c r="J189" s="50"/>
    </row>
    <row r="190" spans="1:10" hidden="1" outlineLevel="1">
      <c r="A190" s="44"/>
      <c r="B190" s="51" t="s">
        <v>177</v>
      </c>
      <c r="C190" s="52"/>
      <c r="D190" s="53"/>
      <c r="E190" s="48"/>
      <c r="F190" s="48"/>
      <c r="G190" s="48"/>
      <c r="H190" s="48"/>
      <c r="I190" s="49"/>
      <c r="J190" s="50"/>
    </row>
    <row r="191" spans="1:10" hidden="1" outlineLevel="1">
      <c r="A191" s="44"/>
      <c r="B191" s="45" t="s">
        <v>254</v>
      </c>
      <c r="C191" s="52">
        <v>80</v>
      </c>
      <c r="D191" s="54" t="s">
        <v>223</v>
      </c>
      <c r="E191" s="48"/>
      <c r="F191" s="48"/>
      <c r="G191" s="48"/>
      <c r="H191" s="48"/>
      <c r="I191" s="49"/>
      <c r="J191" s="50"/>
    </row>
    <row r="192" spans="1:10" hidden="1" outlineLevel="1">
      <c r="A192" s="44"/>
      <c r="B192" s="45" t="s">
        <v>255</v>
      </c>
      <c r="C192" s="52">
        <v>1.3</v>
      </c>
      <c r="D192" s="54"/>
      <c r="E192" s="48"/>
      <c r="F192" s="48"/>
      <c r="G192" s="48"/>
      <c r="H192" s="48"/>
      <c r="I192" s="49"/>
      <c r="J192" s="50"/>
    </row>
    <row r="193" spans="1:10" hidden="1" outlineLevel="1">
      <c r="A193" s="55"/>
      <c r="B193" s="51" t="s">
        <v>180</v>
      </c>
      <c r="C193" s="52"/>
      <c r="D193" s="53"/>
      <c r="E193" s="56"/>
      <c r="F193" s="56"/>
      <c r="G193" s="56"/>
      <c r="H193" s="56"/>
      <c r="I193" s="56"/>
    </row>
    <row r="194" spans="1:10" hidden="1" outlineLevel="1">
      <c r="A194" s="55"/>
      <c r="B194" s="45" t="s">
        <v>256</v>
      </c>
      <c r="C194" s="52">
        <f>ROUND(((C189*C192)/C191),4)</f>
        <v>7.3937999999999997</v>
      </c>
      <c r="D194" s="53" t="s">
        <v>173</v>
      </c>
      <c r="E194" s="56">
        <v>2523.5100000000002</v>
      </c>
      <c r="F194" s="56">
        <v>320.33999999999997</v>
      </c>
      <c r="G194" s="56">
        <f>ROUND((C194*(E194)),2)</f>
        <v>18658.330000000002</v>
      </c>
      <c r="H194" s="56">
        <f>ROUND((C194*(F194)),2)</f>
        <v>2368.5300000000002</v>
      </c>
      <c r="I194" s="56"/>
    </row>
    <row r="195" spans="1:10" hidden="1" outlineLevel="1">
      <c r="A195" s="55"/>
      <c r="B195" s="45" t="s">
        <v>226</v>
      </c>
      <c r="C195" s="52">
        <v>0.2</v>
      </c>
      <c r="D195" s="53" t="s">
        <v>164</v>
      </c>
      <c r="E195" s="56">
        <v>10000</v>
      </c>
      <c r="F195" s="56">
        <v>0</v>
      </c>
      <c r="G195" s="56">
        <f>ROUND((C195*(E195)),2)</f>
        <v>2000</v>
      </c>
      <c r="H195" s="56">
        <f>ROUND((C195*(F195)),2)</f>
        <v>0</v>
      </c>
      <c r="I195" s="56"/>
    </row>
    <row r="196" spans="1:10" hidden="1" outlineLevel="1">
      <c r="A196" s="55"/>
      <c r="B196" s="45" t="s">
        <v>182</v>
      </c>
      <c r="C196" s="52"/>
      <c r="D196" s="53"/>
      <c r="E196" s="56"/>
      <c r="F196" s="56"/>
      <c r="G196" s="56">
        <f>SUM(G194:G195)</f>
        <v>20658.330000000002</v>
      </c>
      <c r="H196" s="56">
        <f>SUM(H194:H195)</f>
        <v>2368.5300000000002</v>
      </c>
      <c r="I196" s="56">
        <f>SUM(G196:H196)</f>
        <v>23026.86</v>
      </c>
    </row>
    <row r="197" spans="1:10" collapsed="1">
      <c r="A197" s="55"/>
      <c r="C197" s="52"/>
      <c r="D197" s="53"/>
      <c r="E197" s="56"/>
      <c r="F197" s="56"/>
      <c r="G197" s="56"/>
      <c r="H197" s="56"/>
      <c r="I197" s="56"/>
    </row>
    <row r="198" spans="1:10">
      <c r="A198" s="37">
        <f>+A187+0.01</f>
        <v>101.08000000000004</v>
      </c>
      <c r="B198" s="38" t="s">
        <v>257</v>
      </c>
      <c r="C198" s="39">
        <v>1</v>
      </c>
      <c r="D198" s="40" t="s">
        <v>252</v>
      </c>
      <c r="E198" s="41"/>
      <c r="F198" s="41"/>
      <c r="G198" s="41">
        <f>+G208/C200</f>
        <v>57.580967032967031</v>
      </c>
      <c r="H198" s="41">
        <f>+H208/C200</f>
        <v>6.886857142857143</v>
      </c>
      <c r="I198" s="42">
        <f>+I208/C200</f>
        <v>64.467824175824177</v>
      </c>
      <c r="J198" s="43" t="s">
        <v>174</v>
      </c>
    </row>
    <row r="199" spans="1:10" hidden="1" outlineLevel="1">
      <c r="A199" s="44"/>
      <c r="B199" s="45" t="s">
        <v>253</v>
      </c>
      <c r="C199" s="46"/>
      <c r="D199" s="47"/>
      <c r="E199" s="48"/>
      <c r="F199" s="48"/>
      <c r="G199" s="48"/>
      <c r="H199" s="48"/>
      <c r="I199" s="49"/>
      <c r="J199" s="50"/>
    </row>
    <row r="200" spans="1:10" hidden="1" outlineLevel="1">
      <c r="A200" s="44"/>
      <c r="B200" s="51" t="s">
        <v>233</v>
      </c>
      <c r="C200" s="52">
        <f>ROUND((350*C203),2)</f>
        <v>455</v>
      </c>
      <c r="D200" s="53" t="s">
        <v>252</v>
      </c>
      <c r="E200" s="48"/>
      <c r="F200" s="48"/>
      <c r="G200" s="48"/>
      <c r="H200" s="48"/>
      <c r="I200" s="49"/>
      <c r="J200" s="50"/>
    </row>
    <row r="201" spans="1:10" hidden="1" outlineLevel="1">
      <c r="A201" s="44"/>
      <c r="B201" s="51" t="s">
        <v>177</v>
      </c>
      <c r="C201" s="52"/>
      <c r="D201" s="53"/>
      <c r="E201" s="48"/>
      <c r="F201" s="48"/>
      <c r="G201" s="48"/>
      <c r="H201" s="48"/>
      <c r="I201" s="49"/>
      <c r="J201" s="50"/>
    </row>
    <row r="202" spans="1:10" hidden="1" outlineLevel="1">
      <c r="A202" s="44"/>
      <c r="B202" s="45" t="s">
        <v>258</v>
      </c>
      <c r="C202" s="52">
        <v>75</v>
      </c>
      <c r="D202" s="54" t="s">
        <v>223</v>
      </c>
      <c r="E202" s="48"/>
      <c r="F202" s="48"/>
      <c r="G202" s="48"/>
      <c r="H202" s="48"/>
      <c r="I202" s="49"/>
      <c r="J202" s="50"/>
    </row>
    <row r="203" spans="1:10" hidden="1" outlineLevel="1">
      <c r="A203" s="44"/>
      <c r="B203" s="45" t="s">
        <v>255</v>
      </c>
      <c r="C203" s="52">
        <v>1.3</v>
      </c>
      <c r="D203" s="54"/>
      <c r="E203" s="48"/>
      <c r="F203" s="48"/>
      <c r="G203" s="48"/>
      <c r="H203" s="48"/>
      <c r="I203" s="49"/>
      <c r="J203" s="50"/>
    </row>
    <row r="204" spans="1:10" hidden="1" outlineLevel="1">
      <c r="A204" s="55"/>
      <c r="B204" s="51" t="s">
        <v>180</v>
      </c>
      <c r="C204" s="52"/>
      <c r="D204" s="53"/>
      <c r="E204" s="56"/>
      <c r="F204" s="56"/>
      <c r="G204" s="56"/>
      <c r="H204" s="56"/>
      <c r="I204" s="56"/>
    </row>
    <row r="205" spans="1:10" hidden="1" outlineLevel="1">
      <c r="A205" s="55"/>
      <c r="B205" s="45" t="s">
        <v>236</v>
      </c>
      <c r="C205" s="52">
        <f>ROUND(((C200*C203)/C202),4)</f>
        <v>7.8867000000000003</v>
      </c>
      <c r="D205" s="53" t="s">
        <v>173</v>
      </c>
      <c r="E205" s="56">
        <v>2945.14</v>
      </c>
      <c r="F205" s="56">
        <v>381.36</v>
      </c>
      <c r="G205" s="56">
        <f>ROUND((C205*(E205)),2)</f>
        <v>23227.439999999999</v>
      </c>
      <c r="H205" s="56">
        <f>ROUND((C205*(F205)),2)</f>
        <v>3007.67</v>
      </c>
      <c r="I205" s="56"/>
    </row>
    <row r="206" spans="1:10" hidden="1" outlineLevel="1">
      <c r="A206" s="55"/>
      <c r="B206" s="45" t="s">
        <v>259</v>
      </c>
      <c r="C206" s="52">
        <v>0.33</v>
      </c>
      <c r="D206" s="53" t="s">
        <v>173</v>
      </c>
      <c r="E206" s="56">
        <v>2945.14</v>
      </c>
      <c r="F206" s="56">
        <v>381.36</v>
      </c>
      <c r="G206" s="56">
        <f>ROUND((C206*(E206)),2)</f>
        <v>971.9</v>
      </c>
      <c r="H206" s="56">
        <f>ROUND((C206*(F206)),2)</f>
        <v>125.85</v>
      </c>
      <c r="I206" s="56"/>
    </row>
    <row r="207" spans="1:10" hidden="1" outlineLevel="1">
      <c r="A207" s="55"/>
      <c r="B207" s="45" t="s">
        <v>226</v>
      </c>
      <c r="C207" s="52">
        <v>0.2</v>
      </c>
      <c r="D207" s="53" t="s">
        <v>164</v>
      </c>
      <c r="E207" s="56">
        <v>10000</v>
      </c>
      <c r="F207" s="56">
        <v>0</v>
      </c>
      <c r="G207" s="56">
        <f>ROUND((C207*(E207)),2)</f>
        <v>2000</v>
      </c>
      <c r="H207" s="56">
        <f>ROUND((C207*(F207)),2)</f>
        <v>0</v>
      </c>
      <c r="I207" s="56"/>
    </row>
    <row r="208" spans="1:10" hidden="1" outlineLevel="1">
      <c r="A208" s="55"/>
      <c r="B208" s="45" t="s">
        <v>182</v>
      </c>
      <c r="C208" s="52"/>
      <c r="D208" s="53"/>
      <c r="E208" s="56"/>
      <c r="F208" s="56"/>
      <c r="G208" s="56">
        <f>SUM(G205:G207)</f>
        <v>26199.34</v>
      </c>
      <c r="H208" s="56">
        <f>SUM(H205:H207)</f>
        <v>3133.52</v>
      </c>
      <c r="I208" s="56">
        <f>SUM(G208:H208)</f>
        <v>29332.86</v>
      </c>
    </row>
    <row r="209" spans="1:10" collapsed="1">
      <c r="A209" s="55"/>
      <c r="C209" s="52"/>
      <c r="D209" s="53"/>
      <c r="E209" s="56"/>
      <c r="F209" s="56"/>
      <c r="G209" s="56"/>
      <c r="H209" s="56"/>
      <c r="I209" s="56"/>
    </row>
    <row r="210" spans="1:10">
      <c r="A210" s="37">
        <f>+A198+0.01</f>
        <v>101.09000000000005</v>
      </c>
      <c r="B210" s="38" t="s">
        <v>260</v>
      </c>
      <c r="C210" s="39">
        <v>1</v>
      </c>
      <c r="D210" s="40" t="s">
        <v>252</v>
      </c>
      <c r="E210" s="41"/>
      <c r="F210" s="41"/>
      <c r="G210" s="41">
        <f>+G219/C212</f>
        <v>99.53760439560439</v>
      </c>
      <c r="H210" s="41">
        <f>+H219/C212</f>
        <v>12.96</v>
      </c>
      <c r="I210" s="42">
        <f>+I219/C212</f>
        <v>112.4976043956044</v>
      </c>
      <c r="J210" s="43" t="s">
        <v>174</v>
      </c>
    </row>
    <row r="211" spans="1:10" hidden="1" outlineLevel="1">
      <c r="A211" s="44"/>
      <c r="B211" s="45" t="s">
        <v>253</v>
      </c>
      <c r="C211" s="46"/>
      <c r="D211" s="47"/>
      <c r="E211" s="48"/>
      <c r="F211" s="48"/>
      <c r="G211" s="48"/>
      <c r="H211" s="48"/>
      <c r="I211" s="49"/>
      <c r="J211" s="50"/>
    </row>
    <row r="212" spans="1:10" hidden="1" outlineLevel="1">
      <c r="A212" s="44"/>
      <c r="B212" s="51" t="s">
        <v>233</v>
      </c>
      <c r="C212" s="52">
        <f>ROUND((350*C215),2)</f>
        <v>455</v>
      </c>
      <c r="D212" s="53" t="s">
        <v>252</v>
      </c>
      <c r="E212" s="48"/>
      <c r="F212" s="48"/>
      <c r="G212" s="48"/>
      <c r="H212" s="48"/>
      <c r="I212" s="49"/>
      <c r="J212" s="50"/>
    </row>
    <row r="213" spans="1:10" hidden="1" outlineLevel="1">
      <c r="A213" s="44"/>
      <c r="B213" s="51" t="s">
        <v>177</v>
      </c>
      <c r="C213" s="52"/>
      <c r="D213" s="53"/>
      <c r="E213" s="48"/>
      <c r="F213" s="48"/>
      <c r="G213" s="48"/>
      <c r="H213" s="48"/>
      <c r="I213" s="49"/>
      <c r="J213" s="50"/>
    </row>
    <row r="214" spans="1:10" hidden="1" outlineLevel="1">
      <c r="A214" s="44"/>
      <c r="B214" s="45" t="s">
        <v>261</v>
      </c>
      <c r="C214" s="52">
        <v>32.5</v>
      </c>
      <c r="D214" s="54" t="s">
        <v>223</v>
      </c>
      <c r="E214" s="48"/>
      <c r="F214" s="48"/>
      <c r="G214" s="48"/>
      <c r="H214" s="48"/>
      <c r="I214" s="49"/>
      <c r="J214" s="50"/>
    </row>
    <row r="215" spans="1:10" hidden="1" outlineLevel="1">
      <c r="A215" s="44"/>
      <c r="B215" s="45" t="s">
        <v>255</v>
      </c>
      <c r="C215" s="52">
        <v>1.3</v>
      </c>
      <c r="D215" s="54"/>
      <c r="E215" s="48"/>
      <c r="F215" s="48"/>
      <c r="G215" s="48"/>
      <c r="H215" s="48"/>
      <c r="I215" s="49"/>
      <c r="J215" s="50"/>
    </row>
    <row r="216" spans="1:10" hidden="1" outlineLevel="1">
      <c r="A216" s="55"/>
      <c r="B216" s="51" t="s">
        <v>180</v>
      </c>
      <c r="C216" s="52"/>
      <c r="D216" s="53"/>
      <c r="E216" s="56"/>
      <c r="F216" s="56"/>
      <c r="G216" s="56"/>
      <c r="H216" s="56"/>
      <c r="I216" s="56"/>
    </row>
    <row r="217" spans="1:10" hidden="1" outlineLevel="1">
      <c r="A217" s="55"/>
      <c r="B217" s="45" t="s">
        <v>262</v>
      </c>
      <c r="C217" s="52">
        <f>ROUND(((C212*C215)/C214),4)</f>
        <v>18.2</v>
      </c>
      <c r="D217" s="53" t="s">
        <v>173</v>
      </c>
      <c r="E217" s="56">
        <v>2378.5500000000002</v>
      </c>
      <c r="F217" s="56">
        <v>324</v>
      </c>
      <c r="G217" s="56">
        <f>ROUND((C217*(E217)),2)</f>
        <v>43289.61</v>
      </c>
      <c r="H217" s="56">
        <f>ROUND((C217*(F217)),2)</f>
        <v>5896.8</v>
      </c>
      <c r="I217" s="56"/>
    </row>
    <row r="218" spans="1:10" hidden="1" outlineLevel="1">
      <c r="A218" s="55"/>
      <c r="B218" s="45" t="s">
        <v>226</v>
      </c>
      <c r="C218" s="52">
        <v>0.2</v>
      </c>
      <c r="D218" s="53" t="s">
        <v>164</v>
      </c>
      <c r="E218" s="56">
        <v>10000</v>
      </c>
      <c r="F218" s="56">
        <v>0</v>
      </c>
      <c r="G218" s="56">
        <f>ROUND((C218*(E218)),2)</f>
        <v>2000</v>
      </c>
      <c r="H218" s="56">
        <f>ROUND((C218*(F218)),2)</f>
        <v>0</v>
      </c>
      <c r="I218" s="56"/>
    </row>
    <row r="219" spans="1:10" hidden="1" outlineLevel="1">
      <c r="A219" s="55"/>
      <c r="B219" s="45" t="s">
        <v>182</v>
      </c>
      <c r="C219" s="52"/>
      <c r="D219" s="53"/>
      <c r="E219" s="56"/>
      <c r="F219" s="56"/>
      <c r="G219" s="56">
        <f>SUM(G217:G218)</f>
        <v>45289.61</v>
      </c>
      <c r="H219" s="56">
        <f>SUM(H217:H218)</f>
        <v>5896.8</v>
      </c>
      <c r="I219" s="56">
        <f>SUM(G219:H219)</f>
        <v>51186.41</v>
      </c>
    </row>
    <row r="220" spans="1:10" collapsed="1">
      <c r="A220" s="55"/>
      <c r="C220" s="52"/>
      <c r="D220" s="53"/>
      <c r="E220" s="56"/>
      <c r="F220" s="56"/>
      <c r="G220" s="56"/>
      <c r="H220" s="56"/>
      <c r="I220" s="56"/>
    </row>
    <row r="221" spans="1:10">
      <c r="A221" s="37">
        <f>+A210+0.01</f>
        <v>101.10000000000005</v>
      </c>
      <c r="B221" s="38" t="s">
        <v>263</v>
      </c>
      <c r="C221" s="39">
        <v>1</v>
      </c>
      <c r="D221" s="40" t="s">
        <v>252</v>
      </c>
      <c r="E221" s="41"/>
      <c r="F221" s="41"/>
      <c r="G221" s="41">
        <f>+G230/C223</f>
        <v>127.67151648351648</v>
      </c>
      <c r="H221" s="41">
        <f>+H230/C223</f>
        <v>17.51265934065934</v>
      </c>
      <c r="I221" s="42">
        <f>+I230/C223</f>
        <v>145.18417582417584</v>
      </c>
      <c r="J221" s="43" t="s">
        <v>174</v>
      </c>
    </row>
    <row r="222" spans="1:10" hidden="1" outlineLevel="1">
      <c r="A222" s="44"/>
      <c r="B222" s="45" t="s">
        <v>253</v>
      </c>
      <c r="C222" s="46"/>
      <c r="D222" s="47"/>
      <c r="E222" s="48"/>
      <c r="F222" s="48"/>
      <c r="G222" s="48"/>
      <c r="H222" s="48"/>
      <c r="I222" s="49"/>
      <c r="J222" s="50"/>
    </row>
    <row r="223" spans="1:10" hidden="1" outlineLevel="1">
      <c r="A223" s="44"/>
      <c r="B223" s="51" t="s">
        <v>233</v>
      </c>
      <c r="C223" s="52">
        <f>ROUND((350*C226),2)</f>
        <v>455</v>
      </c>
      <c r="D223" s="53" t="s">
        <v>252</v>
      </c>
      <c r="E223" s="48"/>
      <c r="F223" s="48"/>
      <c r="G223" s="48"/>
      <c r="H223" s="48"/>
      <c r="I223" s="49"/>
      <c r="J223" s="50"/>
    </row>
    <row r="224" spans="1:10" hidden="1" outlineLevel="1">
      <c r="A224" s="44"/>
      <c r="B224" s="51" t="s">
        <v>177</v>
      </c>
      <c r="C224" s="52"/>
      <c r="D224" s="53"/>
      <c r="E224" s="48"/>
      <c r="F224" s="48"/>
      <c r="G224" s="48"/>
      <c r="H224" s="48"/>
      <c r="I224" s="49"/>
      <c r="J224" s="50"/>
    </row>
    <row r="225" spans="1:10" hidden="1" outlineLevel="1">
      <c r="A225" s="44"/>
      <c r="B225" s="45" t="s">
        <v>264</v>
      </c>
      <c r="C225" s="52">
        <v>16</v>
      </c>
      <c r="D225" s="54" t="s">
        <v>223</v>
      </c>
      <c r="E225" s="48"/>
      <c r="F225" s="48"/>
      <c r="G225" s="48"/>
      <c r="H225" s="48"/>
      <c r="I225" s="49"/>
      <c r="J225" s="50"/>
    </row>
    <row r="226" spans="1:10" hidden="1" outlineLevel="1">
      <c r="A226" s="44"/>
      <c r="B226" s="45" t="s">
        <v>255</v>
      </c>
      <c r="C226" s="52">
        <v>1.3</v>
      </c>
      <c r="D226" s="54"/>
      <c r="E226" s="48"/>
      <c r="F226" s="48"/>
      <c r="G226" s="48"/>
      <c r="H226" s="48"/>
      <c r="I226" s="49"/>
      <c r="J226" s="50"/>
    </row>
    <row r="227" spans="1:10" hidden="1" outlineLevel="1">
      <c r="A227" s="55"/>
      <c r="B227" s="51" t="s">
        <v>180</v>
      </c>
      <c r="C227" s="52"/>
      <c r="D227" s="53"/>
      <c r="E227" s="56"/>
      <c r="F227" s="56"/>
      <c r="G227" s="56"/>
      <c r="H227" s="56"/>
      <c r="I227" s="56"/>
    </row>
    <row r="228" spans="1:10" hidden="1" outlineLevel="1">
      <c r="A228" s="55"/>
      <c r="B228" s="45" t="s">
        <v>265</v>
      </c>
      <c r="C228" s="52">
        <f>ROUND(((C223*C226)/C225),4)</f>
        <v>36.968800000000002</v>
      </c>
      <c r="D228" s="53" t="s">
        <v>173</v>
      </c>
      <c r="E228" s="56">
        <v>1528.06</v>
      </c>
      <c r="F228" s="56">
        <v>215.54</v>
      </c>
      <c r="G228" s="56">
        <f>ROUND((C228*(E228)),2)</f>
        <v>56490.54</v>
      </c>
      <c r="H228" s="56">
        <f>ROUND((C228*(F228)),2)</f>
        <v>7968.26</v>
      </c>
      <c r="I228" s="56"/>
    </row>
    <row r="229" spans="1:10" hidden="1" outlineLevel="1">
      <c r="A229" s="55"/>
      <c r="B229" s="45" t="s">
        <v>226</v>
      </c>
      <c r="C229" s="52">
        <v>0.2</v>
      </c>
      <c r="D229" s="53" t="s">
        <v>164</v>
      </c>
      <c r="E229" s="56">
        <v>8000</v>
      </c>
      <c r="F229" s="56">
        <v>0</v>
      </c>
      <c r="G229" s="56">
        <f>ROUND((C229*(E229)),2)</f>
        <v>1600</v>
      </c>
      <c r="H229" s="56">
        <f>ROUND((C229*(F229)),2)</f>
        <v>0</v>
      </c>
      <c r="I229" s="56"/>
    </row>
    <row r="230" spans="1:10" hidden="1" outlineLevel="1">
      <c r="A230" s="55"/>
      <c r="B230" s="45" t="s">
        <v>182</v>
      </c>
      <c r="C230" s="52"/>
      <c r="D230" s="53"/>
      <c r="E230" s="56"/>
      <c r="F230" s="56"/>
      <c r="G230" s="56">
        <f>SUM(G228:G229)</f>
        <v>58090.54</v>
      </c>
      <c r="H230" s="56">
        <f>SUM(H228:H229)</f>
        <v>7968.26</v>
      </c>
      <c r="I230" s="56">
        <f>SUM(G230:H230)</f>
        <v>66058.8</v>
      </c>
    </row>
    <row r="231" spans="1:10" collapsed="1">
      <c r="A231" s="55"/>
      <c r="C231" s="52"/>
      <c r="D231" s="53"/>
      <c r="E231" s="56"/>
      <c r="F231" s="56"/>
      <c r="G231" s="56"/>
      <c r="H231" s="56"/>
      <c r="I231" s="56"/>
    </row>
    <row r="232" spans="1:10">
      <c r="A232" s="37">
        <f>+A221+0.01</f>
        <v>101.11000000000006</v>
      </c>
      <c r="B232" s="38" t="s">
        <v>266</v>
      </c>
      <c r="C232" s="39">
        <v>1</v>
      </c>
      <c r="D232" s="40" t="s">
        <v>252</v>
      </c>
      <c r="E232" s="41"/>
      <c r="F232" s="41"/>
      <c r="G232" s="41">
        <f>+G239/C234</f>
        <v>255.61</v>
      </c>
      <c r="H232" s="41">
        <f>+H239/C234</f>
        <v>5.21</v>
      </c>
      <c r="I232" s="42">
        <f>+I239/C234</f>
        <v>260.82</v>
      </c>
      <c r="J232" s="43" t="s">
        <v>174</v>
      </c>
    </row>
    <row r="233" spans="1:10" hidden="1" outlineLevel="1">
      <c r="A233" s="44"/>
      <c r="B233" s="45" t="s">
        <v>267</v>
      </c>
      <c r="C233" s="46"/>
      <c r="D233" s="47"/>
      <c r="E233" s="48"/>
      <c r="F233" s="48"/>
      <c r="G233" s="48"/>
      <c r="H233" s="48"/>
      <c r="I233" s="49"/>
      <c r="J233" s="50"/>
    </row>
    <row r="234" spans="1:10" hidden="1" outlineLevel="1">
      <c r="A234" s="44"/>
      <c r="B234" s="51" t="s">
        <v>233</v>
      </c>
      <c r="C234" s="52">
        <v>1</v>
      </c>
      <c r="D234" s="53" t="s">
        <v>252</v>
      </c>
      <c r="E234" s="48"/>
      <c r="F234" s="48"/>
      <c r="G234" s="48"/>
      <c r="H234" s="48"/>
      <c r="I234" s="49"/>
      <c r="J234" s="50"/>
    </row>
    <row r="235" spans="1:10" hidden="1" outlineLevel="1">
      <c r="A235" s="55"/>
      <c r="B235" s="51" t="s">
        <v>180</v>
      </c>
      <c r="C235" s="52"/>
      <c r="D235" s="53"/>
      <c r="E235" s="56"/>
      <c r="F235" s="56"/>
      <c r="G235" s="56"/>
      <c r="H235" s="56"/>
      <c r="I235" s="56"/>
    </row>
    <row r="236" spans="1:10" hidden="1" outlineLevel="1">
      <c r="A236" s="55"/>
      <c r="B236" s="45" t="s">
        <v>268</v>
      </c>
      <c r="C236" s="52">
        <f>+C234</f>
        <v>1</v>
      </c>
      <c r="D236" s="53" t="s">
        <v>252</v>
      </c>
      <c r="E236" s="56">
        <v>50.608483516483517</v>
      </c>
      <c r="F236" s="56">
        <v>5.2055604395604398</v>
      </c>
      <c r="G236" s="56">
        <f>ROUND((C236*(E236)),2)</f>
        <v>50.61</v>
      </c>
      <c r="H236" s="56">
        <f>ROUND((C236*(F236)),2)</f>
        <v>5.21</v>
      </c>
      <c r="I236" s="56"/>
    </row>
    <row r="237" spans="1:10" hidden="1" outlineLevel="1">
      <c r="A237" s="55"/>
      <c r="B237" s="45" t="s">
        <v>269</v>
      </c>
      <c r="C237" s="52">
        <v>1</v>
      </c>
      <c r="D237" s="53" t="s">
        <v>164</v>
      </c>
      <c r="E237" s="56">
        <v>115</v>
      </c>
      <c r="F237" s="56">
        <v>0</v>
      </c>
      <c r="G237" s="56">
        <f>ROUND((C237*(E237)),2)</f>
        <v>115</v>
      </c>
      <c r="H237" s="56">
        <f>ROUND((C237*(F237)),2)</f>
        <v>0</v>
      </c>
      <c r="I237" s="56"/>
    </row>
    <row r="238" spans="1:10" hidden="1" outlineLevel="1">
      <c r="A238" s="55"/>
      <c r="B238" s="45" t="s">
        <v>270</v>
      </c>
      <c r="C238" s="52">
        <v>5</v>
      </c>
      <c r="D238" s="53" t="s">
        <v>271</v>
      </c>
      <c r="E238" s="56">
        <v>18</v>
      </c>
      <c r="F238" s="56">
        <v>0</v>
      </c>
      <c r="G238" s="56">
        <f>ROUND((C238*(E238)),2)</f>
        <v>90</v>
      </c>
      <c r="H238" s="56">
        <f>ROUND((C238*(F238)),2)</f>
        <v>0</v>
      </c>
      <c r="I238" s="56"/>
    </row>
    <row r="239" spans="1:10" hidden="1" outlineLevel="1">
      <c r="A239" s="55"/>
      <c r="B239" s="45" t="s">
        <v>182</v>
      </c>
      <c r="C239" s="52"/>
      <c r="D239" s="53"/>
      <c r="E239" s="56"/>
      <c r="F239" s="56"/>
      <c r="G239" s="56">
        <f>SUM(G236:G238)</f>
        <v>255.61</v>
      </c>
      <c r="H239" s="56">
        <f>SUM(H236:H238)</f>
        <v>5.21</v>
      </c>
      <c r="I239" s="56">
        <f>SUM(G239:H239)</f>
        <v>260.82</v>
      </c>
    </row>
    <row r="240" spans="1:10" collapsed="1">
      <c r="A240" s="55"/>
      <c r="C240" s="52"/>
      <c r="D240" s="53"/>
      <c r="E240" s="56"/>
      <c r="F240" s="56"/>
      <c r="G240" s="56"/>
      <c r="H240" s="56"/>
      <c r="I240" s="56"/>
    </row>
    <row r="241" spans="1:10">
      <c r="A241" s="37">
        <f>+A232+0.01</f>
        <v>101.12000000000006</v>
      </c>
      <c r="B241" s="38" t="s">
        <v>272</v>
      </c>
      <c r="C241" s="39">
        <v>1</v>
      </c>
      <c r="D241" s="40" t="s">
        <v>252</v>
      </c>
      <c r="E241" s="41"/>
      <c r="F241" s="41"/>
      <c r="G241" s="41">
        <f>+G248/C243</f>
        <v>262.58</v>
      </c>
      <c r="H241" s="41">
        <f>+H248/C243</f>
        <v>6.89</v>
      </c>
      <c r="I241" s="42">
        <f>+I248/C243</f>
        <v>269.46999999999997</v>
      </c>
      <c r="J241" s="43" t="s">
        <v>174</v>
      </c>
    </row>
    <row r="242" spans="1:10" hidden="1" outlineLevel="1">
      <c r="A242" s="44"/>
      <c r="B242" s="45" t="s">
        <v>267</v>
      </c>
      <c r="C242" s="46"/>
      <c r="D242" s="47"/>
      <c r="E242" s="48"/>
      <c r="F242" s="48"/>
      <c r="G242" s="48"/>
      <c r="H242" s="48"/>
      <c r="I242" s="49"/>
      <c r="J242" s="50"/>
    </row>
    <row r="243" spans="1:10" hidden="1" outlineLevel="1">
      <c r="A243" s="44"/>
      <c r="B243" s="51" t="s">
        <v>233</v>
      </c>
      <c r="C243" s="52">
        <v>1</v>
      </c>
      <c r="D243" s="53" t="s">
        <v>252</v>
      </c>
      <c r="E243" s="48"/>
      <c r="F243" s="48"/>
      <c r="G243" s="48"/>
      <c r="H243" s="48"/>
      <c r="I243" s="49"/>
      <c r="J243" s="50"/>
    </row>
    <row r="244" spans="1:10" hidden="1" outlineLevel="1">
      <c r="A244" s="55"/>
      <c r="B244" s="51" t="s">
        <v>180</v>
      </c>
      <c r="C244" s="52"/>
      <c r="D244" s="53"/>
      <c r="E244" s="56"/>
      <c r="F244" s="56"/>
      <c r="G244" s="56"/>
      <c r="H244" s="56"/>
      <c r="I244" s="56"/>
    </row>
    <row r="245" spans="1:10" hidden="1" outlineLevel="1">
      <c r="A245" s="55"/>
      <c r="B245" s="45" t="s">
        <v>273</v>
      </c>
      <c r="C245" s="52">
        <f>+C243</f>
        <v>1</v>
      </c>
      <c r="D245" s="53" t="s">
        <v>252</v>
      </c>
      <c r="E245" s="56">
        <v>57.580967032967031</v>
      </c>
      <c r="F245" s="56">
        <v>6.886857142857143</v>
      </c>
      <c r="G245" s="56">
        <f>ROUND((C245*(E245)),2)</f>
        <v>57.58</v>
      </c>
      <c r="H245" s="56">
        <f>ROUND((C245*(F245)),2)</f>
        <v>6.89</v>
      </c>
      <c r="I245" s="56"/>
    </row>
    <row r="246" spans="1:10" hidden="1" outlineLevel="1">
      <c r="A246" s="55"/>
      <c r="B246" s="45" t="s">
        <v>269</v>
      </c>
      <c r="C246" s="52">
        <v>1</v>
      </c>
      <c r="D246" s="53" t="s">
        <v>164</v>
      </c>
      <c r="E246" s="56">
        <v>115</v>
      </c>
      <c r="F246" s="56">
        <v>0</v>
      </c>
      <c r="G246" s="56">
        <f>ROUND((C246*(E246)),2)</f>
        <v>115</v>
      </c>
      <c r="H246" s="56">
        <f>ROUND((C246*(F246)),2)</f>
        <v>0</v>
      </c>
      <c r="I246" s="56"/>
    </row>
    <row r="247" spans="1:10" hidden="1" outlineLevel="1">
      <c r="A247" s="55"/>
      <c r="B247" s="45" t="s">
        <v>270</v>
      </c>
      <c r="C247" s="52">
        <v>5</v>
      </c>
      <c r="D247" s="53" t="s">
        <v>271</v>
      </c>
      <c r="E247" s="56">
        <v>18</v>
      </c>
      <c r="F247" s="56">
        <v>0</v>
      </c>
      <c r="G247" s="56">
        <f>ROUND((C247*(E247)),2)</f>
        <v>90</v>
      </c>
      <c r="H247" s="56">
        <f>ROUND((C247*(F247)),2)</f>
        <v>0</v>
      </c>
      <c r="I247" s="56"/>
    </row>
    <row r="248" spans="1:10" hidden="1" outlineLevel="1">
      <c r="A248" s="55"/>
      <c r="B248" s="45" t="s">
        <v>182</v>
      </c>
      <c r="C248" s="52"/>
      <c r="D248" s="53"/>
      <c r="E248" s="56"/>
      <c r="F248" s="56"/>
      <c r="G248" s="56">
        <f>SUM(G245:G247)</f>
        <v>262.58</v>
      </c>
      <c r="H248" s="56">
        <f>SUM(H245:H247)</f>
        <v>6.89</v>
      </c>
      <c r="I248" s="56">
        <f>SUM(G248:H248)</f>
        <v>269.46999999999997</v>
      </c>
    </row>
    <row r="249" spans="1:10" collapsed="1">
      <c r="A249" s="55"/>
      <c r="C249" s="52"/>
      <c r="D249" s="53"/>
      <c r="E249" s="56"/>
      <c r="F249" s="56"/>
      <c r="G249" s="56"/>
      <c r="H249" s="56"/>
      <c r="I249" s="56"/>
    </row>
    <row r="250" spans="1:10">
      <c r="A250" s="37">
        <f>+A241+0.01</f>
        <v>101.13000000000007</v>
      </c>
      <c r="B250" s="38" t="s">
        <v>274</v>
      </c>
      <c r="C250" s="39">
        <v>1</v>
      </c>
      <c r="D250" s="40" t="s">
        <v>252</v>
      </c>
      <c r="E250" s="41"/>
      <c r="F250" s="41"/>
      <c r="G250" s="41">
        <f>+G257/C252</f>
        <v>304.54000000000002</v>
      </c>
      <c r="H250" s="41">
        <f>+H257/C252</f>
        <v>12.96</v>
      </c>
      <c r="I250" s="42">
        <f>+I257/C252</f>
        <v>317.5</v>
      </c>
      <c r="J250" s="43" t="s">
        <v>174</v>
      </c>
    </row>
    <row r="251" spans="1:10" hidden="1" outlineLevel="1">
      <c r="A251" s="44"/>
      <c r="B251" s="45" t="s">
        <v>267</v>
      </c>
      <c r="C251" s="46"/>
      <c r="D251" s="47"/>
      <c r="E251" s="48"/>
      <c r="F251" s="48"/>
      <c r="G251" s="48"/>
      <c r="H251" s="48"/>
      <c r="I251" s="49"/>
      <c r="J251" s="50"/>
    </row>
    <row r="252" spans="1:10" hidden="1" outlineLevel="1">
      <c r="A252" s="44"/>
      <c r="B252" s="51" t="s">
        <v>233</v>
      </c>
      <c r="C252" s="52">
        <v>1</v>
      </c>
      <c r="D252" s="53" t="s">
        <v>252</v>
      </c>
      <c r="E252" s="48"/>
      <c r="F252" s="48"/>
      <c r="G252" s="48"/>
      <c r="H252" s="48"/>
      <c r="I252" s="49"/>
      <c r="J252" s="50"/>
    </row>
    <row r="253" spans="1:10" hidden="1" outlineLevel="1">
      <c r="A253" s="55"/>
      <c r="B253" s="51" t="s">
        <v>180</v>
      </c>
      <c r="C253" s="52"/>
      <c r="D253" s="53"/>
      <c r="E253" s="56"/>
      <c r="F253" s="56"/>
      <c r="G253" s="56"/>
      <c r="H253" s="56"/>
      <c r="I253" s="56"/>
    </row>
    <row r="254" spans="1:10" hidden="1" outlineLevel="1">
      <c r="A254" s="55"/>
      <c r="B254" s="45" t="s">
        <v>275</v>
      </c>
      <c r="C254" s="52">
        <f>+C252</f>
        <v>1</v>
      </c>
      <c r="D254" s="53" t="s">
        <v>252</v>
      </c>
      <c r="E254" s="56">
        <v>99.53760439560439</v>
      </c>
      <c r="F254" s="56">
        <v>12.96</v>
      </c>
      <c r="G254" s="56">
        <f>ROUND((C254*(E254)),2)</f>
        <v>99.54</v>
      </c>
      <c r="H254" s="56">
        <f>ROUND((C254*(F254)),2)</f>
        <v>12.96</v>
      </c>
      <c r="I254" s="56"/>
    </row>
    <row r="255" spans="1:10" hidden="1" outlineLevel="1">
      <c r="A255" s="55"/>
      <c r="B255" s="45" t="s">
        <v>269</v>
      </c>
      <c r="C255" s="52">
        <v>1</v>
      </c>
      <c r="D255" s="53" t="s">
        <v>164</v>
      </c>
      <c r="E255" s="56">
        <v>115</v>
      </c>
      <c r="F255" s="56">
        <v>0</v>
      </c>
      <c r="G255" s="56">
        <f>ROUND((C255*(E255)),2)</f>
        <v>115</v>
      </c>
      <c r="H255" s="56">
        <f>ROUND((C255*(F255)),2)</f>
        <v>0</v>
      </c>
      <c r="I255" s="56"/>
    </row>
    <row r="256" spans="1:10" hidden="1" outlineLevel="1">
      <c r="A256" s="55"/>
      <c r="B256" s="45" t="s">
        <v>270</v>
      </c>
      <c r="C256" s="52">
        <v>5</v>
      </c>
      <c r="D256" s="53" t="s">
        <v>271</v>
      </c>
      <c r="E256" s="56">
        <v>18</v>
      </c>
      <c r="F256" s="56">
        <v>0</v>
      </c>
      <c r="G256" s="56">
        <f>ROUND((C256*(E256)),2)</f>
        <v>90</v>
      </c>
      <c r="H256" s="56">
        <f>ROUND((C256*(F256)),2)</f>
        <v>0</v>
      </c>
      <c r="I256" s="56"/>
    </row>
    <row r="257" spans="1:10" hidden="1" outlineLevel="1">
      <c r="A257" s="55"/>
      <c r="B257" s="45" t="s">
        <v>182</v>
      </c>
      <c r="C257" s="52"/>
      <c r="D257" s="53"/>
      <c r="E257" s="56"/>
      <c r="F257" s="56"/>
      <c r="G257" s="56">
        <f>SUM(G254:G256)</f>
        <v>304.54000000000002</v>
      </c>
      <c r="H257" s="56">
        <f>SUM(H254:H256)</f>
        <v>12.96</v>
      </c>
      <c r="I257" s="56">
        <f>SUM(G257:H257)</f>
        <v>317.5</v>
      </c>
    </row>
    <row r="258" spans="1:10" collapsed="1">
      <c r="A258" s="55"/>
      <c r="C258" s="52"/>
      <c r="D258" s="53"/>
      <c r="E258" s="56"/>
      <c r="F258" s="56"/>
      <c r="G258" s="56"/>
      <c r="H258" s="56"/>
      <c r="I258" s="56"/>
    </row>
    <row r="259" spans="1:10">
      <c r="A259" s="37">
        <f>+A250+0.01</f>
        <v>101.14000000000007</v>
      </c>
      <c r="B259" s="38" t="s">
        <v>276</v>
      </c>
      <c r="C259" s="39">
        <v>1</v>
      </c>
      <c r="D259" s="40" t="s">
        <v>252</v>
      </c>
      <c r="E259" s="41"/>
      <c r="F259" s="41"/>
      <c r="G259" s="41">
        <f>+G265/C261</f>
        <v>540.04</v>
      </c>
      <c r="H259" s="41">
        <f>+H265/C261</f>
        <v>17.510000000000002</v>
      </c>
      <c r="I259" s="42">
        <f>+I265/C261</f>
        <v>557.54999999999995</v>
      </c>
      <c r="J259" s="43" t="s">
        <v>174</v>
      </c>
    </row>
    <row r="260" spans="1:10" hidden="1" outlineLevel="1">
      <c r="A260" s="44"/>
      <c r="B260" s="45" t="s">
        <v>267</v>
      </c>
      <c r="C260" s="46"/>
      <c r="D260" s="47"/>
      <c r="E260" s="48"/>
      <c r="F260" s="48"/>
      <c r="G260" s="48"/>
      <c r="H260" s="48"/>
      <c r="I260" s="49"/>
      <c r="J260" s="50"/>
    </row>
    <row r="261" spans="1:10" hidden="1" outlineLevel="1">
      <c r="A261" s="44"/>
      <c r="B261" s="51" t="s">
        <v>233</v>
      </c>
      <c r="C261" s="52">
        <v>1</v>
      </c>
      <c r="D261" s="53" t="s">
        <v>252</v>
      </c>
      <c r="E261" s="48"/>
      <c r="F261" s="48"/>
      <c r="G261" s="48"/>
      <c r="H261" s="48"/>
      <c r="I261" s="49"/>
      <c r="J261" s="50"/>
    </row>
    <row r="262" spans="1:10" hidden="1" outlineLevel="1">
      <c r="A262" s="55"/>
      <c r="B262" s="51" t="s">
        <v>180</v>
      </c>
      <c r="C262" s="52"/>
      <c r="D262" s="53"/>
      <c r="E262" s="56"/>
      <c r="F262" s="56"/>
      <c r="G262" s="56"/>
      <c r="H262" s="56"/>
      <c r="I262" s="56"/>
    </row>
    <row r="263" spans="1:10" hidden="1" outlineLevel="1">
      <c r="A263" s="55"/>
      <c r="B263" s="45" t="s">
        <v>277</v>
      </c>
      <c r="C263" s="52">
        <f>+C261</f>
        <v>1</v>
      </c>
      <c r="D263" s="53" t="s">
        <v>252</v>
      </c>
      <c r="E263" s="56">
        <v>127.67151648351648</v>
      </c>
      <c r="F263" s="56">
        <v>17.51265934065934</v>
      </c>
      <c r="G263" s="56">
        <f>ROUND((C263*(E263)),2)</f>
        <v>127.67</v>
      </c>
      <c r="H263" s="56">
        <f>ROUND((C263*(F263)),2)</f>
        <v>17.510000000000002</v>
      </c>
      <c r="I263" s="56"/>
    </row>
    <row r="264" spans="1:10" hidden="1" outlineLevel="1">
      <c r="A264" s="55"/>
      <c r="B264" s="45" t="s">
        <v>278</v>
      </c>
      <c r="C264" s="52">
        <f>+C263</f>
        <v>1</v>
      </c>
      <c r="D264" s="53" t="s">
        <v>252</v>
      </c>
      <c r="E264" s="56">
        <v>412.37113402061857</v>
      </c>
      <c r="F264" s="56">
        <v>0</v>
      </c>
      <c r="G264" s="56">
        <f>ROUND((C264*(E264)),2)</f>
        <v>412.37</v>
      </c>
      <c r="H264" s="56">
        <f>ROUND((C264*(F264)),2)</f>
        <v>0</v>
      </c>
      <c r="I264" s="56"/>
    </row>
    <row r="265" spans="1:10" hidden="1" outlineLevel="1">
      <c r="A265" s="55"/>
      <c r="B265" s="45" t="s">
        <v>182</v>
      </c>
      <c r="C265" s="52"/>
      <c r="D265" s="53"/>
      <c r="E265" s="56"/>
      <c r="F265" s="56"/>
      <c r="G265" s="56">
        <f>SUM(G263:G264)</f>
        <v>540.04</v>
      </c>
      <c r="H265" s="56">
        <f>SUM(H263:H264)</f>
        <v>17.510000000000002</v>
      </c>
      <c r="I265" s="56">
        <f>SUM(G265:H265)</f>
        <v>557.54999999999995</v>
      </c>
    </row>
    <row r="266" spans="1:10" collapsed="1">
      <c r="A266" s="55"/>
      <c r="C266" s="52"/>
      <c r="D266" s="53"/>
      <c r="E266" s="56"/>
      <c r="F266" s="56"/>
      <c r="G266" s="56"/>
      <c r="H266" s="56"/>
      <c r="I266" s="56"/>
    </row>
    <row r="267" spans="1:10">
      <c r="A267" s="37">
        <f>+A259+0.01</f>
        <v>101.15000000000008</v>
      </c>
      <c r="B267" s="38" t="s">
        <v>279</v>
      </c>
      <c r="C267" s="39">
        <v>1</v>
      </c>
      <c r="D267" s="40" t="s">
        <v>252</v>
      </c>
      <c r="E267" s="41"/>
      <c r="F267" s="41"/>
      <c r="G267" s="41">
        <f>+G272/C269</f>
        <v>412.37113402061857</v>
      </c>
      <c r="H267" s="41">
        <f>+H272/C269</f>
        <v>0</v>
      </c>
      <c r="I267" s="42">
        <f>+I272/C269</f>
        <v>412.37113402061857</v>
      </c>
      <c r="J267" s="43" t="s">
        <v>184</v>
      </c>
    </row>
    <row r="268" spans="1:10" hidden="1" outlineLevel="1">
      <c r="A268" s="44"/>
      <c r="B268" s="45" t="s">
        <v>280</v>
      </c>
      <c r="C268" s="46"/>
      <c r="D268" s="47"/>
      <c r="E268" s="48"/>
      <c r="F268" s="48"/>
      <c r="G268" s="48"/>
      <c r="H268" s="48"/>
      <c r="I268" s="49"/>
      <c r="J268" s="50"/>
    </row>
    <row r="269" spans="1:10" hidden="1" outlineLevel="1">
      <c r="A269" s="44"/>
      <c r="B269" s="51" t="s">
        <v>233</v>
      </c>
      <c r="C269" s="52">
        <v>4.8499999999999996</v>
      </c>
      <c r="D269" s="53" t="s">
        <v>252</v>
      </c>
      <c r="E269" s="48"/>
      <c r="F269" s="48"/>
      <c r="G269" s="48"/>
      <c r="H269" s="48"/>
      <c r="I269" s="49"/>
      <c r="J269" s="50"/>
    </row>
    <row r="270" spans="1:10" hidden="1" outlineLevel="1">
      <c r="A270" s="55"/>
      <c r="B270" s="51" t="s">
        <v>180</v>
      </c>
      <c r="C270" s="52"/>
      <c r="D270" s="53"/>
      <c r="E270" s="56"/>
      <c r="F270" s="56"/>
      <c r="G270" s="56"/>
      <c r="H270" s="56"/>
      <c r="I270" s="56"/>
    </row>
    <row r="271" spans="1:10" hidden="1" outlineLevel="1">
      <c r="A271" s="55"/>
      <c r="B271" s="45" t="s">
        <v>281</v>
      </c>
      <c r="C271" s="52">
        <v>1</v>
      </c>
      <c r="D271" s="53" t="s">
        <v>164</v>
      </c>
      <c r="E271" s="56">
        <v>2000</v>
      </c>
      <c r="F271" s="56">
        <v>0</v>
      </c>
      <c r="G271" s="56">
        <f>ROUND((C271*(E271)),2)</f>
        <v>2000</v>
      </c>
      <c r="H271" s="56">
        <f>ROUND((C271*(F271)),2)</f>
        <v>0</v>
      </c>
      <c r="I271" s="56"/>
    </row>
    <row r="272" spans="1:10" hidden="1" outlineLevel="1">
      <c r="A272" s="55"/>
      <c r="B272" s="45" t="s">
        <v>182</v>
      </c>
      <c r="C272" s="52"/>
      <c r="D272" s="53"/>
      <c r="E272" s="56"/>
      <c r="F272" s="56"/>
      <c r="G272" s="56">
        <f>SUM(G271:G271)</f>
        <v>2000</v>
      </c>
      <c r="H272" s="56">
        <f>SUM(H271:H271)</f>
        <v>0</v>
      </c>
      <c r="I272" s="56">
        <f>SUM(G272:H272)</f>
        <v>2000</v>
      </c>
    </row>
    <row r="273" spans="1:10" collapsed="1">
      <c r="A273" s="55"/>
      <c r="C273" s="52"/>
      <c r="D273" s="53"/>
      <c r="E273" s="56"/>
      <c r="F273" s="56"/>
      <c r="G273" s="56"/>
      <c r="H273" s="56"/>
      <c r="I273" s="56"/>
    </row>
    <row r="274" spans="1:10">
      <c r="A274" s="37">
        <f>+A267+0.01</f>
        <v>101.16000000000008</v>
      </c>
      <c r="B274" s="38" t="s">
        <v>282</v>
      </c>
      <c r="C274" s="39">
        <v>1</v>
      </c>
      <c r="D274" s="40" t="s">
        <v>252</v>
      </c>
      <c r="E274" s="41"/>
      <c r="F274" s="41"/>
      <c r="G274" s="41">
        <f>+G279/C276</f>
        <v>515.46391752577324</v>
      </c>
      <c r="H274" s="41">
        <f>+H279/C276</f>
        <v>0</v>
      </c>
      <c r="I274" s="42">
        <f>+I279/C276</f>
        <v>515.46391752577324</v>
      </c>
      <c r="J274" s="43" t="s">
        <v>184</v>
      </c>
    </row>
    <row r="275" spans="1:10" hidden="1" outlineLevel="1">
      <c r="A275" s="44"/>
      <c r="B275" s="45" t="s">
        <v>267</v>
      </c>
      <c r="C275" s="46"/>
      <c r="D275" s="47"/>
      <c r="E275" s="48"/>
      <c r="F275" s="48"/>
      <c r="G275" s="48"/>
      <c r="H275" s="48"/>
      <c r="I275" s="49"/>
      <c r="J275" s="50"/>
    </row>
    <row r="276" spans="1:10" hidden="1" outlineLevel="1">
      <c r="A276" s="44"/>
      <c r="B276" s="51" t="s">
        <v>233</v>
      </c>
      <c r="C276" s="52">
        <v>4.8499999999999996</v>
      </c>
      <c r="D276" s="53" t="s">
        <v>252</v>
      </c>
      <c r="E276" s="48"/>
      <c r="F276" s="48"/>
      <c r="G276" s="48"/>
      <c r="H276" s="48"/>
      <c r="I276" s="49"/>
      <c r="J276" s="50"/>
    </row>
    <row r="277" spans="1:10" hidden="1" outlineLevel="1">
      <c r="A277" s="55"/>
      <c r="B277" s="51" t="s">
        <v>180</v>
      </c>
      <c r="C277" s="52"/>
      <c r="D277" s="53"/>
      <c r="E277" s="56"/>
      <c r="F277" s="56"/>
      <c r="G277" s="56"/>
      <c r="H277" s="56"/>
      <c r="I277" s="56"/>
    </row>
    <row r="278" spans="1:10" ht="22.5" hidden="1" outlineLevel="1">
      <c r="A278" s="55"/>
      <c r="B278" s="45" t="s">
        <v>283</v>
      </c>
      <c r="C278" s="52">
        <v>1</v>
      </c>
      <c r="D278" s="53" t="s">
        <v>164</v>
      </c>
      <c r="E278" s="56">
        <v>2500</v>
      </c>
      <c r="F278" s="56">
        <v>0</v>
      </c>
      <c r="G278" s="56">
        <f>ROUND((C278*(E278)),2)</f>
        <v>2500</v>
      </c>
      <c r="H278" s="56">
        <f>ROUND((C278*(F278)),2)</f>
        <v>0</v>
      </c>
      <c r="I278" s="56"/>
    </row>
    <row r="279" spans="1:10" hidden="1" outlineLevel="1">
      <c r="A279" s="55"/>
      <c r="B279" s="45" t="s">
        <v>182</v>
      </c>
      <c r="C279" s="52"/>
      <c r="D279" s="53"/>
      <c r="E279" s="56"/>
      <c r="F279" s="56"/>
      <c r="G279" s="56">
        <f>SUM(G278:G278)</f>
        <v>2500</v>
      </c>
      <c r="H279" s="56">
        <f>SUM(H278:H278)</f>
        <v>0</v>
      </c>
      <c r="I279" s="56">
        <f>SUM(G279:H279)</f>
        <v>2500</v>
      </c>
    </row>
    <row r="280" spans="1:10" collapsed="1">
      <c r="A280" s="55"/>
      <c r="C280" s="52"/>
      <c r="D280" s="53"/>
      <c r="E280" s="56"/>
      <c r="F280" s="56"/>
      <c r="G280" s="56"/>
      <c r="H280" s="56"/>
      <c r="I280" s="56"/>
    </row>
    <row r="281" spans="1:10" ht="22.5">
      <c r="A281" s="37">
        <f>+A274+0.01</f>
        <v>101.17000000000009</v>
      </c>
      <c r="B281" s="38" t="s">
        <v>284</v>
      </c>
      <c r="C281" s="39">
        <v>1</v>
      </c>
      <c r="D281" s="40" t="s">
        <v>252</v>
      </c>
      <c r="E281" s="41"/>
      <c r="F281" s="41"/>
      <c r="G281" s="41">
        <f>+G292/C283</f>
        <v>389.17777472527473</v>
      </c>
      <c r="H281" s="41">
        <f>+H292/C283</f>
        <v>22.141258241758241</v>
      </c>
      <c r="I281" s="42">
        <f>+I292/C283</f>
        <v>411.31903296703297</v>
      </c>
      <c r="J281" s="43" t="s">
        <v>174</v>
      </c>
    </row>
    <row r="282" spans="1:10" hidden="1" outlineLevel="1">
      <c r="A282" s="44"/>
      <c r="B282" s="45" t="s">
        <v>232</v>
      </c>
      <c r="C282" s="46"/>
      <c r="D282" s="47"/>
      <c r="E282" s="48"/>
      <c r="F282" s="48"/>
      <c r="G282" s="48"/>
      <c r="H282" s="48"/>
      <c r="I282" s="49"/>
      <c r="J282" s="50"/>
    </row>
    <row r="283" spans="1:10" hidden="1" outlineLevel="1">
      <c r="A283" s="44"/>
      <c r="B283" s="51" t="s">
        <v>233</v>
      </c>
      <c r="C283" s="52">
        <f>700*2*C286</f>
        <v>1820</v>
      </c>
      <c r="D283" s="53" t="s">
        <v>231</v>
      </c>
      <c r="E283" s="48"/>
      <c r="F283" s="48"/>
      <c r="G283" s="48"/>
      <c r="H283" s="48"/>
      <c r="I283" s="49"/>
      <c r="J283" s="50"/>
    </row>
    <row r="284" spans="1:10" hidden="1" outlineLevel="1">
      <c r="A284" s="44"/>
      <c r="B284" s="51" t="s">
        <v>177</v>
      </c>
      <c r="C284" s="52"/>
      <c r="D284" s="53"/>
      <c r="E284" s="48"/>
      <c r="F284" s="48"/>
      <c r="G284" s="48"/>
      <c r="H284" s="48"/>
      <c r="I284" s="49"/>
      <c r="J284" s="50"/>
    </row>
    <row r="285" spans="1:10" hidden="1" outlineLevel="1">
      <c r="A285" s="44"/>
      <c r="B285" s="45" t="s">
        <v>234</v>
      </c>
      <c r="C285" s="52">
        <v>25</v>
      </c>
      <c r="D285" s="54" t="s">
        <v>235</v>
      </c>
      <c r="E285" s="48"/>
      <c r="F285" s="48"/>
      <c r="G285" s="48"/>
      <c r="H285" s="48"/>
      <c r="I285" s="49"/>
      <c r="J285" s="50"/>
    </row>
    <row r="286" spans="1:10" hidden="1" outlineLevel="1">
      <c r="A286" s="44"/>
      <c r="B286" s="45" t="s">
        <v>255</v>
      </c>
      <c r="C286" s="52">
        <v>1.3</v>
      </c>
      <c r="D286" s="54"/>
      <c r="E286" s="48"/>
      <c r="F286" s="48"/>
      <c r="G286" s="48"/>
      <c r="H286" s="48"/>
      <c r="I286" s="49"/>
      <c r="J286" s="50"/>
    </row>
    <row r="287" spans="1:10" hidden="1" outlineLevel="1">
      <c r="A287" s="55"/>
      <c r="B287" s="51" t="s">
        <v>180</v>
      </c>
      <c r="C287" s="52"/>
      <c r="D287" s="53"/>
      <c r="E287" s="56"/>
      <c r="F287" s="56"/>
      <c r="G287" s="56"/>
      <c r="H287" s="56"/>
      <c r="I287" s="56"/>
    </row>
    <row r="288" spans="1:10" hidden="1" outlineLevel="1">
      <c r="A288" s="55"/>
      <c r="B288" s="45" t="s">
        <v>236</v>
      </c>
      <c r="C288" s="52">
        <f>ROUND((C283/C285),4)</f>
        <v>72.8</v>
      </c>
      <c r="D288" s="53" t="s">
        <v>173</v>
      </c>
      <c r="E288" s="56">
        <v>2945.14</v>
      </c>
      <c r="F288" s="56">
        <v>381.36</v>
      </c>
      <c r="G288" s="56">
        <f>ROUND((C288*(E288)),2)</f>
        <v>214406.19</v>
      </c>
      <c r="H288" s="56">
        <f>ROUND((C288*(F288)),2)</f>
        <v>27763.01</v>
      </c>
      <c r="I288" s="56"/>
    </row>
    <row r="289" spans="1:10" hidden="1" outlineLevel="1">
      <c r="A289" s="55"/>
      <c r="B289" s="45" t="s">
        <v>226</v>
      </c>
      <c r="C289" s="52">
        <f>0.8*2</f>
        <v>1.6</v>
      </c>
      <c r="D289" s="53" t="s">
        <v>164</v>
      </c>
      <c r="E289" s="56">
        <v>10000</v>
      </c>
      <c r="F289" s="56">
        <v>0</v>
      </c>
      <c r="G289" s="56">
        <f>ROUND((C289*(E289)),2)</f>
        <v>16000</v>
      </c>
      <c r="H289" s="56">
        <f>ROUND((C289*(F289)),2)</f>
        <v>0</v>
      </c>
      <c r="I289" s="56"/>
    </row>
    <row r="290" spans="1:10" hidden="1" outlineLevel="1">
      <c r="A290" s="55"/>
      <c r="B290" s="45" t="s">
        <v>285</v>
      </c>
      <c r="C290" s="52">
        <f>+ROUND((C283),2)</f>
        <v>1820</v>
      </c>
      <c r="D290" s="53" t="s">
        <v>252</v>
      </c>
      <c r="E290" s="56">
        <v>57.580967032967031</v>
      </c>
      <c r="F290" s="56">
        <v>6.886857142857143</v>
      </c>
      <c r="G290" s="56">
        <f>ROUND((C290*(E290)),2)</f>
        <v>104797.36</v>
      </c>
      <c r="H290" s="56">
        <f>ROUND((C290*(F290)),2)</f>
        <v>12534.08</v>
      </c>
      <c r="I290" s="56"/>
    </row>
    <row r="291" spans="1:10" hidden="1" outlineLevel="1">
      <c r="A291" s="55"/>
      <c r="B291" s="45" t="s">
        <v>286</v>
      </c>
      <c r="C291" s="52">
        <f>+ROUND((C283),2)</f>
        <v>1820</v>
      </c>
      <c r="D291" s="53" t="s">
        <v>252</v>
      </c>
      <c r="E291" s="56">
        <v>205</v>
      </c>
      <c r="F291" s="56">
        <v>0</v>
      </c>
      <c r="G291" s="56">
        <f>ROUND((C291*(E291)),2)</f>
        <v>373100</v>
      </c>
      <c r="H291" s="56">
        <f>ROUND((C291*(F291)),2)</f>
        <v>0</v>
      </c>
      <c r="I291" s="56"/>
    </row>
    <row r="292" spans="1:10" hidden="1" outlineLevel="1">
      <c r="A292" s="55"/>
      <c r="B292" s="45" t="s">
        <v>182</v>
      </c>
      <c r="C292" s="52"/>
      <c r="D292" s="53"/>
      <c r="E292" s="56"/>
      <c r="F292" s="56"/>
      <c r="G292" s="56">
        <f>SUM(G288:G291)</f>
        <v>708303.55</v>
      </c>
      <c r="H292" s="56">
        <f>SUM(H288:H291)</f>
        <v>40297.089999999997</v>
      </c>
      <c r="I292" s="56">
        <f>SUM(G292:H292)</f>
        <v>748600.64</v>
      </c>
    </row>
    <row r="293" spans="1:10" collapsed="1">
      <c r="A293" s="55"/>
      <c r="C293" s="52"/>
      <c r="D293" s="53"/>
      <c r="E293" s="56"/>
      <c r="F293" s="56"/>
      <c r="G293" s="56"/>
      <c r="H293" s="56"/>
      <c r="I293" s="56"/>
    </row>
    <row r="294" spans="1:10" ht="31.5" customHeight="1">
      <c r="A294" s="37">
        <f>+A281+0.01</f>
        <v>101.18000000000009</v>
      </c>
      <c r="B294" s="38" t="s">
        <v>287</v>
      </c>
      <c r="C294" s="39">
        <v>1</v>
      </c>
      <c r="D294" s="40" t="s">
        <v>231</v>
      </c>
      <c r="E294" s="41"/>
      <c r="F294" s="41"/>
      <c r="G294" s="41">
        <f>+G305/C296</f>
        <v>866.24597142857135</v>
      </c>
      <c r="H294" s="41">
        <f>+H305/C296</f>
        <v>76.723442857142857</v>
      </c>
      <c r="I294" s="42">
        <f>+I305/C296</f>
        <v>942.96941428571427</v>
      </c>
      <c r="J294" s="43" t="s">
        <v>174</v>
      </c>
    </row>
    <row r="295" spans="1:10" hidden="1" outlineLevel="1">
      <c r="A295" s="44"/>
      <c r="B295" s="45" t="s">
        <v>238</v>
      </c>
      <c r="C295" s="46"/>
      <c r="D295" s="47"/>
      <c r="E295" s="48"/>
      <c r="F295" s="48"/>
      <c r="G295" s="48"/>
      <c r="H295" s="48"/>
      <c r="I295" s="49"/>
      <c r="J295" s="50"/>
    </row>
    <row r="296" spans="1:10" hidden="1" outlineLevel="1">
      <c r="A296" s="44"/>
      <c r="B296" s="51" t="s">
        <v>233</v>
      </c>
      <c r="C296" s="52">
        <f>700*2</f>
        <v>1400</v>
      </c>
      <c r="D296" s="53" t="s">
        <v>231</v>
      </c>
      <c r="E296" s="48"/>
      <c r="F296" s="48"/>
      <c r="G296" s="48"/>
      <c r="H296" s="48"/>
      <c r="I296" s="49"/>
      <c r="J296" s="50"/>
    </row>
    <row r="297" spans="1:10" hidden="1" outlineLevel="1">
      <c r="A297" s="44"/>
      <c r="B297" s="51" t="s">
        <v>177</v>
      </c>
      <c r="C297" s="52"/>
      <c r="D297" s="53"/>
      <c r="E297" s="48"/>
      <c r="F297" s="48"/>
      <c r="G297" s="48"/>
      <c r="H297" s="48"/>
      <c r="I297" s="49"/>
      <c r="J297" s="50"/>
    </row>
    <row r="298" spans="1:10" hidden="1" outlineLevel="1">
      <c r="A298" s="44"/>
      <c r="B298" s="45" t="s">
        <v>234</v>
      </c>
      <c r="C298" s="52">
        <v>8</v>
      </c>
      <c r="D298" s="54" t="s">
        <v>235</v>
      </c>
      <c r="E298" s="48"/>
      <c r="F298" s="48"/>
      <c r="G298" s="48"/>
      <c r="H298" s="48"/>
      <c r="I298" s="49"/>
      <c r="J298" s="50"/>
    </row>
    <row r="299" spans="1:10" hidden="1" outlineLevel="1">
      <c r="A299" s="44"/>
      <c r="B299" s="45" t="s">
        <v>255</v>
      </c>
      <c r="C299" s="52">
        <v>1.45</v>
      </c>
      <c r="D299" s="54"/>
      <c r="E299" s="48"/>
      <c r="F299" s="48"/>
      <c r="G299" s="48"/>
      <c r="H299" s="48"/>
      <c r="I299" s="49"/>
      <c r="J299" s="50"/>
    </row>
    <row r="300" spans="1:10" hidden="1" outlineLevel="1">
      <c r="A300" s="55"/>
      <c r="B300" s="51" t="s">
        <v>180</v>
      </c>
      <c r="C300" s="52"/>
      <c r="D300" s="53"/>
      <c r="E300" s="56"/>
      <c r="F300" s="56"/>
      <c r="G300" s="56"/>
      <c r="H300" s="56"/>
      <c r="I300" s="56"/>
    </row>
    <row r="301" spans="1:10" hidden="1" outlineLevel="1">
      <c r="A301" s="55"/>
      <c r="B301" s="45" t="s">
        <v>240</v>
      </c>
      <c r="C301" s="52">
        <f>ROUND((C296/C298),4)</f>
        <v>175</v>
      </c>
      <c r="D301" s="53" t="s">
        <v>173</v>
      </c>
      <c r="E301" s="56">
        <v>3792.6</v>
      </c>
      <c r="F301" s="56">
        <v>533.9</v>
      </c>
      <c r="G301" s="56">
        <f>ROUND((C301*(E301)),2)</f>
        <v>663705</v>
      </c>
      <c r="H301" s="56">
        <f>ROUND((C301*(F301)),2)</f>
        <v>93432.5</v>
      </c>
      <c r="I301" s="56"/>
    </row>
    <row r="302" spans="1:10" hidden="1" outlineLevel="1">
      <c r="A302" s="55"/>
      <c r="B302" s="45" t="s">
        <v>226</v>
      </c>
      <c r="C302" s="52">
        <f>0.8*2</f>
        <v>1.6</v>
      </c>
      <c r="D302" s="53" t="s">
        <v>164</v>
      </c>
      <c r="E302" s="56">
        <v>10000</v>
      </c>
      <c r="F302" s="56">
        <v>0</v>
      </c>
      <c r="G302" s="56">
        <f>ROUND((C302*(E302)),2)</f>
        <v>16000</v>
      </c>
      <c r="H302" s="56">
        <f>ROUND((C302*(F302)),2)</f>
        <v>0</v>
      </c>
      <c r="I302" s="56"/>
    </row>
    <row r="303" spans="1:10" hidden="1" outlineLevel="1">
      <c r="A303" s="55"/>
      <c r="B303" s="45" t="s">
        <v>285</v>
      </c>
      <c r="C303" s="52">
        <f>+ROUND((C296*C299),2)</f>
        <v>2030</v>
      </c>
      <c r="D303" s="53" t="s">
        <v>252</v>
      </c>
      <c r="E303" s="56">
        <v>57.580967032967031</v>
      </c>
      <c r="F303" s="56">
        <v>6.886857142857143</v>
      </c>
      <c r="G303" s="56">
        <f>ROUND((C303*(E303)),2)</f>
        <v>116889.36</v>
      </c>
      <c r="H303" s="56">
        <f>ROUND((C303*(F303)),2)</f>
        <v>13980.32</v>
      </c>
      <c r="I303" s="56"/>
    </row>
    <row r="304" spans="1:10" hidden="1" outlineLevel="1">
      <c r="A304" s="55"/>
      <c r="B304" s="45" t="s">
        <v>286</v>
      </c>
      <c r="C304" s="52">
        <f>+C303</f>
        <v>2030</v>
      </c>
      <c r="D304" s="53" t="s">
        <v>252</v>
      </c>
      <c r="E304" s="56">
        <v>205</v>
      </c>
      <c r="F304" s="56">
        <v>0</v>
      </c>
      <c r="G304" s="56">
        <f>ROUND((C304*(E304)),2)</f>
        <v>416150</v>
      </c>
      <c r="H304" s="56">
        <f>ROUND((C304*(F304)),2)</f>
        <v>0</v>
      </c>
      <c r="I304" s="56"/>
    </row>
    <row r="305" spans="1:10" hidden="1" outlineLevel="1">
      <c r="A305" s="55"/>
      <c r="B305" s="45" t="s">
        <v>182</v>
      </c>
      <c r="C305" s="52"/>
      <c r="D305" s="53"/>
      <c r="E305" s="56"/>
      <c r="F305" s="56"/>
      <c r="G305" s="56">
        <f>SUM(G301:G304)</f>
        <v>1212744.3599999999</v>
      </c>
      <c r="H305" s="56">
        <f>SUM(H301:H304)</f>
        <v>107412.82</v>
      </c>
      <c r="I305" s="56">
        <f>SUM(G305:H305)</f>
        <v>1320157.18</v>
      </c>
    </row>
    <row r="306" spans="1:10" collapsed="1">
      <c r="A306" s="55"/>
      <c r="C306" s="52"/>
      <c r="D306" s="53"/>
      <c r="E306" s="56"/>
      <c r="F306" s="56"/>
      <c r="G306" s="56"/>
      <c r="H306" s="56"/>
      <c r="I306" s="56"/>
    </row>
    <row r="307" spans="1:10">
      <c r="A307" s="37">
        <f>+A294+0.01</f>
        <v>101.1900000000001</v>
      </c>
      <c r="B307" s="38" t="s">
        <v>288</v>
      </c>
      <c r="C307" s="39">
        <v>1</v>
      </c>
      <c r="D307" s="40" t="s">
        <v>289</v>
      </c>
      <c r="E307" s="41"/>
      <c r="F307" s="41"/>
      <c r="G307" s="41">
        <f>+G327/C309</f>
        <v>189.29008999999999</v>
      </c>
      <c r="H307" s="41">
        <f>+H327/C309</f>
        <v>13.352600000000001</v>
      </c>
      <c r="I307" s="42">
        <f>+I327/C309</f>
        <v>202.64269000000002</v>
      </c>
      <c r="J307" s="43" t="s">
        <v>174</v>
      </c>
    </row>
    <row r="308" spans="1:10" hidden="1" outlineLevel="1">
      <c r="A308" s="44"/>
      <c r="B308" s="45" t="s">
        <v>290</v>
      </c>
      <c r="C308" s="46"/>
      <c r="D308" s="47"/>
      <c r="E308" s="48"/>
      <c r="F308" s="48"/>
      <c r="G308" s="48"/>
      <c r="H308" s="48"/>
      <c r="I308" s="49"/>
      <c r="J308" s="50"/>
    </row>
    <row r="309" spans="1:10" hidden="1" outlineLevel="1">
      <c r="A309" s="44"/>
      <c r="B309" s="51" t="s">
        <v>233</v>
      </c>
      <c r="C309" s="52">
        <f>6000*0.2</f>
        <v>1200</v>
      </c>
      <c r="D309" s="53" t="s">
        <v>289</v>
      </c>
      <c r="E309" s="48"/>
      <c r="F309" s="48"/>
      <c r="G309" s="48"/>
      <c r="H309" s="48"/>
      <c r="I309" s="49"/>
      <c r="J309" s="50"/>
    </row>
    <row r="310" spans="1:10" hidden="1" outlineLevel="1">
      <c r="A310" s="44"/>
      <c r="B310" s="51" t="s">
        <v>177</v>
      </c>
      <c r="C310" s="52"/>
      <c r="D310" s="53"/>
      <c r="E310" s="48"/>
      <c r="F310" s="48"/>
      <c r="G310" s="48"/>
      <c r="H310" s="48"/>
      <c r="I310" s="49"/>
      <c r="J310" s="50"/>
    </row>
    <row r="311" spans="1:10" hidden="1" outlineLevel="1">
      <c r="A311" s="44"/>
      <c r="B311" s="45" t="s">
        <v>291</v>
      </c>
      <c r="C311" s="52">
        <v>90</v>
      </c>
      <c r="D311" s="54" t="s">
        <v>223</v>
      </c>
      <c r="E311" s="48"/>
      <c r="F311" s="48"/>
      <c r="G311" s="48"/>
      <c r="H311" s="48"/>
      <c r="I311" s="49"/>
      <c r="J311" s="50"/>
    </row>
    <row r="312" spans="1:10" hidden="1" outlineLevel="1">
      <c r="A312" s="44"/>
      <c r="B312" s="45" t="s">
        <v>292</v>
      </c>
      <c r="C312" s="52">
        <f>+C311*2</f>
        <v>180</v>
      </c>
      <c r="D312" s="54" t="s">
        <v>223</v>
      </c>
      <c r="E312" s="48"/>
      <c r="F312" s="48"/>
      <c r="G312" s="48"/>
      <c r="H312" s="48"/>
      <c r="I312" s="49"/>
      <c r="J312" s="50"/>
    </row>
    <row r="313" spans="1:10" hidden="1" outlineLevel="1">
      <c r="A313" s="44"/>
      <c r="B313" s="45" t="s">
        <v>293</v>
      </c>
      <c r="C313" s="52">
        <v>75</v>
      </c>
      <c r="D313" s="54" t="s">
        <v>223</v>
      </c>
      <c r="E313" s="48"/>
      <c r="F313" s="48"/>
      <c r="G313" s="48"/>
      <c r="H313" s="48"/>
      <c r="I313" s="49"/>
      <c r="J313" s="50"/>
    </row>
    <row r="314" spans="1:10" hidden="1" outlineLevel="1">
      <c r="A314" s="44"/>
      <c r="B314" s="45" t="s">
        <v>294</v>
      </c>
      <c r="C314" s="58">
        <v>300</v>
      </c>
      <c r="D314" s="52" t="s">
        <v>295</v>
      </c>
      <c r="E314" s="48"/>
      <c r="F314" s="48"/>
      <c r="G314" s="48"/>
      <c r="H314" s="48"/>
      <c r="I314" s="49"/>
      <c r="J314" s="50"/>
    </row>
    <row r="315" spans="1:10" hidden="1" outlineLevel="1">
      <c r="A315" s="44"/>
      <c r="B315" s="45" t="s">
        <v>255</v>
      </c>
      <c r="C315" s="52">
        <v>1.3</v>
      </c>
      <c r="D315" s="54"/>
      <c r="E315" s="48"/>
      <c r="F315" s="48"/>
      <c r="G315" s="48"/>
      <c r="H315" s="48"/>
      <c r="I315" s="49"/>
      <c r="J315" s="50"/>
    </row>
    <row r="316" spans="1:10" hidden="1" outlineLevel="1">
      <c r="A316" s="55"/>
      <c r="B316" s="51" t="s">
        <v>180</v>
      </c>
      <c r="C316" s="52"/>
      <c r="D316" s="53"/>
      <c r="E316" s="56"/>
      <c r="F316" s="56"/>
      <c r="G316" s="56"/>
      <c r="H316" s="56"/>
      <c r="I316" s="56"/>
    </row>
    <row r="317" spans="1:10" hidden="1" outlineLevel="1">
      <c r="A317" s="55"/>
      <c r="B317" s="45" t="s">
        <v>291</v>
      </c>
      <c r="C317" s="52">
        <f>+ROUND((C309/C311*C315),2)</f>
        <v>17.329999999999998</v>
      </c>
      <c r="D317" s="53" t="s">
        <v>173</v>
      </c>
      <c r="E317" s="56">
        <v>3195.1899999999996</v>
      </c>
      <c r="F317" s="56">
        <v>396.61</v>
      </c>
      <c r="G317" s="56">
        <f t="shared" ref="G317:G322" si="0">ROUND((C317*(E317)),2)</f>
        <v>55372.639999999999</v>
      </c>
      <c r="H317" s="56">
        <f t="shared" ref="H317:H322" si="1">ROUND((C317*(F317)),2)</f>
        <v>6873.25</v>
      </c>
      <c r="I317" s="56"/>
    </row>
    <row r="318" spans="1:10" hidden="1" outlineLevel="1">
      <c r="A318" s="55"/>
      <c r="B318" s="45" t="s">
        <v>292</v>
      </c>
      <c r="C318" s="52">
        <f>+ROUND((C309/C312*C315),2)</f>
        <v>8.67</v>
      </c>
      <c r="D318" s="53" t="s">
        <v>173</v>
      </c>
      <c r="E318" s="56">
        <v>3195.1899999999996</v>
      </c>
      <c r="F318" s="56">
        <v>396.61</v>
      </c>
      <c r="G318" s="56">
        <f t="shared" si="0"/>
        <v>27702.3</v>
      </c>
      <c r="H318" s="56">
        <f t="shared" si="1"/>
        <v>3438.61</v>
      </c>
      <c r="I318" s="56"/>
    </row>
    <row r="319" spans="1:10" hidden="1" outlineLevel="1">
      <c r="A319" s="55"/>
      <c r="B319" s="45" t="s">
        <v>293</v>
      </c>
      <c r="C319" s="52">
        <f>+ROUND((C309/C313*C315),2)</f>
        <v>20.8</v>
      </c>
      <c r="D319" s="53" t="s">
        <v>173</v>
      </c>
      <c r="E319" s="56">
        <v>2186.62</v>
      </c>
      <c r="F319" s="56">
        <v>274.58</v>
      </c>
      <c r="G319" s="56">
        <f t="shared" si="0"/>
        <v>45481.7</v>
      </c>
      <c r="H319" s="56">
        <f t="shared" si="1"/>
        <v>5711.26</v>
      </c>
      <c r="I319" s="56"/>
    </row>
    <row r="320" spans="1:10" hidden="1" outlineLevel="1">
      <c r="A320" s="55"/>
      <c r="B320" s="45" t="s">
        <v>294</v>
      </c>
      <c r="C320" s="52">
        <f>+ROUND((C309/C314*C315),2)</f>
        <v>5.2</v>
      </c>
      <c r="D320" s="53" t="s">
        <v>164</v>
      </c>
      <c r="E320" s="56">
        <v>1500</v>
      </c>
      <c r="F320" s="56">
        <v>0</v>
      </c>
      <c r="G320" s="56">
        <f t="shared" si="0"/>
        <v>7800</v>
      </c>
      <c r="H320" s="56">
        <f t="shared" si="1"/>
        <v>0</v>
      </c>
      <c r="I320" s="56"/>
    </row>
    <row r="321" spans="1:10" hidden="1" outlineLevel="1">
      <c r="A321" s="55"/>
      <c r="B321" s="45" t="s">
        <v>296</v>
      </c>
      <c r="C321" s="52">
        <v>2</v>
      </c>
      <c r="D321" s="53" t="s">
        <v>164</v>
      </c>
      <c r="E321" s="56">
        <v>10000</v>
      </c>
      <c r="F321" s="56">
        <v>0</v>
      </c>
      <c r="G321" s="56">
        <f t="shared" si="0"/>
        <v>20000</v>
      </c>
      <c r="H321" s="56">
        <f t="shared" si="1"/>
        <v>0</v>
      </c>
      <c r="I321" s="56"/>
    </row>
    <row r="322" spans="1:10" hidden="1" outlineLevel="1">
      <c r="A322" s="55"/>
      <c r="B322" s="45" t="s">
        <v>297</v>
      </c>
      <c r="C322" s="52">
        <v>2</v>
      </c>
      <c r="D322" s="53" t="s">
        <v>164</v>
      </c>
      <c r="E322" s="56">
        <v>10000</v>
      </c>
      <c r="F322" s="56">
        <v>0</v>
      </c>
      <c r="G322" s="56">
        <f t="shared" si="0"/>
        <v>20000</v>
      </c>
      <c r="H322" s="56">
        <f t="shared" si="1"/>
        <v>0</v>
      </c>
      <c r="I322" s="56"/>
    </row>
    <row r="323" spans="1:10" hidden="1" outlineLevel="1">
      <c r="A323" s="55"/>
      <c r="B323" s="51" t="s">
        <v>227</v>
      </c>
      <c r="C323" s="52"/>
      <c r="D323" s="53"/>
      <c r="E323" s="56"/>
      <c r="F323" s="56"/>
      <c r="G323" s="56"/>
      <c r="H323" s="56"/>
      <c r="I323" s="56"/>
    </row>
    <row r="324" spans="1:10" hidden="1" outlineLevel="1">
      <c r="A324" s="55"/>
      <c r="B324" s="45" t="s">
        <v>298</v>
      </c>
      <c r="C324" s="52">
        <v>3</v>
      </c>
      <c r="D324" s="53" t="s">
        <v>229</v>
      </c>
      <c r="E324" s="56">
        <v>15000</v>
      </c>
      <c r="F324" s="56">
        <v>0</v>
      </c>
      <c r="G324" s="56">
        <f>ROUND((C324*(E324)),2)</f>
        <v>45000</v>
      </c>
      <c r="H324" s="56">
        <f>ROUND((C324*(F324)),2)</f>
        <v>0</v>
      </c>
      <c r="I324" s="56"/>
    </row>
    <row r="325" spans="1:10" hidden="1" outlineLevel="1">
      <c r="A325" s="55"/>
      <c r="B325" s="45" t="s">
        <v>299</v>
      </c>
      <c r="C325" s="52">
        <v>4</v>
      </c>
      <c r="D325" s="53" t="s">
        <v>229</v>
      </c>
      <c r="E325" s="56">
        <v>847</v>
      </c>
      <c r="F325" s="56">
        <v>0</v>
      </c>
      <c r="G325" s="56">
        <f>ROUND((C325*(E325)),2)</f>
        <v>3388</v>
      </c>
      <c r="H325" s="56">
        <f>ROUND((C325*(F325)),2)</f>
        <v>0</v>
      </c>
      <c r="I325" s="56"/>
    </row>
    <row r="326" spans="1:10" hidden="1" outlineLevel="1">
      <c r="A326" s="55"/>
      <c r="B326" s="45" t="s">
        <v>300</v>
      </c>
      <c r="C326" s="52">
        <v>15</v>
      </c>
      <c r="D326" s="53" t="s">
        <v>301</v>
      </c>
      <c r="E326" s="56">
        <v>2403.4679999999998</v>
      </c>
      <c r="F326" s="56">
        <v>0</v>
      </c>
      <c r="G326" s="56">
        <f>+E326</f>
        <v>2403.4679999999998</v>
      </c>
      <c r="H326" s="56">
        <f>ROUND((C326*(F326)),2)</f>
        <v>0</v>
      </c>
      <c r="I326" s="56"/>
    </row>
    <row r="327" spans="1:10" hidden="1" outlineLevel="1">
      <c r="A327" s="55"/>
      <c r="B327" s="45" t="s">
        <v>182</v>
      </c>
      <c r="C327" s="52"/>
      <c r="D327" s="53"/>
      <c r="E327" s="56"/>
      <c r="F327" s="56"/>
      <c r="G327" s="56">
        <f>SUM(G317:G326)</f>
        <v>227148.10800000001</v>
      </c>
      <c r="H327" s="56">
        <f>SUM(H317:H326)</f>
        <v>16023.12</v>
      </c>
      <c r="I327" s="56">
        <f>SUM(G327:H327)</f>
        <v>243171.228</v>
      </c>
    </row>
    <row r="328" spans="1:10" collapsed="1">
      <c r="A328" s="55"/>
      <c r="C328" s="52"/>
      <c r="D328" s="53"/>
      <c r="E328" s="56"/>
      <c r="F328" s="56"/>
      <c r="G328" s="56"/>
      <c r="H328" s="56"/>
      <c r="I328" s="56"/>
    </row>
    <row r="329" spans="1:10">
      <c r="A329" s="37">
        <f>+A307+0.01</f>
        <v>101.2000000000001</v>
      </c>
      <c r="B329" s="38" t="s">
        <v>302</v>
      </c>
      <c r="C329" s="39">
        <v>1</v>
      </c>
      <c r="D329" s="40" t="s">
        <v>252</v>
      </c>
      <c r="E329" s="41"/>
      <c r="F329" s="41"/>
      <c r="G329" s="41">
        <f>+G349/C331</f>
        <v>145.60776153846155</v>
      </c>
      <c r="H329" s="41">
        <f>+H349/C331</f>
        <v>10.271230769230769</v>
      </c>
      <c r="I329" s="42">
        <f>+I349/C331</f>
        <v>155.8789923076923</v>
      </c>
      <c r="J329" s="43" t="s">
        <v>174</v>
      </c>
    </row>
    <row r="330" spans="1:10" hidden="1" outlineLevel="1">
      <c r="A330" s="44"/>
      <c r="B330" s="45" t="s">
        <v>290</v>
      </c>
      <c r="C330" s="46"/>
      <c r="D330" s="47"/>
      <c r="E330" s="48"/>
      <c r="F330" s="48"/>
      <c r="G330" s="48"/>
      <c r="H330" s="48"/>
      <c r="I330" s="49"/>
      <c r="J330" s="50"/>
    </row>
    <row r="331" spans="1:10" hidden="1" outlineLevel="1">
      <c r="A331" s="44"/>
      <c r="B331" s="51" t="s">
        <v>233</v>
      </c>
      <c r="C331" s="52">
        <f>ROUND((6000*0.2*C337),2)</f>
        <v>1560</v>
      </c>
      <c r="D331" s="53" t="s">
        <v>252</v>
      </c>
      <c r="E331" s="48"/>
      <c r="F331" s="48"/>
      <c r="G331" s="48"/>
      <c r="H331" s="48"/>
      <c r="I331" s="49"/>
      <c r="J331" s="50"/>
    </row>
    <row r="332" spans="1:10" hidden="1" outlineLevel="1">
      <c r="A332" s="44"/>
      <c r="B332" s="51" t="s">
        <v>177</v>
      </c>
      <c r="C332" s="52"/>
      <c r="D332" s="53"/>
      <c r="E332" s="48"/>
      <c r="F332" s="48"/>
      <c r="G332" s="48"/>
      <c r="H332" s="48"/>
      <c r="I332" s="49"/>
      <c r="J332" s="50"/>
    </row>
    <row r="333" spans="1:10" hidden="1" outlineLevel="1">
      <c r="A333" s="44"/>
      <c r="B333" s="45" t="s">
        <v>291</v>
      </c>
      <c r="C333" s="52">
        <v>90</v>
      </c>
      <c r="D333" s="54" t="s">
        <v>223</v>
      </c>
      <c r="E333" s="48"/>
      <c r="F333" s="48"/>
      <c r="G333" s="48"/>
      <c r="H333" s="48"/>
      <c r="I333" s="49"/>
      <c r="J333" s="50"/>
    </row>
    <row r="334" spans="1:10" hidden="1" outlineLevel="1">
      <c r="A334" s="44"/>
      <c r="B334" s="45" t="s">
        <v>292</v>
      </c>
      <c r="C334" s="52">
        <f>+C333*2</f>
        <v>180</v>
      </c>
      <c r="D334" s="54" t="s">
        <v>223</v>
      </c>
      <c r="E334" s="48"/>
      <c r="F334" s="48"/>
      <c r="G334" s="48"/>
      <c r="H334" s="48"/>
      <c r="I334" s="49"/>
      <c r="J334" s="50"/>
    </row>
    <row r="335" spans="1:10" hidden="1" outlineLevel="1">
      <c r="A335" s="44"/>
      <c r="B335" s="45" t="s">
        <v>293</v>
      </c>
      <c r="C335" s="52">
        <v>75</v>
      </c>
      <c r="D335" s="54" t="s">
        <v>223</v>
      </c>
      <c r="E335" s="48"/>
      <c r="F335" s="48"/>
      <c r="G335" s="48"/>
      <c r="H335" s="48"/>
      <c r="I335" s="49"/>
      <c r="J335" s="50"/>
    </row>
    <row r="336" spans="1:10" hidden="1" outlineLevel="1">
      <c r="A336" s="44"/>
      <c r="B336" s="45" t="s">
        <v>294</v>
      </c>
      <c r="C336" s="58">
        <v>300</v>
      </c>
      <c r="D336" s="52" t="s">
        <v>295</v>
      </c>
      <c r="E336" s="48"/>
      <c r="F336" s="48"/>
      <c r="G336" s="48"/>
      <c r="H336" s="48"/>
      <c r="I336" s="49"/>
      <c r="J336" s="50"/>
    </row>
    <row r="337" spans="1:10" hidden="1" outlineLevel="1">
      <c r="A337" s="44"/>
      <c r="B337" s="45" t="s">
        <v>255</v>
      </c>
      <c r="C337" s="52">
        <v>1.3</v>
      </c>
      <c r="D337" s="54"/>
      <c r="E337" s="48"/>
      <c r="F337" s="48"/>
      <c r="G337" s="48"/>
      <c r="H337" s="48"/>
      <c r="I337" s="49"/>
      <c r="J337" s="50"/>
    </row>
    <row r="338" spans="1:10" hidden="1" outlineLevel="1">
      <c r="A338" s="55"/>
      <c r="B338" s="51" t="s">
        <v>180</v>
      </c>
      <c r="C338" s="52"/>
      <c r="D338" s="53"/>
      <c r="E338" s="56"/>
      <c r="F338" s="56"/>
      <c r="G338" s="56"/>
      <c r="H338" s="56"/>
      <c r="I338" s="56"/>
    </row>
    <row r="339" spans="1:10" hidden="1" outlineLevel="1">
      <c r="A339" s="55"/>
      <c r="B339" s="45" t="s">
        <v>291</v>
      </c>
      <c r="C339" s="52">
        <f>+ROUND((C331/C333),2)</f>
        <v>17.329999999999998</v>
      </c>
      <c r="D339" s="53" t="s">
        <v>173</v>
      </c>
      <c r="E339" s="56">
        <v>3195.1899999999996</v>
      </c>
      <c r="F339" s="56">
        <v>396.61</v>
      </c>
      <c r="G339" s="56">
        <f t="shared" ref="G339:G344" si="2">ROUND((C339*(E339)),2)</f>
        <v>55372.639999999999</v>
      </c>
      <c r="H339" s="56">
        <f t="shared" ref="H339:H344" si="3">ROUND((C339*(F339)),2)</f>
        <v>6873.25</v>
      </c>
      <c r="I339" s="56"/>
    </row>
    <row r="340" spans="1:10" hidden="1" outlineLevel="1">
      <c r="A340" s="55"/>
      <c r="B340" s="45" t="s">
        <v>292</v>
      </c>
      <c r="C340" s="52">
        <f>+ROUND((C331/C334),2)</f>
        <v>8.67</v>
      </c>
      <c r="D340" s="53" t="s">
        <v>173</v>
      </c>
      <c r="E340" s="56">
        <v>3195.1899999999996</v>
      </c>
      <c r="F340" s="56">
        <v>396.61</v>
      </c>
      <c r="G340" s="56">
        <f t="shared" si="2"/>
        <v>27702.3</v>
      </c>
      <c r="H340" s="56">
        <f t="shared" si="3"/>
        <v>3438.61</v>
      </c>
      <c r="I340" s="56"/>
    </row>
    <row r="341" spans="1:10" hidden="1" outlineLevel="1">
      <c r="A341" s="55"/>
      <c r="B341" s="45" t="s">
        <v>293</v>
      </c>
      <c r="C341" s="52">
        <f>+ROUND((C331/C335),2)</f>
        <v>20.8</v>
      </c>
      <c r="D341" s="53" t="s">
        <v>173</v>
      </c>
      <c r="E341" s="56">
        <v>2186.62</v>
      </c>
      <c r="F341" s="56">
        <v>274.58</v>
      </c>
      <c r="G341" s="56">
        <f t="shared" si="2"/>
        <v>45481.7</v>
      </c>
      <c r="H341" s="56">
        <f t="shared" si="3"/>
        <v>5711.26</v>
      </c>
      <c r="I341" s="56"/>
    </row>
    <row r="342" spans="1:10" hidden="1" outlineLevel="1">
      <c r="A342" s="55"/>
      <c r="B342" s="45" t="s">
        <v>294</v>
      </c>
      <c r="C342" s="52">
        <f>+ROUND((C331/C336),2)</f>
        <v>5.2</v>
      </c>
      <c r="D342" s="53" t="s">
        <v>164</v>
      </c>
      <c r="E342" s="56">
        <v>1500</v>
      </c>
      <c r="F342" s="56">
        <v>0</v>
      </c>
      <c r="G342" s="56">
        <f t="shared" si="2"/>
        <v>7800</v>
      </c>
      <c r="H342" s="56">
        <f t="shared" si="3"/>
        <v>0</v>
      </c>
      <c r="I342" s="56"/>
    </row>
    <row r="343" spans="1:10" hidden="1" outlineLevel="1">
      <c r="A343" s="55"/>
      <c r="B343" s="45" t="s">
        <v>296</v>
      </c>
      <c r="C343" s="52">
        <v>2</v>
      </c>
      <c r="D343" s="53" t="s">
        <v>164</v>
      </c>
      <c r="E343" s="56">
        <v>10000</v>
      </c>
      <c r="F343" s="56">
        <v>0</v>
      </c>
      <c r="G343" s="56">
        <f t="shared" si="2"/>
        <v>20000</v>
      </c>
      <c r="H343" s="56">
        <f t="shared" si="3"/>
        <v>0</v>
      </c>
      <c r="I343" s="56"/>
    </row>
    <row r="344" spans="1:10" hidden="1" outlineLevel="1">
      <c r="A344" s="55"/>
      <c r="B344" s="45" t="s">
        <v>297</v>
      </c>
      <c r="C344" s="52">
        <v>2</v>
      </c>
      <c r="D344" s="53" t="s">
        <v>164</v>
      </c>
      <c r="E344" s="56">
        <v>10000</v>
      </c>
      <c r="F344" s="56">
        <v>0</v>
      </c>
      <c r="G344" s="56">
        <f t="shared" si="2"/>
        <v>20000</v>
      </c>
      <c r="H344" s="56">
        <f t="shared" si="3"/>
        <v>0</v>
      </c>
      <c r="I344" s="56"/>
    </row>
    <row r="345" spans="1:10" hidden="1" outlineLevel="1">
      <c r="A345" s="55"/>
      <c r="B345" s="51" t="s">
        <v>227</v>
      </c>
      <c r="C345" s="52"/>
      <c r="D345" s="53"/>
      <c r="E345" s="56"/>
      <c r="F345" s="56"/>
      <c r="G345" s="56"/>
      <c r="H345" s="56"/>
      <c r="I345" s="56"/>
    </row>
    <row r="346" spans="1:10" hidden="1" outlineLevel="1">
      <c r="A346" s="55"/>
      <c r="B346" s="45" t="s">
        <v>298</v>
      </c>
      <c r="C346" s="52">
        <v>3</v>
      </c>
      <c r="D346" s="53" t="s">
        <v>229</v>
      </c>
      <c r="E346" s="56">
        <v>15000</v>
      </c>
      <c r="F346" s="56">
        <v>0</v>
      </c>
      <c r="G346" s="56">
        <f>ROUND((C346*(E346)),2)</f>
        <v>45000</v>
      </c>
      <c r="H346" s="56">
        <f>ROUND((C346*(F346)),2)</f>
        <v>0</v>
      </c>
      <c r="I346" s="56"/>
    </row>
    <row r="347" spans="1:10" hidden="1" outlineLevel="1">
      <c r="A347" s="55"/>
      <c r="B347" s="45" t="s">
        <v>299</v>
      </c>
      <c r="C347" s="52">
        <v>4</v>
      </c>
      <c r="D347" s="53" t="s">
        <v>229</v>
      </c>
      <c r="E347" s="56">
        <v>847</v>
      </c>
      <c r="F347" s="56">
        <v>0</v>
      </c>
      <c r="G347" s="56">
        <f>ROUND((C347*(E347)),2)</f>
        <v>3388</v>
      </c>
      <c r="H347" s="56">
        <f>ROUND((C347*(F347)),2)</f>
        <v>0</v>
      </c>
      <c r="I347" s="56"/>
    </row>
    <row r="348" spans="1:10" hidden="1" outlineLevel="1">
      <c r="A348" s="55"/>
      <c r="B348" s="45" t="s">
        <v>300</v>
      </c>
      <c r="C348" s="52">
        <v>15</v>
      </c>
      <c r="D348" s="53" t="s">
        <v>301</v>
      </c>
      <c r="E348" s="56">
        <v>2403.4679999999998</v>
      </c>
      <c r="F348" s="56">
        <v>0</v>
      </c>
      <c r="G348" s="56">
        <f>+E348</f>
        <v>2403.4679999999998</v>
      </c>
      <c r="H348" s="56">
        <f>ROUND((C348*(F348)),2)</f>
        <v>0</v>
      </c>
      <c r="I348" s="56"/>
    </row>
    <row r="349" spans="1:10" hidden="1" outlineLevel="1">
      <c r="A349" s="55"/>
      <c r="B349" s="45" t="s">
        <v>182</v>
      </c>
      <c r="C349" s="52"/>
      <c r="D349" s="53"/>
      <c r="E349" s="56"/>
      <c r="F349" s="56"/>
      <c r="G349" s="56">
        <f>SUM(G339:G348)</f>
        <v>227148.10800000001</v>
      </c>
      <c r="H349" s="56">
        <f>SUM(H339:H348)</f>
        <v>16023.12</v>
      </c>
      <c r="I349" s="56">
        <f>SUM(G349:H349)</f>
        <v>243171.228</v>
      </c>
    </row>
    <row r="350" spans="1:10" collapsed="1">
      <c r="A350" s="55"/>
      <c r="C350" s="52"/>
      <c r="D350" s="53"/>
      <c r="E350" s="56"/>
      <c r="F350" s="56"/>
      <c r="G350" s="56"/>
      <c r="H350" s="56"/>
      <c r="I350" s="56"/>
    </row>
    <row r="351" spans="1:10" ht="22.5">
      <c r="A351" s="37">
        <f>+A329+0.01</f>
        <v>101.21000000000011</v>
      </c>
      <c r="B351" s="38" t="s">
        <v>303</v>
      </c>
      <c r="C351" s="39">
        <v>1</v>
      </c>
      <c r="D351" s="40" t="s">
        <v>231</v>
      </c>
      <c r="E351" s="41"/>
      <c r="F351" s="41"/>
      <c r="G351" s="41">
        <f>+G373/C353</f>
        <v>1170.29414</v>
      </c>
      <c r="H351" s="41">
        <f>+H373/C353</f>
        <v>82.759599999999992</v>
      </c>
      <c r="I351" s="42">
        <f>+I373/C353</f>
        <v>1253.0537399999998</v>
      </c>
      <c r="J351" s="43" t="s">
        <v>174</v>
      </c>
    </row>
    <row r="352" spans="1:10" hidden="1" outlineLevel="1">
      <c r="A352" s="44"/>
      <c r="B352" s="45" t="s">
        <v>290</v>
      </c>
      <c r="C352" s="46"/>
      <c r="D352" s="47"/>
      <c r="E352" s="48"/>
      <c r="F352" s="48"/>
      <c r="G352" s="48"/>
      <c r="H352" s="48"/>
      <c r="I352" s="49"/>
      <c r="J352" s="50"/>
    </row>
    <row r="353" spans="1:10" hidden="1" outlineLevel="1">
      <c r="A353" s="44"/>
      <c r="B353" s="51" t="s">
        <v>233</v>
      </c>
      <c r="C353" s="52">
        <f>6000*0.2</f>
        <v>1200</v>
      </c>
      <c r="D353" s="53" t="s">
        <v>231</v>
      </c>
      <c r="E353" s="48"/>
      <c r="F353" s="48"/>
      <c r="G353" s="48"/>
      <c r="H353" s="48"/>
      <c r="I353" s="49"/>
      <c r="J353" s="50"/>
    </row>
    <row r="354" spans="1:10" hidden="1" outlineLevel="1">
      <c r="A354" s="44"/>
      <c r="B354" s="51" t="s">
        <v>177</v>
      </c>
      <c r="C354" s="52"/>
      <c r="D354" s="53"/>
      <c r="E354" s="48"/>
      <c r="F354" s="48"/>
      <c r="G354" s="48"/>
      <c r="H354" s="48"/>
      <c r="I354" s="49"/>
      <c r="J354" s="50"/>
    </row>
    <row r="355" spans="1:10" hidden="1" outlineLevel="1">
      <c r="A355" s="44"/>
      <c r="B355" s="45" t="s">
        <v>291</v>
      </c>
      <c r="C355" s="52">
        <v>90</v>
      </c>
      <c r="D355" s="54" t="s">
        <v>223</v>
      </c>
      <c r="E355" s="48"/>
      <c r="F355" s="48"/>
      <c r="G355" s="48"/>
      <c r="H355" s="48"/>
      <c r="I355" s="49"/>
      <c r="J355" s="50"/>
    </row>
    <row r="356" spans="1:10" hidden="1" outlineLevel="1">
      <c r="A356" s="44"/>
      <c r="B356" s="45" t="s">
        <v>292</v>
      </c>
      <c r="C356" s="52">
        <f>+C355*2</f>
        <v>180</v>
      </c>
      <c r="D356" s="54" t="s">
        <v>223</v>
      </c>
      <c r="E356" s="48"/>
      <c r="F356" s="48"/>
      <c r="G356" s="48"/>
      <c r="H356" s="48"/>
      <c r="I356" s="49"/>
      <c r="J356" s="50"/>
    </row>
    <row r="357" spans="1:10" hidden="1" outlineLevel="1">
      <c r="A357" s="44"/>
      <c r="B357" s="45" t="s">
        <v>293</v>
      </c>
      <c r="C357" s="52">
        <v>75</v>
      </c>
      <c r="D357" s="54" t="s">
        <v>223</v>
      </c>
      <c r="E357" s="48"/>
      <c r="F357" s="48"/>
      <c r="G357" s="48"/>
      <c r="H357" s="48"/>
      <c r="I357" s="49"/>
      <c r="J357" s="50"/>
    </row>
    <row r="358" spans="1:10" hidden="1" outlineLevel="1">
      <c r="A358" s="44"/>
      <c r="B358" s="45" t="s">
        <v>294</v>
      </c>
      <c r="C358" s="58">
        <v>300</v>
      </c>
      <c r="D358" s="52" t="s">
        <v>295</v>
      </c>
      <c r="E358" s="48"/>
      <c r="F358" s="48"/>
      <c r="G358" s="48"/>
      <c r="H358" s="48"/>
      <c r="I358" s="49"/>
      <c r="J358" s="50"/>
    </row>
    <row r="359" spans="1:10" hidden="1" outlineLevel="1">
      <c r="A359" s="44"/>
      <c r="B359" s="45" t="s">
        <v>255</v>
      </c>
      <c r="C359" s="52">
        <v>1.3</v>
      </c>
      <c r="D359" s="54"/>
      <c r="E359" s="48"/>
      <c r="F359" s="48"/>
      <c r="G359" s="48"/>
      <c r="H359" s="48"/>
      <c r="I359" s="49"/>
      <c r="J359" s="50"/>
    </row>
    <row r="360" spans="1:10" hidden="1" outlineLevel="1">
      <c r="A360" s="55"/>
      <c r="B360" s="51" t="s">
        <v>180</v>
      </c>
      <c r="C360" s="52"/>
      <c r="D360" s="53"/>
      <c r="E360" s="56"/>
      <c r="F360" s="56"/>
      <c r="G360" s="56"/>
      <c r="H360" s="56"/>
      <c r="I360" s="56"/>
    </row>
    <row r="361" spans="1:10" hidden="1" outlineLevel="1">
      <c r="A361" s="55"/>
      <c r="B361" s="45" t="s">
        <v>304</v>
      </c>
      <c r="C361" s="52">
        <f>+ROUND((C353*C359),2)</f>
        <v>1560</v>
      </c>
      <c r="D361" s="53" t="s">
        <v>252</v>
      </c>
      <c r="E361" s="56">
        <v>296.61</v>
      </c>
      <c r="F361" s="56">
        <v>53.39</v>
      </c>
      <c r="G361" s="56">
        <f t="shared" ref="G361:G368" si="4">ROUND((C361*(E361)),2)</f>
        <v>462711.6</v>
      </c>
      <c r="H361" s="56">
        <f t="shared" ref="H361:H368" si="5">ROUND((C361*(F361)),2)</f>
        <v>83288.399999999994</v>
      </c>
      <c r="I361" s="56"/>
    </row>
    <row r="362" spans="1:10" hidden="1" outlineLevel="1">
      <c r="A362" s="55"/>
      <c r="B362" s="45" t="s">
        <v>305</v>
      </c>
      <c r="C362" s="52">
        <f>+C361*25</f>
        <v>39000</v>
      </c>
      <c r="D362" s="53" t="s">
        <v>306</v>
      </c>
      <c r="E362" s="56">
        <v>18</v>
      </c>
      <c r="F362" s="56">
        <v>0</v>
      </c>
      <c r="G362" s="56">
        <f t="shared" si="4"/>
        <v>702000</v>
      </c>
      <c r="H362" s="56">
        <f t="shared" si="5"/>
        <v>0</v>
      </c>
      <c r="I362" s="56"/>
    </row>
    <row r="363" spans="1:10" hidden="1" outlineLevel="1">
      <c r="A363" s="55"/>
      <c r="B363" s="45" t="s">
        <v>291</v>
      </c>
      <c r="C363" s="52">
        <f>+ROUND((C353/C355*C359),2)</f>
        <v>17.329999999999998</v>
      </c>
      <c r="D363" s="53" t="s">
        <v>173</v>
      </c>
      <c r="E363" s="56">
        <v>3195.1899999999996</v>
      </c>
      <c r="F363" s="56">
        <v>396.61</v>
      </c>
      <c r="G363" s="56">
        <f t="shared" si="4"/>
        <v>55372.639999999999</v>
      </c>
      <c r="H363" s="56">
        <f t="shared" si="5"/>
        <v>6873.25</v>
      </c>
      <c r="I363" s="56"/>
    </row>
    <row r="364" spans="1:10" hidden="1" outlineLevel="1">
      <c r="A364" s="55"/>
      <c r="B364" s="45" t="s">
        <v>292</v>
      </c>
      <c r="C364" s="52">
        <f>+ROUND((C353/C356*C359),2)</f>
        <v>8.67</v>
      </c>
      <c r="D364" s="53" t="s">
        <v>173</v>
      </c>
      <c r="E364" s="56">
        <v>3195.1899999999996</v>
      </c>
      <c r="F364" s="56">
        <v>396.61</v>
      </c>
      <c r="G364" s="56">
        <f t="shared" si="4"/>
        <v>27702.3</v>
      </c>
      <c r="H364" s="56">
        <f t="shared" si="5"/>
        <v>3438.61</v>
      </c>
      <c r="I364" s="56"/>
    </row>
    <row r="365" spans="1:10" hidden="1" outlineLevel="1">
      <c r="A365" s="55"/>
      <c r="B365" s="45" t="s">
        <v>293</v>
      </c>
      <c r="C365" s="52">
        <f>+ROUND((C353/C357*C359),2)</f>
        <v>20.8</v>
      </c>
      <c r="D365" s="53" t="s">
        <v>173</v>
      </c>
      <c r="E365" s="56">
        <v>2186.62</v>
      </c>
      <c r="F365" s="56">
        <v>274.58</v>
      </c>
      <c r="G365" s="56">
        <f t="shared" si="4"/>
        <v>45481.7</v>
      </c>
      <c r="H365" s="56">
        <f t="shared" si="5"/>
        <v>5711.26</v>
      </c>
      <c r="I365" s="56"/>
    </row>
    <row r="366" spans="1:10" hidden="1" outlineLevel="1">
      <c r="A366" s="55"/>
      <c r="B366" s="45" t="s">
        <v>294</v>
      </c>
      <c r="C366" s="52">
        <f>+ROUND((C353/C358*C359),2)</f>
        <v>5.2</v>
      </c>
      <c r="D366" s="53" t="s">
        <v>164</v>
      </c>
      <c r="E366" s="56">
        <v>1500</v>
      </c>
      <c r="F366" s="56">
        <v>0</v>
      </c>
      <c r="G366" s="56">
        <f t="shared" si="4"/>
        <v>7800</v>
      </c>
      <c r="H366" s="56">
        <f t="shared" si="5"/>
        <v>0</v>
      </c>
      <c r="I366" s="56"/>
    </row>
    <row r="367" spans="1:10" hidden="1" outlineLevel="1">
      <c r="A367" s="55"/>
      <c r="B367" s="45" t="s">
        <v>296</v>
      </c>
      <c r="C367" s="52">
        <v>2</v>
      </c>
      <c r="D367" s="53" t="s">
        <v>164</v>
      </c>
      <c r="E367" s="56">
        <v>10000</v>
      </c>
      <c r="F367" s="56">
        <v>0</v>
      </c>
      <c r="G367" s="56">
        <f t="shared" si="4"/>
        <v>20000</v>
      </c>
      <c r="H367" s="56">
        <f t="shared" si="5"/>
        <v>0</v>
      </c>
      <c r="I367" s="56"/>
    </row>
    <row r="368" spans="1:10" hidden="1" outlineLevel="1">
      <c r="A368" s="55"/>
      <c r="B368" s="45" t="s">
        <v>297</v>
      </c>
      <c r="C368" s="52">
        <v>2</v>
      </c>
      <c r="D368" s="53" t="s">
        <v>164</v>
      </c>
      <c r="E368" s="56">
        <v>10000</v>
      </c>
      <c r="F368" s="56">
        <v>0</v>
      </c>
      <c r="G368" s="56">
        <f t="shared" si="4"/>
        <v>20000</v>
      </c>
      <c r="H368" s="56">
        <f t="shared" si="5"/>
        <v>0</v>
      </c>
      <c r="I368" s="56"/>
    </row>
    <row r="369" spans="1:10" hidden="1" outlineLevel="1">
      <c r="A369" s="55"/>
      <c r="B369" s="51" t="s">
        <v>227</v>
      </c>
      <c r="C369" s="52"/>
      <c r="D369" s="53"/>
      <c r="E369" s="56"/>
      <c r="F369" s="56"/>
      <c r="G369" s="56"/>
      <c r="H369" s="56"/>
      <c r="I369" s="56"/>
    </row>
    <row r="370" spans="1:10" hidden="1" outlineLevel="1">
      <c r="A370" s="55"/>
      <c r="B370" s="45" t="s">
        <v>298</v>
      </c>
      <c r="C370" s="52">
        <v>3</v>
      </c>
      <c r="D370" s="53" t="s">
        <v>229</v>
      </c>
      <c r="E370" s="56">
        <v>15000</v>
      </c>
      <c r="F370" s="56">
        <v>0</v>
      </c>
      <c r="G370" s="56">
        <f>ROUND((C370*(E370)),2)</f>
        <v>45000</v>
      </c>
      <c r="H370" s="56">
        <f>ROUND((C370*(F370)),2)</f>
        <v>0</v>
      </c>
      <c r="I370" s="56"/>
    </row>
    <row r="371" spans="1:10" hidden="1" outlineLevel="1">
      <c r="A371" s="55"/>
      <c r="B371" s="45" t="s">
        <v>299</v>
      </c>
      <c r="C371" s="52">
        <f>+C353/300</f>
        <v>4</v>
      </c>
      <c r="D371" s="53" t="s">
        <v>229</v>
      </c>
      <c r="E371" s="56">
        <v>847</v>
      </c>
      <c r="F371" s="56">
        <v>0</v>
      </c>
      <c r="G371" s="56">
        <f>ROUND((C371*(E371)),2)</f>
        <v>3388</v>
      </c>
      <c r="H371" s="56">
        <f>ROUND((C371*(F371)),2)</f>
        <v>0</v>
      </c>
      <c r="I371" s="56"/>
    </row>
    <row r="372" spans="1:10" hidden="1" outlineLevel="1">
      <c r="A372" s="55"/>
      <c r="B372" s="45" t="s">
        <v>300</v>
      </c>
      <c r="C372" s="52">
        <v>15</v>
      </c>
      <c r="D372" s="53" t="s">
        <v>301</v>
      </c>
      <c r="E372" s="56">
        <v>14896.727999999997</v>
      </c>
      <c r="F372" s="56">
        <v>0</v>
      </c>
      <c r="G372" s="56">
        <f>+E372</f>
        <v>14896.727999999997</v>
      </c>
      <c r="H372" s="56">
        <f>ROUND((C372*(F372)),2)</f>
        <v>0</v>
      </c>
      <c r="I372" s="56"/>
    </row>
    <row r="373" spans="1:10" hidden="1" outlineLevel="1">
      <c r="A373" s="55"/>
      <c r="B373" s="45" t="s">
        <v>182</v>
      </c>
      <c r="C373" s="52"/>
      <c r="D373" s="53"/>
      <c r="E373" s="56"/>
      <c r="F373" s="56"/>
      <c r="G373" s="56">
        <f>SUM(G361:G372)</f>
        <v>1404352.9679999999</v>
      </c>
      <c r="H373" s="56">
        <f>SUM(H361:H372)</f>
        <v>99311.51999999999</v>
      </c>
      <c r="I373" s="56">
        <f>SUM(G373:H373)</f>
        <v>1503664.4879999999</v>
      </c>
    </row>
    <row r="374" spans="1:10" collapsed="1">
      <c r="A374" s="55"/>
      <c r="C374" s="52"/>
      <c r="D374" s="53"/>
      <c r="E374" s="56"/>
      <c r="F374" s="56"/>
      <c r="G374" s="56"/>
      <c r="H374" s="56"/>
      <c r="I374" s="56"/>
    </row>
    <row r="375" spans="1:10" ht="22.5">
      <c r="A375" s="37">
        <f>+A351+0.01</f>
        <v>101.22000000000011</v>
      </c>
      <c r="B375" s="38" t="s">
        <v>307</v>
      </c>
      <c r="C375" s="39">
        <v>1</v>
      </c>
      <c r="D375" s="40" t="s">
        <v>231</v>
      </c>
      <c r="E375" s="41"/>
      <c r="F375" s="41"/>
      <c r="G375" s="41">
        <f>+G397/C377</f>
        <v>1509.7293399999999</v>
      </c>
      <c r="H375" s="41">
        <f>+H397/C377</f>
        <v>142.24760000000001</v>
      </c>
      <c r="I375" s="42">
        <f>+I397/C377</f>
        <v>1651.9769399999998</v>
      </c>
      <c r="J375" s="43" t="s">
        <v>174</v>
      </c>
    </row>
    <row r="376" spans="1:10" hidden="1" outlineLevel="1">
      <c r="A376" s="44"/>
      <c r="B376" s="45" t="s">
        <v>290</v>
      </c>
      <c r="C376" s="46"/>
      <c r="D376" s="47"/>
      <c r="E376" s="48"/>
      <c r="F376" s="48"/>
      <c r="G376" s="48"/>
      <c r="H376" s="48"/>
      <c r="I376" s="49"/>
      <c r="J376" s="50"/>
    </row>
    <row r="377" spans="1:10" hidden="1" outlineLevel="1">
      <c r="A377" s="44"/>
      <c r="B377" s="51" t="s">
        <v>233</v>
      </c>
      <c r="C377" s="52">
        <f>6000*0.2</f>
        <v>1200</v>
      </c>
      <c r="D377" s="53" t="s">
        <v>231</v>
      </c>
      <c r="E377" s="48"/>
      <c r="F377" s="48"/>
      <c r="G377" s="48"/>
      <c r="H377" s="48"/>
      <c r="I377" s="49"/>
      <c r="J377" s="50"/>
    </row>
    <row r="378" spans="1:10" hidden="1" outlineLevel="1">
      <c r="A378" s="44"/>
      <c r="B378" s="51" t="s">
        <v>177</v>
      </c>
      <c r="C378" s="52"/>
      <c r="D378" s="53"/>
      <c r="E378" s="48"/>
      <c r="F378" s="48"/>
      <c r="G378" s="48"/>
      <c r="H378" s="48"/>
      <c r="I378" s="49"/>
      <c r="J378" s="50"/>
    </row>
    <row r="379" spans="1:10" hidden="1" outlineLevel="1">
      <c r="A379" s="44"/>
      <c r="B379" s="45" t="s">
        <v>291</v>
      </c>
      <c r="C379" s="52">
        <v>90</v>
      </c>
      <c r="D379" s="54" t="s">
        <v>223</v>
      </c>
      <c r="E379" s="48"/>
      <c r="F379" s="48"/>
      <c r="G379" s="48"/>
      <c r="H379" s="48"/>
      <c r="I379" s="49"/>
      <c r="J379" s="50"/>
    </row>
    <row r="380" spans="1:10" hidden="1" outlineLevel="1">
      <c r="A380" s="44"/>
      <c r="B380" s="45" t="s">
        <v>292</v>
      </c>
      <c r="C380" s="52">
        <f>+C379*2</f>
        <v>180</v>
      </c>
      <c r="D380" s="54" t="s">
        <v>223</v>
      </c>
      <c r="E380" s="48"/>
      <c r="F380" s="48"/>
      <c r="G380" s="48"/>
      <c r="H380" s="48"/>
      <c r="I380" s="49"/>
      <c r="J380" s="50"/>
    </row>
    <row r="381" spans="1:10" hidden="1" outlineLevel="1">
      <c r="A381" s="44"/>
      <c r="B381" s="45" t="s">
        <v>293</v>
      </c>
      <c r="C381" s="52">
        <v>75</v>
      </c>
      <c r="D381" s="54" t="s">
        <v>223</v>
      </c>
      <c r="E381" s="48"/>
      <c r="F381" s="48"/>
      <c r="G381" s="48"/>
      <c r="H381" s="48"/>
      <c r="I381" s="49"/>
      <c r="J381" s="50"/>
    </row>
    <row r="382" spans="1:10" hidden="1" outlineLevel="1">
      <c r="A382" s="44"/>
      <c r="B382" s="45" t="s">
        <v>294</v>
      </c>
      <c r="C382" s="58">
        <v>300</v>
      </c>
      <c r="D382" s="52" t="s">
        <v>295</v>
      </c>
      <c r="E382" s="48"/>
      <c r="F382" s="48"/>
      <c r="G382" s="48"/>
      <c r="H382" s="48"/>
      <c r="I382" s="49"/>
      <c r="J382" s="50"/>
    </row>
    <row r="383" spans="1:10" hidden="1" outlineLevel="1">
      <c r="A383" s="44"/>
      <c r="B383" s="45" t="s">
        <v>255</v>
      </c>
      <c r="C383" s="52">
        <v>1.3</v>
      </c>
      <c r="D383" s="54"/>
      <c r="E383" s="48"/>
      <c r="F383" s="48"/>
      <c r="G383" s="48"/>
      <c r="H383" s="48"/>
      <c r="I383" s="49"/>
      <c r="J383" s="50"/>
    </row>
    <row r="384" spans="1:10" hidden="1" outlineLevel="1">
      <c r="A384" s="55"/>
      <c r="B384" s="51" t="s">
        <v>180</v>
      </c>
      <c r="C384" s="52"/>
      <c r="D384" s="53"/>
      <c r="E384" s="56"/>
      <c r="F384" s="56"/>
      <c r="G384" s="56"/>
      <c r="H384" s="56"/>
      <c r="I384" s="56"/>
    </row>
    <row r="385" spans="1:10" hidden="1" outlineLevel="1">
      <c r="A385" s="55"/>
      <c r="B385" s="45" t="s">
        <v>304</v>
      </c>
      <c r="C385" s="52">
        <f>+ROUND((C377*C383),2)</f>
        <v>1560</v>
      </c>
      <c r="D385" s="53" t="s">
        <v>252</v>
      </c>
      <c r="E385" s="56">
        <v>550.85</v>
      </c>
      <c r="F385" s="56">
        <v>99.15</v>
      </c>
      <c r="G385" s="56">
        <f t="shared" ref="G385:G392" si="6">ROUND((C385*(E385)),2)</f>
        <v>859326</v>
      </c>
      <c r="H385" s="56">
        <f t="shared" ref="H385:H392" si="7">ROUND((C385*(F385)),2)</f>
        <v>154674</v>
      </c>
      <c r="I385" s="56"/>
    </row>
    <row r="386" spans="1:10" hidden="1" outlineLevel="1">
      <c r="A386" s="55"/>
      <c r="B386" s="45" t="s">
        <v>305</v>
      </c>
      <c r="C386" s="52">
        <f>+C385*25</f>
        <v>39000</v>
      </c>
      <c r="D386" s="53" t="s">
        <v>306</v>
      </c>
      <c r="E386" s="56">
        <v>18</v>
      </c>
      <c r="F386" s="56">
        <v>0</v>
      </c>
      <c r="G386" s="56">
        <f t="shared" si="6"/>
        <v>702000</v>
      </c>
      <c r="H386" s="56">
        <f t="shared" si="7"/>
        <v>0</v>
      </c>
      <c r="I386" s="56"/>
    </row>
    <row r="387" spans="1:10" hidden="1" outlineLevel="1">
      <c r="A387" s="55"/>
      <c r="B387" s="45" t="s">
        <v>291</v>
      </c>
      <c r="C387" s="52">
        <f>+ROUND((C377/C379*C383),2)</f>
        <v>17.329999999999998</v>
      </c>
      <c r="D387" s="53" t="s">
        <v>173</v>
      </c>
      <c r="E387" s="56">
        <v>3195.1899999999996</v>
      </c>
      <c r="F387" s="56">
        <v>396.61</v>
      </c>
      <c r="G387" s="56">
        <f t="shared" si="6"/>
        <v>55372.639999999999</v>
      </c>
      <c r="H387" s="56">
        <f t="shared" si="7"/>
        <v>6873.25</v>
      </c>
      <c r="I387" s="56"/>
    </row>
    <row r="388" spans="1:10" hidden="1" outlineLevel="1">
      <c r="A388" s="55"/>
      <c r="B388" s="45" t="s">
        <v>292</v>
      </c>
      <c r="C388" s="52">
        <f>+ROUND((C377/C380*C383),2)</f>
        <v>8.67</v>
      </c>
      <c r="D388" s="53" t="s">
        <v>173</v>
      </c>
      <c r="E388" s="56">
        <v>3195.1899999999996</v>
      </c>
      <c r="F388" s="56">
        <v>396.61</v>
      </c>
      <c r="G388" s="56">
        <f t="shared" si="6"/>
        <v>27702.3</v>
      </c>
      <c r="H388" s="56">
        <f t="shared" si="7"/>
        <v>3438.61</v>
      </c>
      <c r="I388" s="56"/>
    </row>
    <row r="389" spans="1:10" hidden="1" outlineLevel="1">
      <c r="A389" s="55"/>
      <c r="B389" s="45" t="s">
        <v>293</v>
      </c>
      <c r="C389" s="52">
        <f>+ROUND((C377/C381*C383),2)</f>
        <v>20.8</v>
      </c>
      <c r="D389" s="53" t="s">
        <v>173</v>
      </c>
      <c r="E389" s="56">
        <v>2186.62</v>
      </c>
      <c r="F389" s="56">
        <v>274.58</v>
      </c>
      <c r="G389" s="56">
        <f t="shared" si="6"/>
        <v>45481.7</v>
      </c>
      <c r="H389" s="56">
        <f t="shared" si="7"/>
        <v>5711.26</v>
      </c>
      <c r="I389" s="56"/>
    </row>
    <row r="390" spans="1:10" hidden="1" outlineLevel="1">
      <c r="A390" s="55"/>
      <c r="B390" s="45" t="s">
        <v>294</v>
      </c>
      <c r="C390" s="52">
        <f>+ROUND((C377/C382*C383),2)</f>
        <v>5.2</v>
      </c>
      <c r="D390" s="53" t="s">
        <v>164</v>
      </c>
      <c r="E390" s="56">
        <v>1500</v>
      </c>
      <c r="F390" s="56">
        <v>0</v>
      </c>
      <c r="G390" s="56">
        <f t="shared" si="6"/>
        <v>7800</v>
      </c>
      <c r="H390" s="56">
        <f t="shared" si="7"/>
        <v>0</v>
      </c>
      <c r="I390" s="56"/>
    </row>
    <row r="391" spans="1:10" hidden="1" outlineLevel="1">
      <c r="A391" s="55"/>
      <c r="B391" s="45" t="s">
        <v>296</v>
      </c>
      <c r="C391" s="52">
        <v>2</v>
      </c>
      <c r="D391" s="53" t="s">
        <v>164</v>
      </c>
      <c r="E391" s="56">
        <v>10000</v>
      </c>
      <c r="F391" s="56">
        <v>0</v>
      </c>
      <c r="G391" s="56">
        <f t="shared" si="6"/>
        <v>20000</v>
      </c>
      <c r="H391" s="56">
        <f t="shared" si="7"/>
        <v>0</v>
      </c>
      <c r="I391" s="56"/>
    </row>
    <row r="392" spans="1:10" hidden="1" outlineLevel="1">
      <c r="A392" s="55"/>
      <c r="B392" s="45" t="s">
        <v>297</v>
      </c>
      <c r="C392" s="52">
        <v>2</v>
      </c>
      <c r="D392" s="53" t="s">
        <v>164</v>
      </c>
      <c r="E392" s="56">
        <v>10000</v>
      </c>
      <c r="F392" s="56">
        <v>0</v>
      </c>
      <c r="G392" s="56">
        <f t="shared" si="6"/>
        <v>20000</v>
      </c>
      <c r="H392" s="56">
        <f t="shared" si="7"/>
        <v>0</v>
      </c>
      <c r="I392" s="56"/>
    </row>
    <row r="393" spans="1:10" hidden="1" outlineLevel="1">
      <c r="A393" s="55"/>
      <c r="B393" s="51" t="s">
        <v>227</v>
      </c>
      <c r="C393" s="52"/>
      <c r="D393" s="53"/>
      <c r="E393" s="56"/>
      <c r="F393" s="56"/>
      <c r="G393" s="56"/>
      <c r="H393" s="56"/>
      <c r="I393" s="56"/>
    </row>
    <row r="394" spans="1:10" hidden="1" outlineLevel="1">
      <c r="A394" s="55"/>
      <c r="B394" s="45" t="s">
        <v>298</v>
      </c>
      <c r="C394" s="52">
        <v>3</v>
      </c>
      <c r="D394" s="53" t="s">
        <v>229</v>
      </c>
      <c r="E394" s="56">
        <v>15000</v>
      </c>
      <c r="F394" s="56">
        <v>0</v>
      </c>
      <c r="G394" s="56">
        <f>ROUND((C394*(E394)),2)</f>
        <v>45000</v>
      </c>
      <c r="H394" s="56">
        <f>ROUND((C394*(F394)),2)</f>
        <v>0</v>
      </c>
      <c r="I394" s="56"/>
    </row>
    <row r="395" spans="1:10" hidden="1" outlineLevel="1">
      <c r="A395" s="55"/>
      <c r="B395" s="45" t="s">
        <v>299</v>
      </c>
      <c r="C395" s="52">
        <f>+C377/300</f>
        <v>4</v>
      </c>
      <c r="D395" s="53" t="s">
        <v>229</v>
      </c>
      <c r="E395" s="56">
        <v>847</v>
      </c>
      <c r="F395" s="56">
        <v>0</v>
      </c>
      <c r="G395" s="56">
        <f>ROUND((C395*(E395)),2)</f>
        <v>3388</v>
      </c>
      <c r="H395" s="56">
        <f>ROUND((C395*(F395)),2)</f>
        <v>0</v>
      </c>
      <c r="I395" s="56"/>
    </row>
    <row r="396" spans="1:10" hidden="1" outlineLevel="1">
      <c r="A396" s="55"/>
      <c r="B396" s="45" t="s">
        <v>300</v>
      </c>
      <c r="C396" s="52">
        <v>15</v>
      </c>
      <c r="D396" s="53" t="s">
        <v>301</v>
      </c>
      <c r="E396" s="56">
        <v>25604.567999999999</v>
      </c>
      <c r="F396" s="56">
        <v>0</v>
      </c>
      <c r="G396" s="56">
        <f>+E396</f>
        <v>25604.567999999999</v>
      </c>
      <c r="H396" s="56">
        <f>ROUND((C396*(F396)),2)</f>
        <v>0</v>
      </c>
      <c r="I396" s="56"/>
    </row>
    <row r="397" spans="1:10" hidden="1" outlineLevel="1">
      <c r="A397" s="55"/>
      <c r="B397" s="45" t="s">
        <v>182</v>
      </c>
      <c r="C397" s="52"/>
      <c r="D397" s="53"/>
      <c r="E397" s="56"/>
      <c r="F397" s="56"/>
      <c r="G397" s="56">
        <f>SUM(G385:G396)</f>
        <v>1811675.2079999999</v>
      </c>
      <c r="H397" s="56">
        <f>SUM(H385:H396)</f>
        <v>170697.12</v>
      </c>
      <c r="I397" s="56">
        <f>SUM(G397:H397)</f>
        <v>1982372.3279999997</v>
      </c>
    </row>
    <row r="398" spans="1:10" collapsed="1">
      <c r="A398" s="55"/>
      <c r="C398" s="52"/>
      <c r="D398" s="53"/>
      <c r="E398" s="56"/>
      <c r="F398" s="56"/>
      <c r="G398" s="56"/>
      <c r="H398" s="56"/>
      <c r="I398" s="56"/>
    </row>
    <row r="399" spans="1:10" ht="22.5">
      <c r="A399" s="37">
        <f>+A375+0.01</f>
        <v>101.23000000000012</v>
      </c>
      <c r="B399" s="38" t="s">
        <v>308</v>
      </c>
      <c r="C399" s="39">
        <v>1</v>
      </c>
      <c r="D399" s="40" t="s">
        <v>231</v>
      </c>
      <c r="E399" s="41"/>
      <c r="F399" s="41"/>
      <c r="G399" s="41">
        <f>+G421/C401</f>
        <v>1736.0157899999999</v>
      </c>
      <c r="H399" s="41">
        <f>+H421/C401</f>
        <v>181.91059999999999</v>
      </c>
      <c r="I399" s="42">
        <f>+I421/C401</f>
        <v>1917.9263900000001</v>
      </c>
      <c r="J399" s="43" t="s">
        <v>174</v>
      </c>
    </row>
    <row r="400" spans="1:10" hidden="1" outlineLevel="1">
      <c r="A400" s="44"/>
      <c r="B400" s="45" t="s">
        <v>290</v>
      </c>
      <c r="C400" s="46"/>
      <c r="D400" s="47"/>
      <c r="E400" s="48"/>
      <c r="F400" s="48"/>
      <c r="G400" s="48"/>
      <c r="H400" s="48"/>
      <c r="I400" s="49"/>
      <c r="J400" s="50"/>
    </row>
    <row r="401" spans="1:10" hidden="1" outlineLevel="1">
      <c r="A401" s="44"/>
      <c r="B401" s="51" t="s">
        <v>233</v>
      </c>
      <c r="C401" s="52">
        <f>6000*0.2</f>
        <v>1200</v>
      </c>
      <c r="D401" s="53" t="s">
        <v>231</v>
      </c>
      <c r="E401" s="48"/>
      <c r="F401" s="48"/>
      <c r="G401" s="48"/>
      <c r="H401" s="48"/>
      <c r="I401" s="49"/>
      <c r="J401" s="50"/>
    </row>
    <row r="402" spans="1:10" hidden="1" outlineLevel="1">
      <c r="A402" s="44"/>
      <c r="B402" s="51" t="s">
        <v>177</v>
      </c>
      <c r="C402" s="52"/>
      <c r="D402" s="53"/>
      <c r="E402" s="48"/>
      <c r="F402" s="48"/>
      <c r="G402" s="48"/>
      <c r="H402" s="48"/>
      <c r="I402" s="49"/>
      <c r="J402" s="50"/>
    </row>
    <row r="403" spans="1:10" hidden="1" outlineLevel="1">
      <c r="A403" s="44"/>
      <c r="B403" s="45" t="s">
        <v>291</v>
      </c>
      <c r="C403" s="52">
        <v>90</v>
      </c>
      <c r="D403" s="54" t="s">
        <v>223</v>
      </c>
      <c r="E403" s="48"/>
      <c r="F403" s="48"/>
      <c r="G403" s="48"/>
      <c r="H403" s="48"/>
      <c r="I403" s="49"/>
      <c r="J403" s="50"/>
    </row>
    <row r="404" spans="1:10" hidden="1" outlineLevel="1">
      <c r="A404" s="44"/>
      <c r="B404" s="45" t="s">
        <v>292</v>
      </c>
      <c r="C404" s="52">
        <f>+C403*2</f>
        <v>180</v>
      </c>
      <c r="D404" s="54" t="s">
        <v>223</v>
      </c>
      <c r="E404" s="48"/>
      <c r="F404" s="48"/>
      <c r="G404" s="48"/>
      <c r="H404" s="48"/>
      <c r="I404" s="49"/>
      <c r="J404" s="50"/>
    </row>
    <row r="405" spans="1:10" hidden="1" outlineLevel="1">
      <c r="A405" s="44"/>
      <c r="B405" s="45" t="s">
        <v>293</v>
      </c>
      <c r="C405" s="52">
        <v>75</v>
      </c>
      <c r="D405" s="54" t="s">
        <v>223</v>
      </c>
      <c r="E405" s="48"/>
      <c r="F405" s="48"/>
      <c r="G405" s="48"/>
      <c r="H405" s="48"/>
      <c r="I405" s="49"/>
      <c r="J405" s="50"/>
    </row>
    <row r="406" spans="1:10" hidden="1" outlineLevel="1">
      <c r="A406" s="44"/>
      <c r="B406" s="45" t="s">
        <v>294</v>
      </c>
      <c r="C406" s="58">
        <v>300</v>
      </c>
      <c r="D406" s="52" t="s">
        <v>295</v>
      </c>
      <c r="E406" s="48"/>
      <c r="F406" s="48"/>
      <c r="G406" s="48"/>
      <c r="H406" s="48"/>
      <c r="I406" s="49"/>
      <c r="J406" s="50"/>
    </row>
    <row r="407" spans="1:10" hidden="1" outlineLevel="1">
      <c r="A407" s="44"/>
      <c r="B407" s="45" t="s">
        <v>255</v>
      </c>
      <c r="C407" s="52">
        <v>1.3</v>
      </c>
      <c r="D407" s="54"/>
      <c r="E407" s="48"/>
      <c r="F407" s="48"/>
      <c r="G407" s="48"/>
      <c r="H407" s="48"/>
      <c r="I407" s="49"/>
      <c r="J407" s="50"/>
    </row>
    <row r="408" spans="1:10" hidden="1" outlineLevel="1">
      <c r="A408" s="55"/>
      <c r="B408" s="51" t="s">
        <v>180</v>
      </c>
      <c r="C408" s="52"/>
      <c r="D408" s="53"/>
      <c r="E408" s="56"/>
      <c r="F408" s="56"/>
      <c r="G408" s="56"/>
      <c r="H408" s="56"/>
      <c r="I408" s="56"/>
    </row>
    <row r="409" spans="1:10" hidden="1" outlineLevel="1">
      <c r="A409" s="55"/>
      <c r="B409" s="45" t="s">
        <v>304</v>
      </c>
      <c r="C409" s="52">
        <f>+ROUND((C401*C407),2)</f>
        <v>1560</v>
      </c>
      <c r="D409" s="53" t="s">
        <v>252</v>
      </c>
      <c r="E409" s="56">
        <v>720.34</v>
      </c>
      <c r="F409" s="56">
        <v>129.66</v>
      </c>
      <c r="G409" s="56">
        <f t="shared" ref="G409:G416" si="8">ROUND((C409*(E409)),2)</f>
        <v>1123730.3999999999</v>
      </c>
      <c r="H409" s="56">
        <f t="shared" ref="H409:H416" si="9">ROUND((C409*(F409)),2)</f>
        <v>202269.6</v>
      </c>
      <c r="I409" s="56"/>
    </row>
    <row r="410" spans="1:10" hidden="1" outlineLevel="1">
      <c r="A410" s="55"/>
      <c r="B410" s="45" t="s">
        <v>305</v>
      </c>
      <c r="C410" s="52">
        <f>+C409*25</f>
        <v>39000</v>
      </c>
      <c r="D410" s="53" t="s">
        <v>306</v>
      </c>
      <c r="E410" s="56">
        <v>18</v>
      </c>
      <c r="F410" s="56">
        <v>0</v>
      </c>
      <c r="G410" s="56">
        <f t="shared" si="8"/>
        <v>702000</v>
      </c>
      <c r="H410" s="56">
        <f t="shared" si="9"/>
        <v>0</v>
      </c>
      <c r="I410" s="56"/>
    </row>
    <row r="411" spans="1:10" hidden="1" outlineLevel="1">
      <c r="A411" s="55"/>
      <c r="B411" s="45" t="s">
        <v>291</v>
      </c>
      <c r="C411" s="52">
        <f>+ROUND((C401/C403*C407),2)</f>
        <v>17.329999999999998</v>
      </c>
      <c r="D411" s="53" t="s">
        <v>173</v>
      </c>
      <c r="E411" s="56">
        <v>3195.1899999999996</v>
      </c>
      <c r="F411" s="56">
        <v>396.61</v>
      </c>
      <c r="G411" s="56">
        <f t="shared" si="8"/>
        <v>55372.639999999999</v>
      </c>
      <c r="H411" s="56">
        <f t="shared" si="9"/>
        <v>6873.25</v>
      </c>
      <c r="I411" s="56"/>
    </row>
    <row r="412" spans="1:10" hidden="1" outlineLevel="1">
      <c r="A412" s="55"/>
      <c r="B412" s="45" t="s">
        <v>292</v>
      </c>
      <c r="C412" s="52">
        <f>+ROUND((C401/C404*C407),2)</f>
        <v>8.67</v>
      </c>
      <c r="D412" s="53" t="s">
        <v>173</v>
      </c>
      <c r="E412" s="56">
        <v>3195.1899999999996</v>
      </c>
      <c r="F412" s="56">
        <v>396.61</v>
      </c>
      <c r="G412" s="56">
        <f t="shared" si="8"/>
        <v>27702.3</v>
      </c>
      <c r="H412" s="56">
        <f t="shared" si="9"/>
        <v>3438.61</v>
      </c>
      <c r="I412" s="56"/>
    </row>
    <row r="413" spans="1:10" hidden="1" outlineLevel="1">
      <c r="A413" s="55"/>
      <c r="B413" s="45" t="s">
        <v>293</v>
      </c>
      <c r="C413" s="52">
        <f>+ROUND((C401/C405*C407),2)</f>
        <v>20.8</v>
      </c>
      <c r="D413" s="53" t="s">
        <v>173</v>
      </c>
      <c r="E413" s="56">
        <v>2186.62</v>
      </c>
      <c r="F413" s="56">
        <v>274.58</v>
      </c>
      <c r="G413" s="56">
        <f t="shared" si="8"/>
        <v>45481.7</v>
      </c>
      <c r="H413" s="56">
        <f t="shared" si="9"/>
        <v>5711.26</v>
      </c>
      <c r="I413" s="56"/>
    </row>
    <row r="414" spans="1:10" hidden="1" outlineLevel="1">
      <c r="A414" s="55"/>
      <c r="B414" s="45" t="s">
        <v>294</v>
      </c>
      <c r="C414" s="52">
        <f>+ROUND((C401/C406*C407),2)</f>
        <v>5.2</v>
      </c>
      <c r="D414" s="53" t="s">
        <v>164</v>
      </c>
      <c r="E414" s="56">
        <v>1500</v>
      </c>
      <c r="F414" s="56">
        <v>0</v>
      </c>
      <c r="G414" s="56">
        <f t="shared" si="8"/>
        <v>7800</v>
      </c>
      <c r="H414" s="56">
        <f t="shared" si="9"/>
        <v>0</v>
      </c>
      <c r="I414" s="56"/>
    </row>
    <row r="415" spans="1:10" hidden="1" outlineLevel="1">
      <c r="A415" s="55"/>
      <c r="B415" s="45" t="s">
        <v>296</v>
      </c>
      <c r="C415" s="52">
        <v>2</v>
      </c>
      <c r="D415" s="53" t="s">
        <v>164</v>
      </c>
      <c r="E415" s="56">
        <v>10000</v>
      </c>
      <c r="F415" s="56">
        <v>0</v>
      </c>
      <c r="G415" s="56">
        <f t="shared" si="8"/>
        <v>20000</v>
      </c>
      <c r="H415" s="56">
        <f t="shared" si="9"/>
        <v>0</v>
      </c>
      <c r="I415" s="56"/>
    </row>
    <row r="416" spans="1:10" hidden="1" outlineLevel="1">
      <c r="A416" s="55"/>
      <c r="B416" s="45" t="s">
        <v>297</v>
      </c>
      <c r="C416" s="52">
        <v>2</v>
      </c>
      <c r="D416" s="53" t="s">
        <v>164</v>
      </c>
      <c r="E416" s="56">
        <v>10000</v>
      </c>
      <c r="F416" s="56">
        <v>0</v>
      </c>
      <c r="G416" s="56">
        <f t="shared" si="8"/>
        <v>20000</v>
      </c>
      <c r="H416" s="56">
        <f t="shared" si="9"/>
        <v>0</v>
      </c>
      <c r="I416" s="56"/>
    </row>
    <row r="417" spans="1:10" hidden="1" outlineLevel="1">
      <c r="A417" s="55"/>
      <c r="B417" s="51" t="s">
        <v>227</v>
      </c>
      <c r="C417" s="52"/>
      <c r="D417" s="53"/>
      <c r="E417" s="56"/>
      <c r="F417" s="56"/>
      <c r="G417" s="56"/>
      <c r="H417" s="56"/>
      <c r="I417" s="56"/>
    </row>
    <row r="418" spans="1:10" hidden="1" outlineLevel="1">
      <c r="A418" s="55"/>
      <c r="B418" s="45" t="s">
        <v>298</v>
      </c>
      <c r="C418" s="52">
        <v>3</v>
      </c>
      <c r="D418" s="53" t="s">
        <v>229</v>
      </c>
      <c r="E418" s="56">
        <v>15000</v>
      </c>
      <c r="F418" s="56">
        <v>0</v>
      </c>
      <c r="G418" s="56">
        <f>ROUND((C418*(E418)),2)</f>
        <v>45000</v>
      </c>
      <c r="H418" s="56">
        <f>ROUND((C418*(F418)),2)</f>
        <v>0</v>
      </c>
      <c r="I418" s="56"/>
    </row>
    <row r="419" spans="1:10" hidden="1" outlineLevel="1">
      <c r="A419" s="55"/>
      <c r="B419" s="45" t="s">
        <v>299</v>
      </c>
      <c r="C419" s="52">
        <f>+C401/300</f>
        <v>4</v>
      </c>
      <c r="D419" s="53" t="s">
        <v>229</v>
      </c>
      <c r="E419" s="56">
        <v>847</v>
      </c>
      <c r="F419" s="56">
        <v>0</v>
      </c>
      <c r="G419" s="56">
        <f>ROUND((C419*(E419)),2)</f>
        <v>3388</v>
      </c>
      <c r="H419" s="56">
        <f>ROUND((C419*(F419)),2)</f>
        <v>0</v>
      </c>
      <c r="I419" s="56"/>
    </row>
    <row r="420" spans="1:10" hidden="1" outlineLevel="1">
      <c r="A420" s="55"/>
      <c r="B420" s="45" t="s">
        <v>300</v>
      </c>
      <c r="C420" s="52">
        <v>15</v>
      </c>
      <c r="D420" s="53" t="s">
        <v>301</v>
      </c>
      <c r="E420" s="56">
        <v>32743.907999999999</v>
      </c>
      <c r="F420" s="56">
        <v>0</v>
      </c>
      <c r="G420" s="56">
        <f>+E420</f>
        <v>32743.907999999999</v>
      </c>
      <c r="H420" s="56">
        <f>ROUND((C420*(F420)),2)</f>
        <v>0</v>
      </c>
      <c r="I420" s="56"/>
    </row>
    <row r="421" spans="1:10" hidden="1" outlineLevel="1">
      <c r="A421" s="55"/>
      <c r="B421" s="45" t="s">
        <v>182</v>
      </c>
      <c r="C421" s="52"/>
      <c r="D421" s="53"/>
      <c r="E421" s="56"/>
      <c r="F421" s="56"/>
      <c r="G421" s="56">
        <f>SUM(G409:G420)</f>
        <v>2083218.9479999999</v>
      </c>
      <c r="H421" s="56">
        <f>SUM(H409:H420)</f>
        <v>218292.72</v>
      </c>
      <c r="I421" s="56">
        <f>SUM(G421:H421)</f>
        <v>2301511.6680000001</v>
      </c>
    </row>
    <row r="422" spans="1:10" collapsed="1">
      <c r="A422" s="45"/>
      <c r="C422" s="45"/>
      <c r="D422" s="45"/>
      <c r="E422" s="45"/>
      <c r="F422" s="45"/>
      <c r="G422" s="45"/>
      <c r="H422" s="45"/>
      <c r="I422" s="45"/>
      <c r="J422" s="45"/>
    </row>
    <row r="423" spans="1:10" ht="22.5">
      <c r="A423" s="37">
        <f>+A399+0.01</f>
        <v>101.24000000000012</v>
      </c>
      <c r="B423" s="38" t="s">
        <v>309</v>
      </c>
      <c r="C423" s="39">
        <v>1</v>
      </c>
      <c r="D423" s="40" t="s">
        <v>217</v>
      </c>
      <c r="E423" s="41"/>
      <c r="F423" s="41"/>
      <c r="G423" s="41">
        <f>+G438/C425</f>
        <v>845.76055566666662</v>
      </c>
      <c r="H423" s="41">
        <f>+H438/C425</f>
        <v>138.90812666666667</v>
      </c>
      <c r="I423" s="42">
        <f>+I438/C425</f>
        <v>984.66868233333321</v>
      </c>
      <c r="J423" s="43" t="s">
        <v>174</v>
      </c>
    </row>
    <row r="424" spans="1:10" ht="22.5">
      <c r="A424" s="44"/>
      <c r="B424" s="45" t="s">
        <v>310</v>
      </c>
      <c r="C424" s="59">
        <v>1</v>
      </c>
      <c r="D424" s="40" t="s">
        <v>252</v>
      </c>
      <c r="E424" s="41"/>
      <c r="F424" s="41"/>
      <c r="G424" s="41">
        <f>+G438/C429</f>
        <v>13532.168890666666</v>
      </c>
      <c r="H424" s="41">
        <f>+H438/C429</f>
        <v>2222.5300266666668</v>
      </c>
      <c r="I424" s="42">
        <f>+H424+G424</f>
        <v>15754.698917333333</v>
      </c>
      <c r="J424" s="50"/>
    </row>
    <row r="425" spans="1:10" hidden="1" outlineLevel="1">
      <c r="A425" s="44"/>
      <c r="B425" s="51" t="s">
        <v>233</v>
      </c>
      <c r="C425" s="52">
        <v>3000</v>
      </c>
      <c r="D425" s="53" t="s">
        <v>217</v>
      </c>
      <c r="E425" s="48"/>
      <c r="F425" s="48"/>
      <c r="G425" s="48"/>
      <c r="H425" s="48"/>
      <c r="I425" s="49"/>
      <c r="J425" s="50"/>
    </row>
    <row r="426" spans="1:10" hidden="1" outlineLevel="1">
      <c r="A426" s="44"/>
      <c r="B426" s="45" t="s">
        <v>255</v>
      </c>
      <c r="C426" s="52">
        <v>1.25</v>
      </c>
      <c r="D426" s="54"/>
      <c r="E426" s="48"/>
      <c r="F426" s="48"/>
      <c r="G426" s="48"/>
      <c r="H426" s="48"/>
      <c r="I426" s="49"/>
      <c r="J426" s="50"/>
    </row>
    <row r="427" spans="1:10" hidden="1" outlineLevel="1">
      <c r="A427" s="55"/>
      <c r="B427" s="51" t="s">
        <v>180</v>
      </c>
      <c r="C427" s="52"/>
      <c r="D427" s="53"/>
      <c r="E427" s="56"/>
      <c r="F427" s="56"/>
      <c r="G427" s="56"/>
      <c r="H427" s="56"/>
      <c r="I427" s="56"/>
    </row>
    <row r="428" spans="1:10" hidden="1" outlineLevel="1">
      <c r="A428" s="55"/>
      <c r="B428" s="45" t="s">
        <v>311</v>
      </c>
      <c r="C428" s="52">
        <f>+C425</f>
        <v>3000</v>
      </c>
      <c r="D428" s="53" t="s">
        <v>217</v>
      </c>
      <c r="E428" s="56">
        <v>148.31</v>
      </c>
      <c r="F428" s="56">
        <v>26.7</v>
      </c>
      <c r="G428" s="56">
        <f t="shared" ref="G428:G434" si="10">ROUND((C428*(E428)),2)</f>
        <v>444930</v>
      </c>
      <c r="H428" s="56">
        <f>ROUND((C428*(F428)),2)</f>
        <v>80100</v>
      </c>
      <c r="I428" s="56"/>
    </row>
    <row r="429" spans="1:10" hidden="1" outlineLevel="1">
      <c r="A429" s="55"/>
      <c r="B429" s="45" t="s">
        <v>312</v>
      </c>
      <c r="C429" s="52">
        <f>+C425*0.05*C426</f>
        <v>187.5</v>
      </c>
      <c r="D429" s="53" t="s">
        <v>252</v>
      </c>
      <c r="E429" s="56">
        <v>8453.4699999999993</v>
      </c>
      <c r="F429" s="56">
        <v>1521.62</v>
      </c>
      <c r="G429" s="56">
        <f t="shared" si="10"/>
        <v>1585025.63</v>
      </c>
      <c r="H429" s="56">
        <f t="shared" ref="H429:H434" si="11">ROUND((C429*(F429)),2)</f>
        <v>285303.75</v>
      </c>
      <c r="I429" s="56"/>
    </row>
    <row r="430" spans="1:10" hidden="1" outlineLevel="1">
      <c r="A430" s="55"/>
      <c r="B430" s="45" t="s">
        <v>313</v>
      </c>
      <c r="C430" s="52">
        <f>+C429*25</f>
        <v>4687.5</v>
      </c>
      <c r="D430" s="53" t="s">
        <v>306</v>
      </c>
      <c r="E430" s="56">
        <v>18</v>
      </c>
      <c r="F430" s="56">
        <v>0</v>
      </c>
      <c r="G430" s="56">
        <f t="shared" si="10"/>
        <v>84375</v>
      </c>
      <c r="H430" s="56">
        <f t="shared" si="11"/>
        <v>0</v>
      </c>
      <c r="I430" s="56"/>
    </row>
    <row r="431" spans="1:10" hidden="1" outlineLevel="1">
      <c r="A431" s="55"/>
      <c r="B431" s="45" t="s">
        <v>314</v>
      </c>
      <c r="C431" s="52">
        <f>+C428</f>
        <v>3000</v>
      </c>
      <c r="D431" s="53" t="s">
        <v>217</v>
      </c>
      <c r="E431" s="56">
        <v>35.590000000000003</v>
      </c>
      <c r="F431" s="56">
        <v>6.41</v>
      </c>
      <c r="G431" s="56">
        <f t="shared" si="10"/>
        <v>106770</v>
      </c>
      <c r="H431" s="56">
        <f t="shared" si="11"/>
        <v>19230</v>
      </c>
      <c r="I431" s="56"/>
    </row>
    <row r="432" spans="1:10" hidden="1" outlineLevel="1">
      <c r="A432" s="55"/>
      <c r="B432" s="45" t="s">
        <v>315</v>
      </c>
      <c r="C432" s="52">
        <f>+C429</f>
        <v>187.5</v>
      </c>
      <c r="D432" s="53" t="s">
        <v>252</v>
      </c>
      <c r="E432" s="56">
        <v>950.85</v>
      </c>
      <c r="F432" s="56">
        <v>171.15</v>
      </c>
      <c r="G432" s="56">
        <f t="shared" si="10"/>
        <v>178284.38</v>
      </c>
      <c r="H432" s="56">
        <f t="shared" si="11"/>
        <v>32090.63</v>
      </c>
      <c r="I432" s="56"/>
    </row>
    <row r="433" spans="1:10" hidden="1" outlineLevel="1">
      <c r="A433" s="55"/>
      <c r="B433" s="45" t="s">
        <v>294</v>
      </c>
      <c r="C433" s="52">
        <v>2</v>
      </c>
      <c r="D433" s="53" t="s">
        <v>164</v>
      </c>
      <c r="E433" s="56">
        <v>1500</v>
      </c>
      <c r="F433" s="56">
        <v>0</v>
      </c>
      <c r="G433" s="56">
        <f t="shared" si="10"/>
        <v>3000</v>
      </c>
      <c r="H433" s="56">
        <f t="shared" si="11"/>
        <v>0</v>
      </c>
      <c r="I433" s="56"/>
    </row>
    <row r="434" spans="1:10" hidden="1" outlineLevel="1">
      <c r="A434" s="55"/>
      <c r="B434" s="45" t="s">
        <v>316</v>
      </c>
      <c r="C434" s="52">
        <v>2</v>
      </c>
      <c r="D434" s="53" t="s">
        <v>164</v>
      </c>
      <c r="E434" s="56">
        <v>34500</v>
      </c>
      <c r="F434" s="56">
        <v>0</v>
      </c>
      <c r="G434" s="56">
        <f t="shared" si="10"/>
        <v>69000</v>
      </c>
      <c r="H434" s="56">
        <f t="shared" si="11"/>
        <v>0</v>
      </c>
      <c r="I434" s="56"/>
    </row>
    <row r="435" spans="1:10" hidden="1" outlineLevel="1">
      <c r="A435" s="55"/>
      <c r="B435" s="51" t="s">
        <v>227</v>
      </c>
      <c r="C435" s="52"/>
      <c r="D435" s="53"/>
      <c r="E435" s="56"/>
      <c r="F435" s="56"/>
      <c r="G435" s="56"/>
      <c r="H435" s="56"/>
      <c r="I435" s="56"/>
    </row>
    <row r="436" spans="1:10" hidden="1" outlineLevel="1">
      <c r="A436" s="55"/>
      <c r="B436" s="45" t="s">
        <v>299</v>
      </c>
      <c r="C436" s="52">
        <v>4</v>
      </c>
      <c r="D436" s="53" t="s">
        <v>229</v>
      </c>
      <c r="E436" s="56">
        <v>847</v>
      </c>
      <c r="F436" s="56">
        <v>0</v>
      </c>
      <c r="G436" s="56">
        <f>ROUND((C436*(E436)),2)</f>
        <v>3388</v>
      </c>
      <c r="H436" s="56">
        <f>ROUND((C436*(F436)),2)</f>
        <v>0</v>
      </c>
      <c r="I436" s="56"/>
    </row>
    <row r="437" spans="1:10" hidden="1" outlineLevel="1">
      <c r="A437" s="55"/>
      <c r="B437" s="45" t="s">
        <v>300</v>
      </c>
      <c r="C437" s="52">
        <v>15</v>
      </c>
      <c r="D437" s="53" t="s">
        <v>301</v>
      </c>
      <c r="E437" s="56">
        <v>62508.656999999999</v>
      </c>
      <c r="F437" s="56">
        <v>0</v>
      </c>
      <c r="G437" s="56">
        <f>+E437</f>
        <v>62508.656999999999</v>
      </c>
      <c r="H437" s="56">
        <f>ROUND((C437*(F437)),2)</f>
        <v>0</v>
      </c>
      <c r="I437" s="56"/>
    </row>
    <row r="438" spans="1:10" hidden="1" outlineLevel="1">
      <c r="A438" s="55"/>
      <c r="B438" s="45" t="s">
        <v>182</v>
      </c>
      <c r="C438" s="52"/>
      <c r="D438" s="53"/>
      <c r="E438" s="56"/>
      <c r="F438" s="56"/>
      <c r="G438" s="56">
        <f>SUM(G428:G437)</f>
        <v>2537281.6669999999</v>
      </c>
      <c r="H438" s="56">
        <f>SUM(H428:H437)</f>
        <v>416724.38</v>
      </c>
      <c r="I438" s="56">
        <f>SUM(G438:H438)</f>
        <v>2954006.0469999998</v>
      </c>
    </row>
    <row r="439" spans="1:10" collapsed="1">
      <c r="A439" s="45"/>
      <c r="C439" s="45"/>
      <c r="D439" s="45"/>
      <c r="E439" s="45"/>
      <c r="F439" s="45"/>
      <c r="G439" s="45"/>
      <c r="H439" s="45"/>
      <c r="I439" s="45"/>
      <c r="J439" s="45"/>
    </row>
    <row r="440" spans="1:10">
      <c r="A440" s="45"/>
      <c r="C440" s="45"/>
      <c r="D440" s="45"/>
      <c r="E440" s="45"/>
      <c r="F440" s="45"/>
      <c r="G440" s="45"/>
      <c r="H440" s="45"/>
      <c r="I440" s="45"/>
      <c r="J440" s="45"/>
    </row>
    <row r="441" spans="1:10">
      <c r="A441" s="45"/>
      <c r="C441" s="45"/>
      <c r="D441" s="45"/>
      <c r="E441" s="45"/>
      <c r="F441" s="45"/>
      <c r="G441" s="45"/>
      <c r="H441" s="45"/>
      <c r="I441" s="45"/>
      <c r="J441" s="45"/>
    </row>
    <row r="442" spans="1:10">
      <c r="A442" s="45"/>
      <c r="C442" s="45"/>
      <c r="D442" s="45"/>
      <c r="E442" s="45"/>
      <c r="F442" s="45"/>
      <c r="G442" s="45"/>
      <c r="H442" s="45"/>
      <c r="I442" s="45"/>
      <c r="J442" s="45"/>
    </row>
    <row r="443" spans="1:10">
      <c r="A443" s="45"/>
      <c r="C443" s="45"/>
      <c r="D443" s="45"/>
      <c r="E443" s="45"/>
      <c r="F443" s="45"/>
      <c r="G443" s="45"/>
      <c r="H443" s="45"/>
      <c r="I443" s="45"/>
      <c r="J443" s="45"/>
    </row>
    <row r="444" spans="1:10">
      <c r="A444" s="45"/>
      <c r="C444" s="45"/>
      <c r="D444" s="45"/>
      <c r="E444" s="45"/>
      <c r="F444" s="45"/>
      <c r="G444" s="45"/>
      <c r="H444" s="45"/>
      <c r="I444" s="45"/>
      <c r="J444" s="45"/>
    </row>
    <row r="445" spans="1:10">
      <c r="A445" s="45"/>
      <c r="C445" s="45"/>
      <c r="D445" s="45"/>
      <c r="E445" s="45"/>
      <c r="F445" s="45"/>
      <c r="G445" s="45"/>
      <c r="H445" s="45"/>
      <c r="I445" s="45"/>
      <c r="J445" s="45"/>
    </row>
    <row r="446" spans="1:10">
      <c r="A446" s="45"/>
      <c r="C446" s="45"/>
      <c r="D446" s="45"/>
      <c r="E446" s="45"/>
      <c r="F446" s="45"/>
      <c r="G446" s="45"/>
      <c r="H446" s="45"/>
      <c r="I446" s="45"/>
      <c r="J446" s="45"/>
    </row>
    <row r="447" spans="1:10">
      <c r="A447" s="45"/>
      <c r="C447" s="45"/>
      <c r="D447" s="45"/>
      <c r="E447" s="45"/>
      <c r="F447" s="45"/>
      <c r="G447" s="45"/>
      <c r="H447" s="45"/>
      <c r="I447" s="45"/>
      <c r="J447" s="45"/>
    </row>
    <row r="448" spans="1:10">
      <c r="A448" s="45"/>
      <c r="C448" s="45"/>
      <c r="D448" s="45"/>
      <c r="E448" s="45"/>
      <c r="F448" s="45"/>
      <c r="G448" s="45"/>
      <c r="H448" s="45"/>
      <c r="I448" s="45"/>
      <c r="J448" s="45"/>
    </row>
    <row r="449" spans="1:10">
      <c r="A449" s="45"/>
      <c r="C449" s="45"/>
      <c r="D449" s="45"/>
      <c r="E449" s="45"/>
      <c r="F449" s="45"/>
      <c r="G449" s="45"/>
      <c r="H449" s="45"/>
      <c r="I449" s="45"/>
      <c r="J449" s="45"/>
    </row>
    <row r="450" spans="1:10">
      <c r="A450" s="45"/>
      <c r="C450" s="45"/>
      <c r="D450" s="45"/>
      <c r="E450" s="45"/>
      <c r="F450" s="45"/>
      <c r="G450" s="45"/>
      <c r="H450" s="45"/>
      <c r="I450" s="45"/>
      <c r="J450" s="45"/>
    </row>
    <row r="451" spans="1:10">
      <c r="A451" s="45"/>
      <c r="C451" s="45"/>
      <c r="D451" s="45"/>
      <c r="E451" s="45"/>
      <c r="F451" s="45"/>
      <c r="G451" s="45"/>
      <c r="H451" s="45"/>
      <c r="I451" s="45"/>
      <c r="J451" s="45"/>
    </row>
    <row r="452" spans="1:10">
      <c r="A452" s="45"/>
      <c r="C452" s="45"/>
      <c r="D452" s="45"/>
      <c r="E452" s="45"/>
      <c r="F452" s="45"/>
      <c r="G452" s="45"/>
      <c r="H452" s="45"/>
      <c r="I452" s="45"/>
      <c r="J452" s="45"/>
    </row>
    <row r="453" spans="1:10">
      <c r="A453" s="45"/>
      <c r="C453" s="45"/>
      <c r="D453" s="45"/>
      <c r="E453" s="45"/>
      <c r="F453" s="45"/>
      <c r="G453" s="45"/>
      <c r="H453" s="45"/>
      <c r="I453" s="45"/>
      <c r="J453" s="45"/>
    </row>
    <row r="454" spans="1:10">
      <c r="A454" s="45"/>
      <c r="C454" s="45"/>
      <c r="D454" s="45"/>
      <c r="E454" s="45"/>
      <c r="F454" s="45"/>
      <c r="G454" s="45"/>
      <c r="H454" s="45"/>
      <c r="I454" s="45"/>
      <c r="J454" s="45"/>
    </row>
    <row r="455" spans="1:10">
      <c r="A455" s="45"/>
      <c r="C455" s="45"/>
      <c r="D455" s="45"/>
      <c r="E455" s="45"/>
      <c r="F455" s="45"/>
      <c r="G455" s="45"/>
      <c r="H455" s="45"/>
      <c r="I455" s="45"/>
      <c r="J455" s="45"/>
    </row>
    <row r="456" spans="1:10">
      <c r="A456" s="45"/>
      <c r="C456" s="45"/>
      <c r="D456" s="45"/>
      <c r="E456" s="45"/>
      <c r="F456" s="45"/>
      <c r="G456" s="45"/>
      <c r="H456" s="45"/>
      <c r="I456" s="45"/>
      <c r="J456" s="45"/>
    </row>
    <row r="457" spans="1:10">
      <c r="A457" s="45"/>
      <c r="C457" s="45"/>
      <c r="D457" s="45"/>
      <c r="E457" s="45"/>
      <c r="F457" s="45"/>
      <c r="G457" s="45"/>
      <c r="H457" s="45"/>
      <c r="I457" s="45"/>
      <c r="J457" s="45"/>
    </row>
    <row r="458" spans="1:10">
      <c r="A458" s="45"/>
      <c r="C458" s="45"/>
      <c r="D458" s="45"/>
      <c r="E458" s="45"/>
      <c r="F458" s="45"/>
      <c r="G458" s="45"/>
      <c r="H458" s="45"/>
      <c r="I458" s="45"/>
      <c r="J458" s="45"/>
    </row>
    <row r="459" spans="1:10">
      <c r="A459" s="45"/>
      <c r="C459" s="45"/>
      <c r="D459" s="45"/>
      <c r="E459" s="45"/>
      <c r="F459" s="45"/>
      <c r="G459" s="45"/>
      <c r="H459" s="45"/>
      <c r="I459" s="45"/>
      <c r="J459" s="45"/>
    </row>
    <row r="460" spans="1:10">
      <c r="A460" s="45"/>
      <c r="C460" s="45"/>
      <c r="D460" s="45"/>
      <c r="E460" s="45"/>
      <c r="F460" s="45"/>
      <c r="G460" s="45"/>
      <c r="H460" s="45"/>
      <c r="I460" s="45"/>
      <c r="J460" s="45"/>
    </row>
    <row r="461" spans="1:10">
      <c r="A461" s="45"/>
      <c r="C461" s="45"/>
      <c r="D461" s="45"/>
      <c r="E461" s="45"/>
      <c r="F461" s="45"/>
      <c r="G461" s="45"/>
      <c r="H461" s="45"/>
      <c r="I461" s="45"/>
      <c r="J461" s="45"/>
    </row>
    <row r="462" spans="1:10">
      <c r="A462" s="45"/>
      <c r="C462" s="45"/>
      <c r="D462" s="45"/>
      <c r="E462" s="45"/>
      <c r="F462" s="45"/>
      <c r="G462" s="45"/>
      <c r="H462" s="45"/>
      <c r="I462" s="45"/>
      <c r="J462" s="45"/>
    </row>
    <row r="463" spans="1:10">
      <c r="A463" s="45"/>
      <c r="C463" s="45"/>
      <c r="D463" s="45"/>
      <c r="E463" s="45"/>
      <c r="F463" s="45"/>
      <c r="G463" s="45"/>
      <c r="H463" s="45"/>
      <c r="I463" s="45"/>
      <c r="J463" s="45"/>
    </row>
    <row r="464" spans="1:10">
      <c r="A464" s="45"/>
      <c r="C464" s="45"/>
      <c r="D464" s="45"/>
      <c r="E464" s="45"/>
      <c r="F464" s="45"/>
      <c r="G464" s="45"/>
      <c r="H464" s="45"/>
      <c r="I464" s="45"/>
      <c r="J464" s="45"/>
    </row>
    <row r="465" spans="1:11">
      <c r="A465" s="45"/>
      <c r="C465" s="45"/>
      <c r="D465" s="45"/>
      <c r="E465" s="45"/>
      <c r="F465" s="45"/>
      <c r="G465" s="45"/>
      <c r="H465" s="45"/>
      <c r="I465" s="45"/>
      <c r="J465" s="45"/>
    </row>
    <row r="466" spans="1:11">
      <c r="A466" s="45"/>
      <c r="C466" s="45"/>
      <c r="D466" s="45"/>
      <c r="E466" s="45"/>
      <c r="F466" s="45"/>
      <c r="G466" s="45"/>
      <c r="H466" s="45"/>
      <c r="I466" s="45"/>
      <c r="J466" s="45"/>
    </row>
    <row r="467" spans="1:11">
      <c r="A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>
      <c r="A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>
      <c r="A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>
      <c r="A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>
      <c r="A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>
      <c r="A472" s="45"/>
      <c r="C472" s="45"/>
      <c r="D472" s="45"/>
      <c r="E472" s="45"/>
      <c r="F472" s="45"/>
      <c r="G472" s="45"/>
      <c r="H472" s="45"/>
      <c r="I472" s="45"/>
      <c r="J472" s="45"/>
    </row>
    <row r="473" spans="1:11">
      <c r="A473" s="45"/>
      <c r="C473" s="45"/>
      <c r="D473" s="45"/>
      <c r="E473" s="45"/>
      <c r="F473" s="45"/>
      <c r="G473" s="45"/>
      <c r="H473" s="45"/>
      <c r="I473" s="45"/>
      <c r="J473" s="45"/>
    </row>
    <row r="474" spans="1:11">
      <c r="A474" s="45"/>
      <c r="C474" s="45"/>
      <c r="D474" s="45"/>
      <c r="E474" s="45"/>
      <c r="F474" s="45"/>
      <c r="G474" s="45"/>
      <c r="H474" s="45"/>
      <c r="I474" s="45"/>
      <c r="J474" s="45"/>
    </row>
    <row r="475" spans="1:11">
      <c r="A475" s="45"/>
      <c r="C475" s="45"/>
      <c r="D475" s="45"/>
      <c r="E475" s="45"/>
      <c r="F475" s="45"/>
      <c r="G475" s="45"/>
      <c r="H475" s="45"/>
      <c r="I475" s="45"/>
      <c r="J475" s="45"/>
    </row>
  </sheetData>
  <hyperlinks>
    <hyperlink ref="J3" r:id="rId1" tooltip="Click aquí para cotizaciones con descuentos!" xr:uid="{00000000-0004-0000-0500-000000000000}"/>
    <hyperlink ref="J22" r:id="rId2" tooltip="Click aquí para cotizaciones con descuentos!" xr:uid="{00000000-0004-0000-0500-000001000000}"/>
    <hyperlink ref="J32" r:id="rId3" tooltip="Click aquí para cotizaciones con descuentos!" xr:uid="{00000000-0004-0000-0500-000002000000}"/>
    <hyperlink ref="J42" r:id="rId4" tooltip="Click aquí para cotizaciones con descuentos!" xr:uid="{00000000-0004-0000-0500-000003000000}"/>
    <hyperlink ref="J52" r:id="rId5" tooltip="Click aquí para cotizaciones con descuentos!" xr:uid="{00000000-0004-0000-0500-000004000000}"/>
    <hyperlink ref="J62" r:id="rId6" tooltip="Click aquí para cotizaciones con descuentos!" xr:uid="{00000000-0004-0000-0500-000005000000}"/>
    <hyperlink ref="J72" r:id="rId7" tooltip="Click aquí para cotizaciones con descuentos!" xr:uid="{00000000-0004-0000-0500-000006000000}"/>
    <hyperlink ref="J82" r:id="rId8" tooltip="Click aquí para cotizaciones con descuentos!" xr:uid="{00000000-0004-0000-0500-000007000000}"/>
    <hyperlink ref="J92" r:id="rId9" tooltip="Click aquí para cotizaciones con descuentos!" xr:uid="{00000000-0004-0000-0500-000008000000}"/>
    <hyperlink ref="J102" r:id="rId10" tooltip="Click aquí para cotizaciones con descuentos!" xr:uid="{00000000-0004-0000-0500-000009000000}"/>
    <hyperlink ref="J112" r:id="rId11" tooltip="Click aquí para cotizaciones con descuentos!" xr:uid="{00000000-0004-0000-0500-00000A000000}"/>
    <hyperlink ref="J123" r:id="rId12" tooltip="Click aquí para cotizaciones con descuentos!" xr:uid="{00000000-0004-0000-0500-00000B000000}"/>
    <hyperlink ref="J137" r:id="rId13" tooltip="Click aquí para cotizaciones con descuentos!" xr:uid="{00000000-0004-0000-0500-00000C000000}"/>
    <hyperlink ref="J147" r:id="rId14" tooltip="Click aquí para cotizaciones con descuentos!" xr:uid="{00000000-0004-0000-0500-00000D000000}"/>
    <hyperlink ref="J157" r:id="rId15" tooltip="Click aquí para cotizaciones con descuentos!" xr:uid="{00000000-0004-0000-0500-00000E000000}"/>
    <hyperlink ref="J167" r:id="rId16" tooltip="Click aquí para cotizaciones con descuentos!" xr:uid="{00000000-0004-0000-0500-00000F000000}"/>
    <hyperlink ref="J177" r:id="rId17" tooltip="Click aquí para cotizaciones con descuentos!" xr:uid="{00000000-0004-0000-0500-000010000000}"/>
    <hyperlink ref="J187" r:id="rId18" tooltip="Click aquí para cotizaciones con descuentos!" xr:uid="{00000000-0004-0000-0500-000011000000}"/>
    <hyperlink ref="J198" r:id="rId19" tooltip="Click aquí para cotizaciones con descuentos!" xr:uid="{00000000-0004-0000-0500-000012000000}"/>
    <hyperlink ref="J210" r:id="rId20" tooltip="Click aquí para cotizaciones con descuentos!" xr:uid="{00000000-0004-0000-0500-000013000000}"/>
    <hyperlink ref="J221" r:id="rId21" tooltip="Click aquí para cotizaciones con descuentos!" xr:uid="{00000000-0004-0000-0500-000014000000}"/>
    <hyperlink ref="J232" r:id="rId22" tooltip="Click aquí para cotizaciones con descuentos!" xr:uid="{00000000-0004-0000-0500-000015000000}"/>
    <hyperlink ref="J241" r:id="rId23" tooltip="Click aquí para cotizaciones con descuentos!" xr:uid="{00000000-0004-0000-0500-000016000000}"/>
    <hyperlink ref="J250" r:id="rId24" tooltip="Click aquí para cotizaciones con descuentos!" xr:uid="{00000000-0004-0000-0500-000017000000}"/>
    <hyperlink ref="J259" r:id="rId25" tooltip="Click aquí para cotizaciones con descuentos!" xr:uid="{00000000-0004-0000-0500-000018000000}"/>
    <hyperlink ref="J281" r:id="rId26" tooltip="Click aquí para cotizaciones con descuentos!" xr:uid="{00000000-0004-0000-0500-000019000000}"/>
    <hyperlink ref="J294" r:id="rId27" tooltip="Click aquí para cotizaciones con descuentos!" xr:uid="{00000000-0004-0000-0500-00001A000000}"/>
    <hyperlink ref="J307" r:id="rId28" tooltip="Click aquí para cotizaciones con descuentos!" xr:uid="{00000000-0004-0000-0500-00001B000000}"/>
    <hyperlink ref="J329" r:id="rId29" tooltip="Click aquí para cotizaciones con descuentos!" xr:uid="{00000000-0004-0000-0500-00001C000000}"/>
    <hyperlink ref="J351" r:id="rId30" tooltip="Click aquí para cotizaciones con descuentos!" xr:uid="{00000000-0004-0000-0500-00001D000000}"/>
    <hyperlink ref="J375" r:id="rId31" tooltip="Click aquí para cotizaciones con descuentos!" xr:uid="{00000000-0004-0000-0500-00001E000000}"/>
    <hyperlink ref="J399" r:id="rId32" tooltip="Click aquí para cotizaciones con descuentos!" xr:uid="{00000000-0004-0000-0500-00001F000000}"/>
    <hyperlink ref="J423" r:id="rId33" tooltip="Click aquí para cotizaciones con descuentos!" xr:uid="{00000000-0004-0000-0500-000020000000}"/>
    <hyperlink ref="J12" r:id="rId34" tooltip="Click aquí para cotizaciones con descuento!" xr:uid="{00000000-0004-0000-0500-000021000000}"/>
    <hyperlink ref="J267" r:id="rId35" tooltip="Click aquí para cotizaciones con descuento!" xr:uid="{00000000-0004-0000-0500-000022000000}"/>
    <hyperlink ref="J274" r:id="rId36" tooltip="Click aquí para cotizaciones con descuento!" xr:uid="{00000000-0004-0000-0500-000023000000}"/>
  </hyperlinks>
  <pageMargins left="0.7" right="0.7" top="0.75" bottom="0.75" header="0.3" footer="0.3"/>
  <pageSetup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P874"/>
  <sheetViews>
    <sheetView showGridLines="0" zoomScaleNormal="100" workbookViewId="0">
      <pane ySplit="11" topLeftCell="A12" activePane="bottomLeft" state="frozen"/>
      <selection pane="bottomLeft" activeCell="B1" sqref="B1"/>
    </sheetView>
  </sheetViews>
  <sheetFormatPr defaultColWidth="9.140625" defaultRowHeight="15"/>
  <cols>
    <col min="2" max="2" width="54.140625" bestFit="1" customWidth="1"/>
    <col min="3" max="3" width="5.85546875" bestFit="1" customWidth="1"/>
    <col min="4" max="4" width="13.42578125" style="6" customWidth="1"/>
    <col min="5" max="5" width="11.28515625" style="7" bestFit="1" customWidth="1"/>
    <col min="6" max="6" width="9.7109375" style="7" bestFit="1" customWidth="1"/>
    <col min="7" max="7" width="4.42578125" style="7" customWidth="1"/>
    <col min="8" max="8" width="3.5703125" style="7" customWidth="1"/>
    <col min="9" max="10" width="3.85546875" style="7" customWidth="1"/>
    <col min="11" max="11" width="3.42578125" style="7" customWidth="1"/>
    <col min="12" max="12" width="3.140625" style="7" customWidth="1"/>
    <col min="13" max="13" width="3.85546875" customWidth="1"/>
    <col min="14" max="14" width="23" bestFit="1" customWidth="1"/>
    <col min="15" max="16" width="23" customWidth="1"/>
  </cols>
  <sheetData>
    <row r="2" spans="1:16">
      <c r="B2" s="5" t="s">
        <v>317</v>
      </c>
    </row>
    <row r="3" spans="1:16">
      <c r="B3" s="8" t="s">
        <v>318</v>
      </c>
      <c r="C3" s="9" t="s">
        <v>229</v>
      </c>
      <c r="D3" s="10">
        <v>1977</v>
      </c>
    </row>
    <row r="4" spans="1:16">
      <c r="B4" s="8" t="s">
        <v>319</v>
      </c>
      <c r="C4" s="9" t="s">
        <v>229</v>
      </c>
      <c r="D4" s="10">
        <v>1569</v>
      </c>
    </row>
    <row r="5" spans="1:16">
      <c r="B5" s="8" t="s">
        <v>320</v>
      </c>
      <c r="C5" s="9" t="s">
        <v>229</v>
      </c>
      <c r="D5" s="10">
        <v>1255</v>
      </c>
    </row>
    <row r="6" spans="1:16">
      <c r="B6" s="8" t="s">
        <v>321</v>
      </c>
      <c r="C6" s="9" t="s">
        <v>229</v>
      </c>
      <c r="D6" s="10">
        <v>1100</v>
      </c>
    </row>
    <row r="7" spans="1:16">
      <c r="B7" s="8" t="s">
        <v>322</v>
      </c>
      <c r="C7" s="9" t="s">
        <v>229</v>
      </c>
      <c r="D7" s="10">
        <v>847</v>
      </c>
    </row>
    <row r="8" spans="1:16">
      <c r="B8" s="8" t="s">
        <v>323</v>
      </c>
      <c r="C8" s="9" t="s">
        <v>229</v>
      </c>
      <c r="D8" s="10">
        <v>721</v>
      </c>
    </row>
    <row r="9" spans="1:16">
      <c r="B9" s="8" t="s">
        <v>324</v>
      </c>
      <c r="C9" s="9" t="s">
        <v>229</v>
      </c>
      <c r="D9" s="10">
        <v>659</v>
      </c>
    </row>
    <row r="10" spans="1:16">
      <c r="A10" s="2"/>
      <c r="B10" s="2"/>
      <c r="C10" s="2"/>
      <c r="D10" s="137"/>
      <c r="E10" s="3"/>
      <c r="F10" s="3"/>
      <c r="G10" s="260" t="s">
        <v>325</v>
      </c>
      <c r="H10" s="261"/>
      <c r="I10" s="261"/>
      <c r="J10" s="261"/>
      <c r="K10" s="261"/>
      <c r="L10" s="261"/>
      <c r="M10" s="262"/>
      <c r="N10" s="2"/>
      <c r="O10" s="2"/>
      <c r="P10" s="2"/>
    </row>
    <row r="11" spans="1:16">
      <c r="A11" s="11" t="s">
        <v>326</v>
      </c>
      <c r="B11" s="12" t="s">
        <v>162</v>
      </c>
      <c r="C11" s="11" t="s">
        <v>164</v>
      </c>
      <c r="D11" s="11" t="s">
        <v>165</v>
      </c>
      <c r="E11" s="11" t="s">
        <v>327</v>
      </c>
      <c r="F11" s="11" t="s">
        <v>328</v>
      </c>
      <c r="G11" s="11" t="s">
        <v>329</v>
      </c>
      <c r="H11" s="11" t="s">
        <v>330</v>
      </c>
      <c r="I11" s="11" t="s">
        <v>331</v>
      </c>
      <c r="J11" s="11" t="s">
        <v>332</v>
      </c>
      <c r="K11" s="11" t="s">
        <v>333</v>
      </c>
      <c r="L11" s="11" t="s">
        <v>334</v>
      </c>
      <c r="M11" s="11" t="s">
        <v>335</v>
      </c>
      <c r="N11" s="11" t="s">
        <v>336</v>
      </c>
      <c r="O11" s="137"/>
      <c r="P11" s="137"/>
    </row>
    <row r="12" spans="1:16">
      <c r="A12" s="13">
        <v>100</v>
      </c>
      <c r="B12" s="5" t="s">
        <v>337</v>
      </c>
      <c r="C12" s="14"/>
      <c r="D12" s="15"/>
      <c r="E12" s="9"/>
      <c r="F12" s="9"/>
      <c r="G12" s="9"/>
      <c r="H12" s="9"/>
      <c r="I12" s="9"/>
      <c r="J12" s="9"/>
      <c r="K12" s="9"/>
      <c r="L12" s="9"/>
      <c r="M12" s="16"/>
      <c r="N12" s="16" t="s">
        <v>338</v>
      </c>
      <c r="O12" s="2"/>
      <c r="P12" s="2"/>
    </row>
    <row r="13" spans="1:16">
      <c r="A13" s="13">
        <f>+A12+0.01</f>
        <v>100.01</v>
      </c>
      <c r="B13" s="8" t="s">
        <v>339</v>
      </c>
      <c r="C13" s="9" t="s">
        <v>231</v>
      </c>
      <c r="D13" s="17">
        <v>381.76</v>
      </c>
      <c r="E13" s="18">
        <v>1.5</v>
      </c>
      <c r="F13" s="19">
        <f>+(G13*D$3)+(H13*D$4)+(I13*D$5)+(J13*D$6)+(K13*D$7)+(L13*D$8)+(M13*D$9)</f>
        <v>659</v>
      </c>
      <c r="G13" s="20"/>
      <c r="H13" s="20"/>
      <c r="I13" s="20"/>
      <c r="J13" s="20"/>
      <c r="K13" s="20"/>
      <c r="L13" s="20"/>
      <c r="M13" s="20">
        <v>1</v>
      </c>
      <c r="N13" s="16" t="s">
        <v>338</v>
      </c>
      <c r="O13" s="2"/>
      <c r="P13" s="2"/>
    </row>
    <row r="14" spans="1:16">
      <c r="A14" s="13">
        <f>+A13+0.01</f>
        <v>100.02000000000001</v>
      </c>
      <c r="B14" s="8" t="s">
        <v>340</v>
      </c>
      <c r="C14" s="9" t="s">
        <v>231</v>
      </c>
      <c r="D14" s="17">
        <v>572.64</v>
      </c>
      <c r="E14" s="18">
        <v>1</v>
      </c>
      <c r="F14" s="19">
        <f>+(G14*D$3)+(H14*D$4)+(I14*D$5)+(J14*D$6)+(K14*D$7)+(L14*D$8)+(M14*D$9)</f>
        <v>659</v>
      </c>
      <c r="G14" s="20"/>
      <c r="H14" s="20"/>
      <c r="I14" s="20"/>
      <c r="J14" s="20"/>
      <c r="K14" s="20"/>
      <c r="L14" s="20"/>
      <c r="M14" s="20">
        <v>1</v>
      </c>
      <c r="N14" s="16" t="s">
        <v>338</v>
      </c>
      <c r="O14" s="2"/>
      <c r="P14" s="2"/>
    </row>
    <row r="15" spans="1:16">
      <c r="A15" s="13">
        <f>+A14+0.01</f>
        <v>100.03000000000002</v>
      </c>
      <c r="B15" s="8" t="s">
        <v>341</v>
      </c>
      <c r="C15" s="9" t="s">
        <v>231</v>
      </c>
      <c r="D15" s="17">
        <v>1145.28</v>
      </c>
      <c r="E15" s="18">
        <v>0.5</v>
      </c>
      <c r="F15" s="19">
        <f>+(G15*D$3)+(H15*D$4)+(I15*D$5)+(J15*D$6)+(K15*D$7)+(L15*D$8)+(M15*D$9)</f>
        <v>659</v>
      </c>
      <c r="G15" s="20"/>
      <c r="H15" s="20"/>
      <c r="I15" s="20"/>
      <c r="J15" s="20"/>
      <c r="K15" s="20"/>
      <c r="L15" s="20"/>
      <c r="M15" s="20">
        <v>1</v>
      </c>
      <c r="N15" s="16" t="s">
        <v>338</v>
      </c>
      <c r="O15" s="2"/>
      <c r="P15" s="2"/>
    </row>
    <row r="16" spans="1:16">
      <c r="A16" s="13"/>
      <c r="B16" s="8" t="s">
        <v>342</v>
      </c>
      <c r="C16" s="9"/>
      <c r="D16" s="17"/>
      <c r="E16" s="18"/>
      <c r="F16" s="19"/>
      <c r="G16" s="20"/>
      <c r="H16" s="20"/>
      <c r="I16" s="20"/>
      <c r="J16" s="20"/>
      <c r="K16" s="20"/>
      <c r="L16" s="20"/>
      <c r="M16" s="20"/>
      <c r="N16" s="16"/>
      <c r="O16" s="2"/>
      <c r="P16" s="2"/>
    </row>
    <row r="17" spans="1:16">
      <c r="A17" s="13">
        <v>200</v>
      </c>
      <c r="B17" s="5" t="s">
        <v>343</v>
      </c>
      <c r="C17" s="9"/>
      <c r="D17" s="17"/>
      <c r="E17" s="19"/>
      <c r="F17" s="19"/>
      <c r="G17" s="19"/>
      <c r="H17" s="19"/>
      <c r="I17" s="19"/>
      <c r="J17" s="19"/>
      <c r="K17" s="19"/>
      <c r="L17" s="19"/>
      <c r="M17" s="16"/>
      <c r="N17" s="16" t="s">
        <v>338</v>
      </c>
      <c r="O17" s="2"/>
      <c r="P17" s="2"/>
    </row>
    <row r="18" spans="1:16">
      <c r="A18" s="13">
        <f>+A17+0.01</f>
        <v>200.01</v>
      </c>
      <c r="B18" s="8" t="s">
        <v>344</v>
      </c>
      <c r="C18" s="9" t="s">
        <v>345</v>
      </c>
      <c r="D18" s="17">
        <v>486.5</v>
      </c>
      <c r="E18" s="18">
        <v>8.9495846867749425</v>
      </c>
      <c r="F18" s="19">
        <f>+(G18*D$3)+(H18*D$4)+(I18*D$5)+(J18*D$6)+(K18*D$7)+(L18*D$8)+(M18*D$9)</f>
        <v>4392</v>
      </c>
      <c r="G18" s="20">
        <v>1</v>
      </c>
      <c r="H18" s="20"/>
      <c r="I18" s="20"/>
      <c r="J18" s="20"/>
      <c r="K18" s="20">
        <v>2</v>
      </c>
      <c r="L18" s="20">
        <v>1</v>
      </c>
      <c r="M18" s="20"/>
      <c r="N18" s="16" t="s">
        <v>338</v>
      </c>
      <c r="O18" s="2"/>
      <c r="P18" s="2"/>
    </row>
    <row r="19" spans="1:16">
      <c r="A19" s="13">
        <f t="shared" ref="A19:A32" si="0">+A18+0.01</f>
        <v>200.01999999999998</v>
      </c>
      <c r="B19" s="8" t="s">
        <v>346</v>
      </c>
      <c r="C19" s="9" t="s">
        <v>347</v>
      </c>
      <c r="D19" s="17">
        <v>107.87</v>
      </c>
      <c r="E19" s="18">
        <v>32.58</v>
      </c>
      <c r="F19" s="19">
        <f t="shared" ref="F19:F27" si="1">+(G19*D$3)+(H19*D$4)+(I19*D$5)+(J19*D$6)+(K19*D$7)+(L19*D$8)+(M19*D$9)</f>
        <v>3545</v>
      </c>
      <c r="G19" s="20">
        <v>1</v>
      </c>
      <c r="H19" s="20"/>
      <c r="I19" s="20"/>
      <c r="J19" s="20"/>
      <c r="K19" s="20">
        <v>1</v>
      </c>
      <c r="L19" s="20">
        <v>1</v>
      </c>
      <c r="M19" s="20"/>
      <c r="N19" s="16" t="s">
        <v>338</v>
      </c>
      <c r="O19" s="2"/>
      <c r="P19" s="2"/>
    </row>
    <row r="20" spans="1:16">
      <c r="A20" s="13">
        <f t="shared" si="0"/>
        <v>200.02999999999997</v>
      </c>
      <c r="B20" s="8" t="s">
        <v>348</v>
      </c>
      <c r="C20" s="9" t="s">
        <v>347</v>
      </c>
      <c r="D20" s="17">
        <v>107.87</v>
      </c>
      <c r="E20" s="18">
        <v>32.58</v>
      </c>
      <c r="F20" s="19">
        <f t="shared" si="1"/>
        <v>3545</v>
      </c>
      <c r="G20" s="20">
        <v>1</v>
      </c>
      <c r="H20" s="20"/>
      <c r="I20" s="20"/>
      <c r="J20" s="20"/>
      <c r="K20" s="20">
        <v>1</v>
      </c>
      <c r="L20" s="20">
        <v>1</v>
      </c>
      <c r="M20" s="20"/>
      <c r="N20" s="16" t="s">
        <v>338</v>
      </c>
      <c r="O20" s="2"/>
      <c r="P20" s="2"/>
    </row>
    <row r="21" spans="1:16">
      <c r="A21" s="13">
        <f t="shared" si="0"/>
        <v>200.03999999999996</v>
      </c>
      <c r="B21" s="8" t="s">
        <v>349</v>
      </c>
      <c r="C21" s="9" t="s">
        <v>217</v>
      </c>
      <c r="D21" s="17">
        <v>38.51</v>
      </c>
      <c r="E21" s="18">
        <v>92.05</v>
      </c>
      <c r="F21" s="19">
        <f t="shared" si="1"/>
        <v>3545</v>
      </c>
      <c r="G21" s="20">
        <v>1</v>
      </c>
      <c r="H21" s="20"/>
      <c r="I21" s="20"/>
      <c r="J21" s="20"/>
      <c r="K21" s="20">
        <v>1</v>
      </c>
      <c r="L21" s="20">
        <v>1</v>
      </c>
      <c r="M21" s="20"/>
      <c r="N21" s="16" t="s">
        <v>338</v>
      </c>
      <c r="O21" s="2"/>
      <c r="P21" s="2"/>
    </row>
    <row r="22" spans="1:16">
      <c r="A22" s="13">
        <f t="shared" si="0"/>
        <v>200.04999999999995</v>
      </c>
      <c r="B22" s="8" t="s">
        <v>349</v>
      </c>
      <c r="C22" s="9" t="s">
        <v>345</v>
      </c>
      <c r="D22" s="17">
        <v>486.5</v>
      </c>
      <c r="E22" s="18">
        <v>7.22358439716312</v>
      </c>
      <c r="F22" s="19">
        <f t="shared" si="1"/>
        <v>3545</v>
      </c>
      <c r="G22" s="20">
        <v>1</v>
      </c>
      <c r="H22" s="20"/>
      <c r="I22" s="20"/>
      <c r="J22" s="20"/>
      <c r="K22" s="20">
        <v>1</v>
      </c>
      <c r="L22" s="20">
        <v>1</v>
      </c>
      <c r="M22" s="20"/>
      <c r="N22" s="16" t="s">
        <v>338</v>
      </c>
      <c r="O22" s="2"/>
      <c r="P22" s="2"/>
    </row>
    <row r="23" spans="1:16">
      <c r="A23" s="13">
        <f t="shared" si="0"/>
        <v>200.05999999999995</v>
      </c>
      <c r="B23" s="8" t="s">
        <v>350</v>
      </c>
      <c r="C23" s="9" t="s">
        <v>345</v>
      </c>
      <c r="D23" s="17">
        <v>323.63</v>
      </c>
      <c r="E23" s="18">
        <v>10.858486411149826</v>
      </c>
      <c r="F23" s="19">
        <f t="shared" si="1"/>
        <v>3545</v>
      </c>
      <c r="G23" s="20">
        <v>1</v>
      </c>
      <c r="H23" s="20"/>
      <c r="I23" s="20"/>
      <c r="J23" s="20"/>
      <c r="K23" s="20">
        <v>1</v>
      </c>
      <c r="L23" s="20">
        <v>1</v>
      </c>
      <c r="M23" s="20"/>
      <c r="N23" s="16" t="s">
        <v>338</v>
      </c>
      <c r="O23" s="2"/>
      <c r="P23" s="2"/>
    </row>
    <row r="24" spans="1:16">
      <c r="A24" s="13">
        <f t="shared" si="0"/>
        <v>200.06999999999994</v>
      </c>
      <c r="B24" s="8" t="s">
        <v>351</v>
      </c>
      <c r="C24" s="9" t="s">
        <v>352</v>
      </c>
      <c r="D24" s="17">
        <v>2836.49</v>
      </c>
      <c r="E24" s="18">
        <v>1.5349836031640423</v>
      </c>
      <c r="F24" s="19">
        <f t="shared" si="1"/>
        <v>4392</v>
      </c>
      <c r="G24" s="20">
        <v>1</v>
      </c>
      <c r="H24" s="20"/>
      <c r="I24" s="20"/>
      <c r="J24" s="20"/>
      <c r="K24" s="20">
        <v>2</v>
      </c>
      <c r="L24" s="20">
        <v>1</v>
      </c>
      <c r="M24" s="20"/>
      <c r="N24" s="16" t="s">
        <v>338</v>
      </c>
      <c r="O24" s="2"/>
      <c r="P24" s="2"/>
    </row>
    <row r="25" spans="1:16">
      <c r="A25" s="13">
        <f t="shared" si="0"/>
        <v>200.07999999999993</v>
      </c>
      <c r="B25" s="8" t="s">
        <v>353</v>
      </c>
      <c r="C25" s="9" t="s">
        <v>347</v>
      </c>
      <c r="D25" s="17">
        <v>107.87</v>
      </c>
      <c r="E25" s="18">
        <v>40.364293617021275</v>
      </c>
      <c r="F25" s="19">
        <f t="shared" si="1"/>
        <v>4392</v>
      </c>
      <c r="G25" s="20">
        <v>1</v>
      </c>
      <c r="H25" s="20"/>
      <c r="I25" s="20"/>
      <c r="J25" s="20"/>
      <c r="K25" s="20">
        <v>2</v>
      </c>
      <c r="L25" s="20">
        <v>1</v>
      </c>
      <c r="M25" s="20"/>
      <c r="N25" s="16" t="s">
        <v>338</v>
      </c>
      <c r="O25" s="2"/>
      <c r="P25" s="2"/>
    </row>
    <row r="26" spans="1:16">
      <c r="A26" s="13">
        <f t="shared" si="0"/>
        <v>200.08999999999992</v>
      </c>
      <c r="B26" s="8" t="s">
        <v>354</v>
      </c>
      <c r="C26" s="9" t="s">
        <v>345</v>
      </c>
      <c r="D26" s="17">
        <v>514.03</v>
      </c>
      <c r="E26" s="18">
        <v>8.4703789709172277</v>
      </c>
      <c r="F26" s="19">
        <f t="shared" si="1"/>
        <v>4392</v>
      </c>
      <c r="G26" s="20">
        <v>1</v>
      </c>
      <c r="H26" s="20"/>
      <c r="I26" s="20"/>
      <c r="J26" s="20"/>
      <c r="K26" s="20">
        <v>2</v>
      </c>
      <c r="L26" s="20">
        <v>1</v>
      </c>
      <c r="M26" s="20"/>
      <c r="N26" s="16" t="s">
        <v>338</v>
      </c>
      <c r="O26" s="2"/>
      <c r="P26" s="2"/>
    </row>
    <row r="27" spans="1:16">
      <c r="A27" s="13">
        <f t="shared" si="0"/>
        <v>200.09999999999991</v>
      </c>
      <c r="B27" s="8" t="s">
        <v>355</v>
      </c>
      <c r="C27" s="9" t="s">
        <v>347</v>
      </c>
      <c r="D27" s="17">
        <v>107.87</v>
      </c>
      <c r="E27" s="18">
        <v>32.58</v>
      </c>
      <c r="F27" s="19">
        <f t="shared" si="1"/>
        <v>3545</v>
      </c>
      <c r="G27" s="20">
        <v>1</v>
      </c>
      <c r="H27" s="20"/>
      <c r="I27" s="20"/>
      <c r="J27" s="20"/>
      <c r="K27" s="20">
        <v>1</v>
      </c>
      <c r="L27" s="20">
        <v>1</v>
      </c>
      <c r="M27" s="20"/>
      <c r="N27" s="16" t="s">
        <v>338</v>
      </c>
      <c r="O27" s="2"/>
      <c r="P27" s="2"/>
    </row>
    <row r="28" spans="1:16">
      <c r="A28" s="13">
        <f t="shared" si="0"/>
        <v>200.1099999999999</v>
      </c>
      <c r="B28" s="8" t="s">
        <v>356</v>
      </c>
      <c r="C28" s="9" t="s">
        <v>357</v>
      </c>
      <c r="D28" s="21">
        <v>0.1</v>
      </c>
      <c r="E28" s="19" t="s">
        <v>357</v>
      </c>
      <c r="F28" s="19"/>
      <c r="G28" s="19"/>
      <c r="H28" s="19"/>
      <c r="I28" s="19"/>
      <c r="J28" s="19"/>
      <c r="K28" s="19"/>
      <c r="L28" s="19"/>
      <c r="M28" s="16"/>
      <c r="N28" s="16"/>
      <c r="O28" s="2"/>
      <c r="P28" s="2"/>
    </row>
    <row r="29" spans="1:16">
      <c r="A29" s="13">
        <f t="shared" si="0"/>
        <v>200.11999999999989</v>
      </c>
      <c r="B29" s="8" t="s">
        <v>358</v>
      </c>
      <c r="C29" s="9" t="s">
        <v>357</v>
      </c>
      <c r="D29" s="21">
        <v>0.15</v>
      </c>
      <c r="E29" s="19" t="s">
        <v>357</v>
      </c>
      <c r="F29" s="19"/>
      <c r="G29" s="19"/>
      <c r="H29" s="19"/>
      <c r="I29" s="19"/>
      <c r="J29" s="19"/>
      <c r="K29" s="19"/>
      <c r="L29" s="19"/>
      <c r="M29" s="16"/>
      <c r="N29" s="16"/>
      <c r="O29" s="2"/>
      <c r="P29" s="2"/>
    </row>
    <row r="30" spans="1:16">
      <c r="A30" s="13">
        <f t="shared" si="0"/>
        <v>200.12999999999988</v>
      </c>
      <c r="B30" s="8" t="s">
        <v>359</v>
      </c>
      <c r="C30" s="9" t="s">
        <v>357</v>
      </c>
      <c r="D30" s="21">
        <v>0.2</v>
      </c>
      <c r="E30" s="19" t="s">
        <v>357</v>
      </c>
      <c r="F30" s="19"/>
      <c r="G30" s="19"/>
      <c r="H30" s="19"/>
      <c r="I30" s="19"/>
      <c r="J30" s="19"/>
      <c r="K30" s="19"/>
      <c r="L30" s="19"/>
      <c r="M30" s="16"/>
      <c r="N30" s="16"/>
      <c r="O30" s="2"/>
      <c r="P30" s="2"/>
    </row>
    <row r="31" spans="1:16">
      <c r="A31" s="13">
        <f t="shared" si="0"/>
        <v>200.13999999999987</v>
      </c>
      <c r="B31" s="8" t="s">
        <v>360</v>
      </c>
      <c r="C31" s="9" t="s">
        <v>357</v>
      </c>
      <c r="D31" s="21">
        <v>0.25</v>
      </c>
      <c r="E31" s="19" t="s">
        <v>357</v>
      </c>
      <c r="F31" s="19"/>
      <c r="G31" s="19"/>
      <c r="H31" s="19"/>
      <c r="I31" s="19"/>
      <c r="J31" s="19"/>
      <c r="K31" s="19"/>
      <c r="L31" s="19"/>
      <c r="M31" s="16"/>
      <c r="N31" s="16"/>
      <c r="O31" s="2"/>
      <c r="P31" s="2"/>
    </row>
    <row r="32" spans="1:16">
      <c r="A32" s="13">
        <f t="shared" si="0"/>
        <v>200.14999999999986</v>
      </c>
      <c r="B32" s="8" t="s">
        <v>361</v>
      </c>
      <c r="C32" s="9" t="s">
        <v>357</v>
      </c>
      <c r="D32" s="21">
        <v>0.3</v>
      </c>
      <c r="E32" s="19" t="s">
        <v>357</v>
      </c>
      <c r="F32" s="19"/>
      <c r="G32" s="19"/>
      <c r="H32" s="19"/>
      <c r="I32" s="19"/>
      <c r="J32" s="19"/>
      <c r="K32" s="19"/>
      <c r="L32" s="19"/>
      <c r="M32" s="16"/>
      <c r="N32" s="16"/>
      <c r="O32" s="2"/>
      <c r="P32" s="2"/>
    </row>
    <row r="33" spans="1:16">
      <c r="A33" s="13">
        <v>300</v>
      </c>
      <c r="B33" s="5" t="s">
        <v>362</v>
      </c>
      <c r="C33" s="9"/>
      <c r="D33" s="17"/>
      <c r="E33" s="18"/>
      <c r="F33" s="19"/>
      <c r="G33" s="19"/>
      <c r="H33" s="19"/>
      <c r="I33" s="19"/>
      <c r="J33" s="19"/>
      <c r="K33" s="19"/>
      <c r="L33" s="19"/>
      <c r="M33" s="16"/>
      <c r="N33" s="16" t="s">
        <v>338</v>
      </c>
      <c r="O33" s="2"/>
      <c r="P33" s="2"/>
    </row>
    <row r="34" spans="1:16">
      <c r="A34" s="13">
        <f>+A33+0.01</f>
        <v>300.01</v>
      </c>
      <c r="B34" s="8" t="s">
        <v>363</v>
      </c>
      <c r="C34" s="9" t="s">
        <v>217</v>
      </c>
      <c r="D34" s="17">
        <v>262.5</v>
      </c>
      <c r="E34" s="18">
        <v>17.05</v>
      </c>
      <c r="F34" s="19"/>
      <c r="G34" s="20"/>
      <c r="H34" s="20">
        <v>1</v>
      </c>
      <c r="I34" s="20"/>
      <c r="J34" s="20"/>
      <c r="K34" s="20">
        <v>2</v>
      </c>
      <c r="L34" s="20"/>
      <c r="M34" s="20"/>
      <c r="N34" s="16" t="s">
        <v>338</v>
      </c>
      <c r="O34" s="2"/>
      <c r="P34" s="2"/>
    </row>
    <row r="35" spans="1:16">
      <c r="A35" s="13">
        <f t="shared" ref="A35:A70" si="2">+A34+0.01</f>
        <v>300.02</v>
      </c>
      <c r="B35" s="8" t="s">
        <v>364</v>
      </c>
      <c r="C35" s="9" t="s">
        <v>347</v>
      </c>
      <c r="D35" s="17">
        <v>262.5</v>
      </c>
      <c r="E35" s="18">
        <v>19.649999999999999</v>
      </c>
      <c r="F35" s="19"/>
      <c r="G35" s="20"/>
      <c r="H35" s="20">
        <v>1</v>
      </c>
      <c r="I35" s="20"/>
      <c r="J35" s="20"/>
      <c r="K35" s="20">
        <v>2</v>
      </c>
      <c r="L35" s="20"/>
      <c r="M35" s="20"/>
      <c r="N35" s="16" t="s">
        <v>338</v>
      </c>
      <c r="O35" s="2"/>
      <c r="P35" s="2"/>
    </row>
    <row r="36" spans="1:16">
      <c r="A36" s="13">
        <f t="shared" si="2"/>
        <v>300.02999999999997</v>
      </c>
      <c r="B36" s="8" t="s">
        <v>365</v>
      </c>
      <c r="C36" s="9" t="s">
        <v>217</v>
      </c>
      <c r="D36" s="17">
        <v>294</v>
      </c>
      <c r="E36" s="18">
        <v>16.5</v>
      </c>
      <c r="F36" s="19"/>
      <c r="G36" s="20"/>
      <c r="H36" s="20">
        <v>1</v>
      </c>
      <c r="I36" s="20"/>
      <c r="J36" s="20"/>
      <c r="K36" s="20">
        <v>2</v>
      </c>
      <c r="L36" s="20"/>
      <c r="M36" s="20"/>
      <c r="N36" s="16" t="s">
        <v>338</v>
      </c>
      <c r="O36" s="2"/>
      <c r="P36" s="2"/>
    </row>
    <row r="37" spans="1:16">
      <c r="A37" s="13">
        <f t="shared" si="2"/>
        <v>300.03999999999996</v>
      </c>
      <c r="B37" s="8" t="s">
        <v>366</v>
      </c>
      <c r="C37" s="9" t="s">
        <v>347</v>
      </c>
      <c r="D37" s="17">
        <v>294</v>
      </c>
      <c r="E37" s="18">
        <v>18.5</v>
      </c>
      <c r="F37" s="19"/>
      <c r="G37" s="20"/>
      <c r="H37" s="20">
        <v>1</v>
      </c>
      <c r="I37" s="20"/>
      <c r="J37" s="20"/>
      <c r="K37" s="20">
        <v>2</v>
      </c>
      <c r="L37" s="20"/>
      <c r="M37" s="20"/>
      <c r="N37" s="16" t="s">
        <v>338</v>
      </c>
      <c r="O37" s="2"/>
      <c r="P37" s="2"/>
    </row>
    <row r="38" spans="1:16">
      <c r="A38" s="13">
        <f t="shared" si="2"/>
        <v>300.04999999999995</v>
      </c>
      <c r="B38" s="8" t="s">
        <v>367</v>
      </c>
      <c r="C38" s="9" t="s">
        <v>217</v>
      </c>
      <c r="D38" s="17">
        <v>315</v>
      </c>
      <c r="E38" s="18">
        <v>16.8</v>
      </c>
      <c r="F38" s="19"/>
      <c r="G38" s="20"/>
      <c r="H38" s="20">
        <v>1</v>
      </c>
      <c r="I38" s="20"/>
      <c r="J38" s="20"/>
      <c r="K38" s="20">
        <v>2</v>
      </c>
      <c r="L38" s="20"/>
      <c r="M38" s="20"/>
      <c r="N38" s="16" t="s">
        <v>338</v>
      </c>
      <c r="O38" s="2"/>
      <c r="P38" s="2"/>
    </row>
    <row r="39" spans="1:16">
      <c r="A39" s="13">
        <f t="shared" si="2"/>
        <v>300.05999999999995</v>
      </c>
      <c r="B39" s="8" t="s">
        <v>368</v>
      </c>
      <c r="C39" s="9" t="s">
        <v>217</v>
      </c>
      <c r="D39" s="17">
        <v>315</v>
      </c>
      <c r="E39" s="18">
        <v>15.5</v>
      </c>
      <c r="F39" s="19"/>
      <c r="G39" s="20"/>
      <c r="H39" s="20">
        <v>1</v>
      </c>
      <c r="I39" s="20"/>
      <c r="J39" s="20"/>
      <c r="K39" s="20">
        <v>2</v>
      </c>
      <c r="L39" s="20"/>
      <c r="M39" s="20"/>
      <c r="N39" s="16" t="s">
        <v>338</v>
      </c>
      <c r="O39" s="2"/>
      <c r="P39" s="2"/>
    </row>
    <row r="40" spans="1:16">
      <c r="A40" s="13">
        <f t="shared" si="2"/>
        <v>300.06999999999994</v>
      </c>
      <c r="B40" s="8" t="s">
        <v>369</v>
      </c>
      <c r="C40" s="9" t="s">
        <v>347</v>
      </c>
      <c r="D40" s="17">
        <v>346.5</v>
      </c>
      <c r="E40" s="18">
        <v>15.5</v>
      </c>
      <c r="F40" s="19"/>
      <c r="G40" s="20"/>
      <c r="H40" s="20">
        <v>1</v>
      </c>
      <c r="I40" s="20"/>
      <c r="J40" s="20"/>
      <c r="K40" s="20">
        <v>2</v>
      </c>
      <c r="L40" s="20"/>
      <c r="M40" s="20"/>
      <c r="N40" s="16" t="s">
        <v>338</v>
      </c>
      <c r="O40" s="2"/>
      <c r="P40" s="2"/>
    </row>
    <row r="41" spans="1:16">
      <c r="A41" s="13">
        <f t="shared" si="2"/>
        <v>300.07999999999993</v>
      </c>
      <c r="B41" s="8" t="s">
        <v>370</v>
      </c>
      <c r="C41" s="9" t="s">
        <v>217</v>
      </c>
      <c r="D41" s="17">
        <v>378</v>
      </c>
      <c r="E41" s="18">
        <v>8</v>
      </c>
      <c r="F41" s="19"/>
      <c r="G41" s="20"/>
      <c r="H41" s="20">
        <v>1</v>
      </c>
      <c r="I41" s="20"/>
      <c r="J41" s="20"/>
      <c r="K41" s="20">
        <v>2</v>
      </c>
      <c r="L41" s="20"/>
      <c r="M41" s="20"/>
      <c r="N41" s="16" t="s">
        <v>338</v>
      </c>
      <c r="O41" s="2"/>
      <c r="P41" s="2"/>
    </row>
    <row r="42" spans="1:16">
      <c r="A42" s="13">
        <f t="shared" si="2"/>
        <v>300.08999999999992</v>
      </c>
      <c r="B42" s="8" t="s">
        <v>371</v>
      </c>
      <c r="C42" s="9" t="s">
        <v>347</v>
      </c>
      <c r="D42" s="17">
        <v>378</v>
      </c>
      <c r="E42" s="18">
        <v>13.5</v>
      </c>
      <c r="F42" s="19"/>
      <c r="G42" s="20"/>
      <c r="H42" s="20">
        <v>1</v>
      </c>
      <c r="I42" s="20"/>
      <c r="J42" s="20"/>
      <c r="K42" s="20">
        <v>2</v>
      </c>
      <c r="L42" s="20"/>
      <c r="M42" s="20"/>
      <c r="N42" s="16" t="s">
        <v>338</v>
      </c>
      <c r="O42" s="2"/>
      <c r="P42" s="2"/>
    </row>
    <row r="43" spans="1:16">
      <c r="A43" s="13">
        <f t="shared" si="2"/>
        <v>300.09999999999991</v>
      </c>
      <c r="B43" s="8" t="s">
        <v>372</v>
      </c>
      <c r="C43" s="9" t="s">
        <v>217</v>
      </c>
      <c r="D43" s="17">
        <v>435.75</v>
      </c>
      <c r="E43" s="18">
        <v>8</v>
      </c>
      <c r="F43" s="19"/>
      <c r="G43" s="20"/>
      <c r="H43" s="20">
        <v>1</v>
      </c>
      <c r="I43" s="20"/>
      <c r="J43" s="20"/>
      <c r="K43" s="20">
        <v>2</v>
      </c>
      <c r="L43" s="20"/>
      <c r="M43" s="20"/>
      <c r="N43" s="16" t="s">
        <v>338</v>
      </c>
      <c r="O43" s="2"/>
      <c r="P43" s="2"/>
    </row>
    <row r="44" spans="1:16">
      <c r="A44" s="13">
        <f t="shared" si="2"/>
        <v>300.1099999999999</v>
      </c>
      <c r="B44" s="8" t="s">
        <v>373</v>
      </c>
      <c r="C44" s="9" t="s">
        <v>347</v>
      </c>
      <c r="D44" s="17">
        <v>435.75</v>
      </c>
      <c r="E44" s="18">
        <v>13.5</v>
      </c>
      <c r="F44" s="19"/>
      <c r="G44" s="20"/>
      <c r="H44" s="20">
        <v>1</v>
      </c>
      <c r="I44" s="20"/>
      <c r="J44" s="20"/>
      <c r="K44" s="20">
        <v>2</v>
      </c>
      <c r="L44" s="20"/>
      <c r="M44" s="20"/>
      <c r="N44" s="16" t="s">
        <v>338</v>
      </c>
      <c r="O44" s="2"/>
      <c r="P44" s="2"/>
    </row>
    <row r="45" spans="1:16">
      <c r="A45" s="13">
        <f t="shared" si="2"/>
        <v>300.11999999999989</v>
      </c>
      <c r="B45" s="8" t="s">
        <v>374</v>
      </c>
      <c r="C45" s="9" t="s">
        <v>217</v>
      </c>
      <c r="D45" s="17">
        <v>325.5</v>
      </c>
      <c r="E45" s="18">
        <v>16</v>
      </c>
      <c r="F45" s="19"/>
      <c r="G45" s="20"/>
      <c r="H45" s="20">
        <v>1</v>
      </c>
      <c r="I45" s="20"/>
      <c r="J45" s="20"/>
      <c r="K45" s="20">
        <v>2</v>
      </c>
      <c r="L45" s="20"/>
      <c r="M45" s="20"/>
      <c r="N45" s="16" t="s">
        <v>338</v>
      </c>
      <c r="O45" s="2"/>
      <c r="P45" s="2"/>
    </row>
    <row r="46" spans="1:16">
      <c r="A46" s="13">
        <f t="shared" si="2"/>
        <v>300.12999999999988</v>
      </c>
      <c r="B46" s="8" t="s">
        <v>375</v>
      </c>
      <c r="C46" s="9" t="s">
        <v>217</v>
      </c>
      <c r="D46" s="17">
        <v>357</v>
      </c>
      <c r="E46" s="18">
        <v>15.5</v>
      </c>
      <c r="F46" s="19"/>
      <c r="G46" s="20"/>
      <c r="H46" s="20">
        <v>1</v>
      </c>
      <c r="I46" s="20"/>
      <c r="J46" s="20"/>
      <c r="K46" s="20">
        <v>2</v>
      </c>
      <c r="L46" s="20"/>
      <c r="M46" s="20"/>
      <c r="N46" s="16" t="s">
        <v>338</v>
      </c>
      <c r="O46" s="2"/>
      <c r="P46" s="2"/>
    </row>
    <row r="47" spans="1:16">
      <c r="A47" s="13">
        <f t="shared" si="2"/>
        <v>300.13999999999987</v>
      </c>
      <c r="B47" s="8" t="s">
        <v>376</v>
      </c>
      <c r="C47" s="9" t="s">
        <v>347</v>
      </c>
      <c r="D47" s="17">
        <v>325.5</v>
      </c>
      <c r="E47" s="18">
        <v>15</v>
      </c>
      <c r="F47" s="19"/>
      <c r="G47" s="20"/>
      <c r="H47" s="20">
        <v>1</v>
      </c>
      <c r="I47" s="20"/>
      <c r="J47" s="20"/>
      <c r="K47" s="20">
        <v>2</v>
      </c>
      <c r="L47" s="20"/>
      <c r="M47" s="20"/>
      <c r="N47" s="16" t="s">
        <v>338</v>
      </c>
      <c r="O47" s="2"/>
      <c r="P47" s="2"/>
    </row>
    <row r="48" spans="1:16">
      <c r="A48" s="13">
        <f t="shared" si="2"/>
        <v>300.14999999999986</v>
      </c>
      <c r="B48" s="8" t="s">
        <v>377</v>
      </c>
      <c r="C48" s="9" t="s">
        <v>347</v>
      </c>
      <c r="D48" s="17">
        <v>357</v>
      </c>
      <c r="E48" s="18">
        <v>14</v>
      </c>
      <c r="F48" s="19"/>
      <c r="G48" s="20"/>
      <c r="H48" s="20">
        <v>1</v>
      </c>
      <c r="I48" s="20"/>
      <c r="J48" s="20"/>
      <c r="K48" s="20">
        <v>2</v>
      </c>
      <c r="L48" s="20"/>
      <c r="M48" s="20"/>
      <c r="N48" s="16" t="s">
        <v>338</v>
      </c>
      <c r="O48" s="2"/>
      <c r="P48" s="2"/>
    </row>
    <row r="49" spans="1:16">
      <c r="A49" s="13">
        <f t="shared" si="2"/>
        <v>300.15999999999985</v>
      </c>
      <c r="B49" s="8" t="s">
        <v>378</v>
      </c>
      <c r="C49" s="9" t="s">
        <v>217</v>
      </c>
      <c r="D49" s="17">
        <v>367.5</v>
      </c>
      <c r="E49" s="18">
        <v>7.5</v>
      </c>
      <c r="F49" s="19"/>
      <c r="G49" s="20"/>
      <c r="H49" s="20">
        <v>1</v>
      </c>
      <c r="I49" s="20"/>
      <c r="J49" s="20"/>
      <c r="K49" s="20">
        <v>2</v>
      </c>
      <c r="L49" s="20"/>
      <c r="M49" s="20"/>
      <c r="N49" s="16" t="s">
        <v>338</v>
      </c>
      <c r="O49" s="2"/>
      <c r="P49" s="2"/>
    </row>
    <row r="50" spans="1:16">
      <c r="A50" s="13">
        <f t="shared" si="2"/>
        <v>300.16999999999985</v>
      </c>
      <c r="B50" s="8" t="s">
        <v>379</v>
      </c>
      <c r="C50" s="9" t="s">
        <v>217</v>
      </c>
      <c r="D50" s="17">
        <v>525</v>
      </c>
      <c r="E50" s="18">
        <v>8</v>
      </c>
      <c r="F50" s="19"/>
      <c r="G50" s="20"/>
      <c r="H50" s="20">
        <v>1</v>
      </c>
      <c r="I50" s="20"/>
      <c r="J50" s="20"/>
      <c r="K50" s="20">
        <v>2</v>
      </c>
      <c r="L50" s="20"/>
      <c r="M50" s="20"/>
      <c r="N50" s="16" t="s">
        <v>338</v>
      </c>
      <c r="O50" s="2"/>
      <c r="P50" s="2"/>
    </row>
    <row r="51" spans="1:16">
      <c r="A51" s="13">
        <f t="shared" si="2"/>
        <v>300.17999999999984</v>
      </c>
      <c r="B51" s="8" t="s">
        <v>380</v>
      </c>
      <c r="C51" s="9" t="s">
        <v>347</v>
      </c>
      <c r="D51" s="17">
        <v>210</v>
      </c>
      <c r="E51" s="18">
        <v>22</v>
      </c>
      <c r="F51" s="19"/>
      <c r="G51" s="20"/>
      <c r="H51" s="20">
        <v>1</v>
      </c>
      <c r="I51" s="20"/>
      <c r="J51" s="20"/>
      <c r="K51" s="20">
        <v>2</v>
      </c>
      <c r="L51" s="20"/>
      <c r="M51" s="20"/>
      <c r="N51" s="16" t="s">
        <v>338</v>
      </c>
      <c r="O51" s="2"/>
      <c r="P51" s="2"/>
    </row>
    <row r="52" spans="1:16">
      <c r="A52" s="13">
        <f t="shared" si="2"/>
        <v>300.18999999999983</v>
      </c>
      <c r="B52" s="8" t="s">
        <v>381</v>
      </c>
      <c r="C52" s="9" t="s">
        <v>347</v>
      </c>
      <c r="D52" s="17">
        <v>231</v>
      </c>
      <c r="E52" s="18">
        <v>20</v>
      </c>
      <c r="F52" s="19"/>
      <c r="G52" s="20"/>
      <c r="H52" s="20">
        <v>1</v>
      </c>
      <c r="I52" s="20"/>
      <c r="J52" s="20"/>
      <c r="K52" s="20">
        <v>2</v>
      </c>
      <c r="L52" s="20"/>
      <c r="M52" s="20"/>
      <c r="N52" s="16" t="s">
        <v>338</v>
      </c>
      <c r="O52" s="2"/>
      <c r="P52" s="2"/>
    </row>
    <row r="53" spans="1:16">
      <c r="A53" s="13">
        <f t="shared" si="2"/>
        <v>300.19999999999982</v>
      </c>
      <c r="B53" s="8" t="s">
        <v>382</v>
      </c>
      <c r="C53" s="9" t="s">
        <v>347</v>
      </c>
      <c r="D53" s="17">
        <v>283.5</v>
      </c>
      <c r="E53" s="18">
        <v>15.5</v>
      </c>
      <c r="F53" s="19"/>
      <c r="G53" s="20"/>
      <c r="H53" s="20">
        <v>1</v>
      </c>
      <c r="I53" s="20"/>
      <c r="J53" s="20"/>
      <c r="K53" s="20">
        <v>2</v>
      </c>
      <c r="L53" s="20"/>
      <c r="M53" s="20"/>
      <c r="N53" s="16" t="s">
        <v>338</v>
      </c>
      <c r="O53" s="2"/>
      <c r="P53" s="2"/>
    </row>
    <row r="54" spans="1:16">
      <c r="A54" s="13">
        <f t="shared" si="2"/>
        <v>300.20999999999981</v>
      </c>
      <c r="B54" s="8" t="s">
        <v>383</v>
      </c>
      <c r="C54" s="9" t="s">
        <v>347</v>
      </c>
      <c r="D54" s="17">
        <v>346.5</v>
      </c>
      <c r="E54" s="18">
        <v>9.5</v>
      </c>
      <c r="F54" s="19"/>
      <c r="G54" s="20"/>
      <c r="H54" s="20">
        <v>1</v>
      </c>
      <c r="I54" s="20"/>
      <c r="J54" s="20"/>
      <c r="K54" s="20">
        <v>2</v>
      </c>
      <c r="L54" s="20"/>
      <c r="M54" s="20"/>
      <c r="N54" s="16" t="s">
        <v>338</v>
      </c>
      <c r="O54" s="2"/>
      <c r="P54" s="2"/>
    </row>
    <row r="55" spans="1:16" ht="23.25">
      <c r="A55" s="13">
        <f t="shared" si="2"/>
        <v>300.2199999999998</v>
      </c>
      <c r="B55" s="22" t="s">
        <v>384</v>
      </c>
      <c r="C55" s="9" t="s">
        <v>347</v>
      </c>
      <c r="D55" s="17">
        <v>12.600000000000001</v>
      </c>
      <c r="E55" s="18" t="s">
        <v>357</v>
      </c>
      <c r="F55" s="19"/>
      <c r="G55" s="20"/>
      <c r="H55" s="20">
        <v>1</v>
      </c>
      <c r="I55" s="20"/>
      <c r="J55" s="20"/>
      <c r="K55" s="20">
        <v>2</v>
      </c>
      <c r="L55" s="20"/>
      <c r="M55" s="20"/>
      <c r="N55" s="16" t="s">
        <v>338</v>
      </c>
      <c r="O55" s="2"/>
      <c r="P55" s="2"/>
    </row>
    <row r="56" spans="1:16" ht="23.25">
      <c r="A56" s="13">
        <f t="shared" si="2"/>
        <v>300.22999999999979</v>
      </c>
      <c r="B56" s="22" t="s">
        <v>385</v>
      </c>
      <c r="C56" s="9" t="s">
        <v>347</v>
      </c>
      <c r="D56" s="17">
        <v>12.600000000000001</v>
      </c>
      <c r="E56" s="18" t="s">
        <v>357</v>
      </c>
      <c r="F56" s="19"/>
      <c r="G56" s="20"/>
      <c r="H56" s="20">
        <v>1</v>
      </c>
      <c r="I56" s="20"/>
      <c r="J56" s="20"/>
      <c r="K56" s="20">
        <v>2</v>
      </c>
      <c r="L56" s="20"/>
      <c r="M56" s="20"/>
      <c r="N56" s="16" t="s">
        <v>338</v>
      </c>
      <c r="O56" s="2"/>
      <c r="P56" s="2"/>
    </row>
    <row r="57" spans="1:16">
      <c r="A57" s="13">
        <f t="shared" si="2"/>
        <v>300.23999999999978</v>
      </c>
      <c r="B57" s="8" t="s">
        <v>386</v>
      </c>
      <c r="C57" s="9" t="s">
        <v>347</v>
      </c>
      <c r="D57" s="17">
        <v>346.5</v>
      </c>
      <c r="E57" s="18">
        <v>9.5</v>
      </c>
      <c r="F57" s="19"/>
      <c r="G57" s="20"/>
      <c r="H57" s="20">
        <v>1</v>
      </c>
      <c r="I57" s="20"/>
      <c r="J57" s="20"/>
      <c r="K57" s="20">
        <v>2</v>
      </c>
      <c r="L57" s="20"/>
      <c r="M57" s="20"/>
      <c r="N57" s="16" t="s">
        <v>338</v>
      </c>
      <c r="O57" s="2"/>
      <c r="P57" s="2"/>
    </row>
    <row r="58" spans="1:16">
      <c r="A58" s="13">
        <f t="shared" si="2"/>
        <v>300.24999999999977</v>
      </c>
      <c r="B58" s="8" t="s">
        <v>387</v>
      </c>
      <c r="C58" s="9" t="s">
        <v>347</v>
      </c>
      <c r="D58" s="17">
        <v>493.5</v>
      </c>
      <c r="E58" s="18">
        <v>12.5</v>
      </c>
      <c r="F58" s="19"/>
      <c r="G58" s="20"/>
      <c r="H58" s="20">
        <v>1</v>
      </c>
      <c r="I58" s="20"/>
      <c r="J58" s="20"/>
      <c r="K58" s="20">
        <v>2</v>
      </c>
      <c r="L58" s="20"/>
      <c r="M58" s="20"/>
      <c r="N58" s="16" t="s">
        <v>338</v>
      </c>
      <c r="O58" s="2"/>
      <c r="P58" s="2"/>
    </row>
    <row r="59" spans="1:16">
      <c r="A59" s="13">
        <f t="shared" si="2"/>
        <v>300.25999999999976</v>
      </c>
      <c r="B59" s="8" t="s">
        <v>388</v>
      </c>
      <c r="C59" s="9" t="s">
        <v>347</v>
      </c>
      <c r="D59" s="17">
        <v>294</v>
      </c>
      <c r="E59" s="18">
        <v>22</v>
      </c>
      <c r="F59" s="19"/>
      <c r="G59" s="20"/>
      <c r="H59" s="20">
        <v>1</v>
      </c>
      <c r="I59" s="20"/>
      <c r="J59" s="20"/>
      <c r="K59" s="20">
        <v>2</v>
      </c>
      <c r="L59" s="20"/>
      <c r="M59" s="20"/>
      <c r="N59" s="16" t="s">
        <v>338</v>
      </c>
      <c r="O59" s="2"/>
      <c r="P59" s="2"/>
    </row>
    <row r="60" spans="1:16">
      <c r="A60" s="13">
        <f t="shared" si="2"/>
        <v>300.26999999999975</v>
      </c>
      <c r="B60" s="8" t="s">
        <v>389</v>
      </c>
      <c r="C60" s="9" t="s">
        <v>347</v>
      </c>
      <c r="D60" s="17">
        <v>157.5</v>
      </c>
      <c r="E60" s="18">
        <v>9.5</v>
      </c>
      <c r="F60" s="19"/>
      <c r="G60" s="20"/>
      <c r="H60" s="20">
        <v>1</v>
      </c>
      <c r="I60" s="20"/>
      <c r="J60" s="20"/>
      <c r="K60" s="20">
        <v>2</v>
      </c>
      <c r="L60" s="20"/>
      <c r="M60" s="20"/>
      <c r="N60" s="16" t="s">
        <v>338</v>
      </c>
      <c r="O60" s="2"/>
      <c r="P60" s="2"/>
    </row>
    <row r="61" spans="1:16" ht="23.25">
      <c r="A61" s="13">
        <f t="shared" si="2"/>
        <v>300.27999999999975</v>
      </c>
      <c r="B61" s="22" t="s">
        <v>390</v>
      </c>
      <c r="C61" s="9" t="s">
        <v>347</v>
      </c>
      <c r="D61" s="17">
        <v>36.75</v>
      </c>
      <c r="E61" s="18" t="s">
        <v>357</v>
      </c>
      <c r="F61" s="19"/>
      <c r="G61" s="20"/>
      <c r="H61" s="20">
        <v>1</v>
      </c>
      <c r="I61" s="20"/>
      <c r="J61" s="20"/>
      <c r="K61" s="20">
        <v>2</v>
      </c>
      <c r="L61" s="20"/>
      <c r="M61" s="20"/>
      <c r="N61" s="16" t="s">
        <v>338</v>
      </c>
      <c r="O61" s="2"/>
      <c r="P61" s="2"/>
    </row>
    <row r="62" spans="1:16">
      <c r="A62" s="13">
        <f t="shared" si="2"/>
        <v>300.28999999999974</v>
      </c>
      <c r="B62" s="8" t="s">
        <v>391</v>
      </c>
      <c r="C62" s="9" t="s">
        <v>347</v>
      </c>
      <c r="D62" s="17">
        <v>483</v>
      </c>
      <c r="E62" s="18">
        <v>4.5</v>
      </c>
      <c r="F62" s="19"/>
      <c r="G62" s="20"/>
      <c r="H62" s="20">
        <v>1</v>
      </c>
      <c r="I62" s="20"/>
      <c r="J62" s="20"/>
      <c r="K62" s="20">
        <v>2</v>
      </c>
      <c r="L62" s="20"/>
      <c r="M62" s="20"/>
      <c r="N62" s="16" t="s">
        <v>338</v>
      </c>
      <c r="O62" s="2"/>
      <c r="P62" s="2"/>
    </row>
    <row r="63" spans="1:16">
      <c r="A63" s="13">
        <f t="shared" si="2"/>
        <v>300.29999999999973</v>
      </c>
      <c r="B63" s="8" t="s">
        <v>392</v>
      </c>
      <c r="C63" s="9" t="s">
        <v>347</v>
      </c>
      <c r="D63" s="17">
        <v>693</v>
      </c>
      <c r="E63" s="18">
        <v>3.5</v>
      </c>
      <c r="F63" s="19"/>
      <c r="G63" s="20"/>
      <c r="H63" s="20">
        <v>1</v>
      </c>
      <c r="I63" s="20"/>
      <c r="J63" s="20"/>
      <c r="K63" s="20">
        <v>2</v>
      </c>
      <c r="L63" s="20"/>
      <c r="M63" s="20"/>
      <c r="N63" s="16" t="s">
        <v>338</v>
      </c>
      <c r="O63" s="2"/>
      <c r="P63" s="2"/>
    </row>
    <row r="64" spans="1:16">
      <c r="A64" s="13">
        <f t="shared" si="2"/>
        <v>300.30999999999972</v>
      </c>
      <c r="B64" s="8" t="s">
        <v>393</v>
      </c>
      <c r="C64" s="9" t="s">
        <v>347</v>
      </c>
      <c r="D64" s="17">
        <v>840</v>
      </c>
      <c r="E64" s="18">
        <v>3</v>
      </c>
      <c r="F64" s="19"/>
      <c r="G64" s="20"/>
      <c r="H64" s="20">
        <v>1</v>
      </c>
      <c r="I64" s="20"/>
      <c r="J64" s="20"/>
      <c r="K64" s="20">
        <v>2</v>
      </c>
      <c r="L64" s="20"/>
      <c r="M64" s="20"/>
      <c r="N64" s="16" t="s">
        <v>338</v>
      </c>
      <c r="O64" s="2"/>
      <c r="P64" s="2"/>
    </row>
    <row r="65" spans="1:16">
      <c r="A65" s="13">
        <f t="shared" si="2"/>
        <v>300.31999999999971</v>
      </c>
      <c r="B65" s="8" t="s">
        <v>394</v>
      </c>
      <c r="C65" s="9" t="s">
        <v>217</v>
      </c>
      <c r="D65" s="17">
        <v>456.75</v>
      </c>
      <c r="E65" s="18">
        <v>7.5</v>
      </c>
      <c r="F65" s="19"/>
      <c r="G65" s="20"/>
      <c r="H65" s="20">
        <v>1</v>
      </c>
      <c r="I65" s="20"/>
      <c r="J65" s="20"/>
      <c r="K65" s="20">
        <v>2</v>
      </c>
      <c r="L65" s="20"/>
      <c r="M65" s="20"/>
      <c r="N65" s="16" t="s">
        <v>338</v>
      </c>
      <c r="O65" s="2"/>
      <c r="P65" s="2"/>
    </row>
    <row r="66" spans="1:16">
      <c r="A66" s="13">
        <f t="shared" si="2"/>
        <v>300.3299999999997</v>
      </c>
      <c r="B66" s="8" t="s">
        <v>395</v>
      </c>
      <c r="C66" s="9" t="s">
        <v>347</v>
      </c>
      <c r="D66" s="17">
        <v>84</v>
      </c>
      <c r="E66" s="18">
        <v>50</v>
      </c>
      <c r="F66" s="19"/>
      <c r="G66" s="20"/>
      <c r="H66" s="20">
        <v>1</v>
      </c>
      <c r="I66" s="20"/>
      <c r="J66" s="20"/>
      <c r="K66" s="20">
        <v>2</v>
      </c>
      <c r="L66" s="20"/>
      <c r="M66" s="20"/>
      <c r="N66" s="16" t="s">
        <v>338</v>
      </c>
      <c r="O66" s="2"/>
      <c r="P66" s="2"/>
    </row>
    <row r="67" spans="1:16">
      <c r="A67" s="13">
        <f t="shared" si="2"/>
        <v>300.33999999999969</v>
      </c>
      <c r="B67" s="8" t="s">
        <v>396</v>
      </c>
      <c r="C67" s="9" t="s">
        <v>347</v>
      </c>
      <c r="D67" s="17">
        <v>99.75</v>
      </c>
      <c r="E67" s="18">
        <v>40</v>
      </c>
      <c r="F67" s="19"/>
      <c r="G67" s="20"/>
      <c r="H67" s="20">
        <v>1</v>
      </c>
      <c r="I67" s="20"/>
      <c r="J67" s="20"/>
      <c r="K67" s="20">
        <v>2</v>
      </c>
      <c r="L67" s="20"/>
      <c r="M67" s="20"/>
      <c r="N67" s="16" t="s">
        <v>338</v>
      </c>
      <c r="O67" s="2"/>
      <c r="P67" s="2"/>
    </row>
    <row r="68" spans="1:16">
      <c r="A68" s="13">
        <f t="shared" si="2"/>
        <v>300.34999999999968</v>
      </c>
      <c r="B68" s="8" t="s">
        <v>397</v>
      </c>
      <c r="C68" s="9" t="s">
        <v>347</v>
      </c>
      <c r="D68" s="17">
        <v>315</v>
      </c>
      <c r="E68" s="18">
        <v>32.5</v>
      </c>
      <c r="F68" s="19"/>
      <c r="G68" s="20"/>
      <c r="H68" s="20">
        <v>1</v>
      </c>
      <c r="I68" s="20"/>
      <c r="J68" s="20"/>
      <c r="K68" s="20">
        <v>2</v>
      </c>
      <c r="L68" s="20"/>
      <c r="M68" s="20"/>
      <c r="N68" s="16" t="s">
        <v>338</v>
      </c>
      <c r="O68" s="2"/>
      <c r="P68" s="2"/>
    </row>
    <row r="69" spans="1:16">
      <c r="A69" s="13">
        <f t="shared" si="2"/>
        <v>300.35999999999967</v>
      </c>
      <c r="B69" s="8" t="s">
        <v>398</v>
      </c>
      <c r="C69" s="9" t="s">
        <v>164</v>
      </c>
      <c r="D69" s="17">
        <v>9975</v>
      </c>
      <c r="E69" s="18">
        <v>1.25</v>
      </c>
      <c r="F69" s="19"/>
      <c r="G69" s="20"/>
      <c r="H69" s="20">
        <v>1</v>
      </c>
      <c r="I69" s="20"/>
      <c r="J69" s="20"/>
      <c r="K69" s="20">
        <v>2</v>
      </c>
      <c r="L69" s="20"/>
      <c r="M69" s="20"/>
      <c r="N69" s="16" t="s">
        <v>338</v>
      </c>
      <c r="O69" s="2"/>
      <c r="P69" s="2"/>
    </row>
    <row r="70" spans="1:16">
      <c r="A70" s="13">
        <f t="shared" si="2"/>
        <v>300.36999999999966</v>
      </c>
      <c r="B70" s="8" t="s">
        <v>399</v>
      </c>
      <c r="C70" s="9" t="s">
        <v>217</v>
      </c>
      <c r="D70" s="17">
        <v>85</v>
      </c>
      <c r="E70" s="18">
        <v>15</v>
      </c>
      <c r="F70" s="19"/>
      <c r="G70" s="20"/>
      <c r="H70" s="20">
        <v>1</v>
      </c>
      <c r="I70" s="20"/>
      <c r="J70" s="20"/>
      <c r="K70" s="20">
        <v>2</v>
      </c>
      <c r="L70" s="20"/>
      <c r="M70" s="20"/>
      <c r="N70" s="16" t="s">
        <v>338</v>
      </c>
      <c r="O70" s="2"/>
      <c r="P70" s="2"/>
    </row>
    <row r="71" spans="1:16">
      <c r="A71" s="13">
        <v>400</v>
      </c>
      <c r="B71" s="5" t="s">
        <v>400</v>
      </c>
      <c r="C71" s="9"/>
      <c r="D71" s="17"/>
      <c r="E71" s="19"/>
      <c r="F71" s="19"/>
      <c r="G71" s="19"/>
      <c r="H71" s="19"/>
      <c r="I71" s="19"/>
      <c r="J71" s="19"/>
      <c r="K71" s="19"/>
      <c r="L71" s="19"/>
      <c r="M71" s="16"/>
      <c r="N71" s="16"/>
      <c r="O71" s="2"/>
      <c r="P71" s="2"/>
    </row>
    <row r="72" spans="1:16">
      <c r="A72" s="13">
        <v>401</v>
      </c>
      <c r="B72" s="5" t="s">
        <v>401</v>
      </c>
      <c r="C72" s="9"/>
      <c r="D72" s="17"/>
      <c r="E72" s="19"/>
      <c r="F72" s="19"/>
      <c r="G72" s="19"/>
      <c r="H72" s="19"/>
      <c r="I72" s="19"/>
      <c r="J72" s="19"/>
      <c r="K72" s="19"/>
      <c r="L72" s="19"/>
      <c r="M72" s="16"/>
      <c r="N72" s="16"/>
      <c r="O72" s="2"/>
      <c r="P72" s="2"/>
    </row>
    <row r="73" spans="1:16">
      <c r="A73" s="13">
        <f>+A72+0.01</f>
        <v>401.01</v>
      </c>
      <c r="B73" s="8" t="s">
        <v>402</v>
      </c>
      <c r="C73" s="9" t="s">
        <v>347</v>
      </c>
      <c r="D73" s="17">
        <v>218.67</v>
      </c>
      <c r="E73" s="18">
        <v>15.05</v>
      </c>
      <c r="F73" s="19">
        <f t="shared" ref="F73:F136" si="3">+(G73*D$3)+(H73*D$4)+(I73*D$5)+(J73*D$6)+(K73*D$7)+(L73*D$8)+(M73*D$9)</f>
        <v>3263</v>
      </c>
      <c r="G73" s="20"/>
      <c r="H73" s="20">
        <v>1</v>
      </c>
      <c r="I73" s="20"/>
      <c r="J73" s="20"/>
      <c r="K73" s="20">
        <v>2</v>
      </c>
      <c r="L73" s="20"/>
      <c r="M73" s="20"/>
      <c r="N73" s="16" t="s">
        <v>338</v>
      </c>
      <c r="O73" s="2"/>
      <c r="P73" s="2"/>
    </row>
    <row r="74" spans="1:16">
      <c r="A74" s="13">
        <f t="shared" ref="A74:A86" si="4">+A73+0.01</f>
        <v>401.02</v>
      </c>
      <c r="B74" s="8" t="s">
        <v>403</v>
      </c>
      <c r="C74" s="9" t="s">
        <v>347</v>
      </c>
      <c r="D74" s="17">
        <v>245.18</v>
      </c>
      <c r="E74" s="18">
        <v>13.42</v>
      </c>
      <c r="F74" s="19">
        <f t="shared" si="3"/>
        <v>3263</v>
      </c>
      <c r="G74" s="20"/>
      <c r="H74" s="20">
        <v>1</v>
      </c>
      <c r="I74" s="20"/>
      <c r="J74" s="20"/>
      <c r="K74" s="20">
        <v>2</v>
      </c>
      <c r="L74" s="20"/>
      <c r="M74" s="20"/>
      <c r="N74" s="16" t="s">
        <v>338</v>
      </c>
      <c r="O74" s="2"/>
      <c r="P74" s="2"/>
    </row>
    <row r="75" spans="1:16">
      <c r="A75" s="13">
        <f t="shared" si="4"/>
        <v>401.03</v>
      </c>
      <c r="B75" s="8" t="s">
        <v>404</v>
      </c>
      <c r="C75" s="9" t="s">
        <v>347</v>
      </c>
      <c r="D75" s="17">
        <v>273.89999999999998</v>
      </c>
      <c r="E75" s="18">
        <v>12.02</v>
      </c>
      <c r="F75" s="19">
        <f t="shared" si="3"/>
        <v>3263</v>
      </c>
      <c r="G75" s="20"/>
      <c r="H75" s="20">
        <v>1</v>
      </c>
      <c r="I75" s="20"/>
      <c r="J75" s="20"/>
      <c r="K75" s="20">
        <v>2</v>
      </c>
      <c r="L75" s="20"/>
      <c r="M75" s="20"/>
      <c r="N75" s="16" t="s">
        <v>338</v>
      </c>
      <c r="O75" s="2"/>
      <c r="P75" s="2"/>
    </row>
    <row r="76" spans="1:16">
      <c r="A76" s="13">
        <f t="shared" si="4"/>
        <v>401.03999999999996</v>
      </c>
      <c r="B76" s="8" t="s">
        <v>405</v>
      </c>
      <c r="C76" s="9" t="s">
        <v>347</v>
      </c>
      <c r="D76" s="17">
        <v>136.94999999999999</v>
      </c>
      <c r="E76" s="18">
        <v>24.03</v>
      </c>
      <c r="F76" s="19">
        <f t="shared" si="3"/>
        <v>3263</v>
      </c>
      <c r="G76" s="20"/>
      <c r="H76" s="20">
        <v>1</v>
      </c>
      <c r="I76" s="20"/>
      <c r="J76" s="20"/>
      <c r="K76" s="20">
        <v>2</v>
      </c>
      <c r="L76" s="20"/>
      <c r="M76" s="20"/>
      <c r="N76" s="16"/>
      <c r="O76" s="2"/>
      <c r="P76" s="2"/>
    </row>
    <row r="77" spans="1:16">
      <c r="A77" s="13">
        <f t="shared" si="4"/>
        <v>401.04999999999995</v>
      </c>
      <c r="B77" s="8" t="s">
        <v>406</v>
      </c>
      <c r="C77" s="9" t="s">
        <v>347</v>
      </c>
      <c r="D77" s="17">
        <v>165.66</v>
      </c>
      <c r="E77" s="18">
        <v>19.87</v>
      </c>
      <c r="F77" s="19">
        <f t="shared" si="3"/>
        <v>3263</v>
      </c>
      <c r="G77" s="20"/>
      <c r="H77" s="20">
        <v>1</v>
      </c>
      <c r="I77" s="20"/>
      <c r="J77" s="20"/>
      <c r="K77" s="20">
        <v>2</v>
      </c>
      <c r="L77" s="20"/>
      <c r="M77" s="20"/>
      <c r="N77" s="16"/>
      <c r="O77" s="2"/>
      <c r="P77" s="2"/>
    </row>
    <row r="78" spans="1:16">
      <c r="A78" s="13">
        <f t="shared" si="4"/>
        <v>401.05999999999995</v>
      </c>
      <c r="B78" s="8" t="s">
        <v>407</v>
      </c>
      <c r="C78" s="9" t="s">
        <v>347</v>
      </c>
      <c r="D78" s="17">
        <v>189.96</v>
      </c>
      <c r="E78" s="18">
        <v>17.329999999999998</v>
      </c>
      <c r="F78" s="19">
        <f>+(G78*D$3)+(H78*D$4)+(I78*D$5)+(J78*D$6)+(K78*D$7)+(L78*D$8)+(M78*D$9)</f>
        <v>3263</v>
      </c>
      <c r="G78" s="20"/>
      <c r="H78" s="20">
        <v>1</v>
      </c>
      <c r="I78" s="20"/>
      <c r="J78" s="20"/>
      <c r="K78" s="20">
        <v>2</v>
      </c>
      <c r="L78" s="20"/>
      <c r="M78" s="20"/>
      <c r="N78" s="16"/>
      <c r="O78" s="2"/>
      <c r="P78" s="2"/>
    </row>
    <row r="79" spans="1:16">
      <c r="A79" s="13">
        <v>402</v>
      </c>
      <c r="B79" s="5" t="s">
        <v>408</v>
      </c>
      <c r="C79" s="9"/>
      <c r="D79" s="17"/>
      <c r="E79" s="18"/>
      <c r="F79" s="19"/>
      <c r="G79" s="20"/>
      <c r="H79" s="20"/>
      <c r="I79" s="20"/>
      <c r="J79" s="20"/>
      <c r="K79" s="20"/>
      <c r="L79" s="20"/>
      <c r="M79" s="20"/>
      <c r="N79" s="16"/>
      <c r="O79" s="2"/>
      <c r="P79" s="2"/>
    </row>
    <row r="80" spans="1:16">
      <c r="A80" s="13">
        <f t="shared" si="4"/>
        <v>402.01</v>
      </c>
      <c r="B80" s="8" t="s">
        <v>409</v>
      </c>
      <c r="C80" s="9" t="s">
        <v>347</v>
      </c>
      <c r="D80" s="17">
        <v>165.66</v>
      </c>
      <c r="E80" s="18">
        <v>19.87</v>
      </c>
      <c r="F80" s="19">
        <f t="shared" si="3"/>
        <v>3263</v>
      </c>
      <c r="G80" s="20"/>
      <c r="H80" s="20">
        <v>1</v>
      </c>
      <c r="I80" s="20"/>
      <c r="J80" s="20"/>
      <c r="K80" s="20">
        <v>2</v>
      </c>
      <c r="L80" s="20"/>
      <c r="M80" s="20"/>
      <c r="N80" s="16" t="s">
        <v>338</v>
      </c>
      <c r="O80" s="2"/>
      <c r="P80" s="2"/>
    </row>
    <row r="81" spans="1:16">
      <c r="A81" s="13">
        <f t="shared" si="4"/>
        <v>402.02</v>
      </c>
      <c r="B81" s="8" t="s">
        <v>410</v>
      </c>
      <c r="C81" s="9" t="s">
        <v>347</v>
      </c>
      <c r="D81" s="17">
        <v>189.54</v>
      </c>
      <c r="E81" s="18">
        <v>17.329999999999998</v>
      </c>
      <c r="F81" s="19">
        <f t="shared" si="3"/>
        <v>3263</v>
      </c>
      <c r="G81" s="20"/>
      <c r="H81" s="20">
        <v>1</v>
      </c>
      <c r="I81" s="20"/>
      <c r="J81" s="20"/>
      <c r="K81" s="20">
        <v>2</v>
      </c>
      <c r="L81" s="20"/>
      <c r="M81" s="20"/>
      <c r="N81" s="16" t="s">
        <v>338</v>
      </c>
      <c r="O81" s="2"/>
      <c r="P81" s="2"/>
    </row>
    <row r="82" spans="1:16">
      <c r="A82" s="13">
        <f t="shared" si="4"/>
        <v>402.03</v>
      </c>
      <c r="B82" s="8" t="s">
        <v>411</v>
      </c>
      <c r="C82" s="9" t="s">
        <v>347</v>
      </c>
      <c r="D82" s="17">
        <v>218.67</v>
      </c>
      <c r="E82" s="18">
        <v>15.05</v>
      </c>
      <c r="F82" s="19">
        <f t="shared" si="3"/>
        <v>3263</v>
      </c>
      <c r="G82" s="20"/>
      <c r="H82" s="20">
        <v>1</v>
      </c>
      <c r="I82" s="20"/>
      <c r="J82" s="20"/>
      <c r="K82" s="20">
        <v>2</v>
      </c>
      <c r="L82" s="20"/>
      <c r="M82" s="20"/>
      <c r="N82" s="16" t="s">
        <v>338</v>
      </c>
      <c r="O82" s="2"/>
      <c r="P82" s="2"/>
    </row>
    <row r="83" spans="1:16">
      <c r="A83" s="13">
        <f t="shared" si="4"/>
        <v>402.03999999999996</v>
      </c>
      <c r="B83" s="8" t="s">
        <v>412</v>
      </c>
      <c r="C83" s="9" t="s">
        <v>347</v>
      </c>
      <c r="D83" s="17">
        <v>273.89999999999998</v>
      </c>
      <c r="E83" s="18">
        <v>12.02</v>
      </c>
      <c r="F83" s="19">
        <f t="shared" si="3"/>
        <v>3263</v>
      </c>
      <c r="G83" s="20"/>
      <c r="H83" s="20">
        <v>1</v>
      </c>
      <c r="I83" s="20"/>
      <c r="J83" s="20"/>
      <c r="K83" s="20">
        <v>2</v>
      </c>
      <c r="L83" s="20"/>
      <c r="M83" s="20"/>
      <c r="N83" s="16"/>
      <c r="O83" s="2"/>
      <c r="P83" s="2"/>
    </row>
    <row r="84" spans="1:16">
      <c r="A84" s="13">
        <f t="shared" si="4"/>
        <v>402.04999999999995</v>
      </c>
      <c r="B84" s="8" t="s">
        <v>413</v>
      </c>
      <c r="C84" s="9" t="s">
        <v>347</v>
      </c>
      <c r="D84" s="17">
        <v>326.91000000000003</v>
      </c>
      <c r="E84" s="18">
        <v>10.07</v>
      </c>
      <c r="F84" s="19">
        <f t="shared" si="3"/>
        <v>3263</v>
      </c>
      <c r="G84" s="20"/>
      <c r="H84" s="20">
        <v>1</v>
      </c>
      <c r="I84" s="20"/>
      <c r="J84" s="20"/>
      <c r="K84" s="20">
        <v>2</v>
      </c>
      <c r="L84" s="20"/>
      <c r="M84" s="20"/>
      <c r="N84" s="16"/>
      <c r="O84" s="2"/>
      <c r="P84" s="2"/>
    </row>
    <row r="85" spans="1:16">
      <c r="A85" s="13">
        <f t="shared" si="4"/>
        <v>402.05999999999995</v>
      </c>
      <c r="B85" s="8" t="s">
        <v>414</v>
      </c>
      <c r="C85" s="9" t="s">
        <v>347</v>
      </c>
      <c r="D85" s="17">
        <v>382.13</v>
      </c>
      <c r="E85" s="18">
        <v>8.61</v>
      </c>
      <c r="F85" s="19">
        <f t="shared" si="3"/>
        <v>3263</v>
      </c>
      <c r="G85" s="20"/>
      <c r="H85" s="20">
        <v>1</v>
      </c>
      <c r="I85" s="20"/>
      <c r="J85" s="20"/>
      <c r="K85" s="20">
        <v>2</v>
      </c>
      <c r="L85" s="20"/>
      <c r="M85" s="20"/>
      <c r="N85" s="16"/>
      <c r="O85" s="2"/>
      <c r="P85" s="2"/>
    </row>
    <row r="86" spans="1:16">
      <c r="A86" s="13">
        <f t="shared" si="4"/>
        <v>402.06999999999994</v>
      </c>
      <c r="B86" s="8" t="s">
        <v>415</v>
      </c>
      <c r="C86" s="9" t="s">
        <v>347</v>
      </c>
      <c r="D86" s="17">
        <v>435.14</v>
      </c>
      <c r="E86" s="18">
        <v>7.56</v>
      </c>
      <c r="F86" s="19">
        <f t="shared" si="3"/>
        <v>3263</v>
      </c>
      <c r="G86" s="20"/>
      <c r="H86" s="20">
        <v>1</v>
      </c>
      <c r="I86" s="20"/>
      <c r="J86" s="20"/>
      <c r="K86" s="20">
        <v>2</v>
      </c>
      <c r="L86" s="20"/>
      <c r="M86" s="20"/>
      <c r="N86" s="16"/>
      <c r="O86" s="2"/>
      <c r="P86" s="2"/>
    </row>
    <row r="87" spans="1:16">
      <c r="A87" s="13">
        <v>403</v>
      </c>
      <c r="B87" s="5" t="s">
        <v>416</v>
      </c>
      <c r="C87" s="9"/>
      <c r="D87" s="17"/>
      <c r="E87" s="18"/>
      <c r="F87" s="19"/>
      <c r="G87" s="20"/>
      <c r="H87" s="20"/>
      <c r="I87" s="20"/>
      <c r="J87" s="20"/>
      <c r="K87" s="20"/>
      <c r="L87" s="20"/>
      <c r="M87" s="20"/>
      <c r="N87" s="16"/>
      <c r="O87" s="2"/>
      <c r="P87" s="2"/>
    </row>
    <row r="88" spans="1:16">
      <c r="A88" s="13">
        <f t="shared" ref="A88:A94" si="5">+A87+0.01</f>
        <v>403.01</v>
      </c>
      <c r="B88" s="8" t="s">
        <v>409</v>
      </c>
      <c r="C88" s="9" t="s">
        <v>347</v>
      </c>
      <c r="D88" s="17">
        <v>189.96</v>
      </c>
      <c r="E88" s="18">
        <v>17.329999999999998</v>
      </c>
      <c r="F88" s="19">
        <f t="shared" si="3"/>
        <v>3263</v>
      </c>
      <c r="G88" s="20"/>
      <c r="H88" s="20">
        <v>1</v>
      </c>
      <c r="I88" s="20"/>
      <c r="J88" s="20"/>
      <c r="K88" s="20">
        <v>2</v>
      </c>
      <c r="L88" s="20"/>
      <c r="M88" s="20"/>
      <c r="N88" s="16" t="s">
        <v>338</v>
      </c>
      <c r="O88" s="2"/>
      <c r="P88" s="2"/>
    </row>
    <row r="89" spans="1:16">
      <c r="A89" s="13">
        <f t="shared" si="5"/>
        <v>403.02</v>
      </c>
      <c r="B89" s="8" t="s">
        <v>410</v>
      </c>
      <c r="C89" s="9" t="s">
        <v>347</v>
      </c>
      <c r="D89" s="17">
        <v>245.18</v>
      </c>
      <c r="E89" s="18">
        <v>13.42</v>
      </c>
      <c r="F89" s="19">
        <f t="shared" si="3"/>
        <v>3263</v>
      </c>
      <c r="G89" s="20"/>
      <c r="H89" s="20">
        <v>1</v>
      </c>
      <c r="I89" s="20"/>
      <c r="J89" s="20"/>
      <c r="K89" s="20">
        <v>2</v>
      </c>
      <c r="L89" s="20"/>
      <c r="M89" s="20"/>
      <c r="N89" s="16" t="s">
        <v>338</v>
      </c>
      <c r="O89" s="2"/>
      <c r="P89" s="2"/>
    </row>
    <row r="90" spans="1:16">
      <c r="A90" s="13">
        <f t="shared" si="5"/>
        <v>403.03</v>
      </c>
      <c r="B90" s="8" t="s">
        <v>411</v>
      </c>
      <c r="C90" s="9" t="s">
        <v>347</v>
      </c>
      <c r="D90" s="17">
        <v>273.89999999999998</v>
      </c>
      <c r="E90" s="18">
        <v>12.02</v>
      </c>
      <c r="F90" s="19">
        <f t="shared" si="3"/>
        <v>3263</v>
      </c>
      <c r="G90" s="20"/>
      <c r="H90" s="20">
        <v>1</v>
      </c>
      <c r="I90" s="20"/>
      <c r="J90" s="20"/>
      <c r="K90" s="20">
        <v>2</v>
      </c>
      <c r="L90" s="20"/>
      <c r="M90" s="20"/>
      <c r="N90" s="16" t="s">
        <v>338</v>
      </c>
      <c r="O90" s="2"/>
      <c r="P90" s="2"/>
    </row>
    <row r="91" spans="1:16">
      <c r="A91" s="13">
        <f t="shared" si="5"/>
        <v>403.03999999999996</v>
      </c>
      <c r="B91" s="8" t="s">
        <v>412</v>
      </c>
      <c r="C91" s="9" t="s">
        <v>347</v>
      </c>
      <c r="D91" s="17">
        <v>435.14</v>
      </c>
      <c r="E91" s="18">
        <v>7.56</v>
      </c>
      <c r="F91" s="19">
        <f t="shared" si="3"/>
        <v>3263</v>
      </c>
      <c r="G91" s="20"/>
      <c r="H91" s="20">
        <v>1</v>
      </c>
      <c r="I91" s="20"/>
      <c r="J91" s="20"/>
      <c r="K91" s="20">
        <v>2</v>
      </c>
      <c r="L91" s="20"/>
      <c r="M91" s="20"/>
      <c r="N91" s="16"/>
      <c r="O91" s="2"/>
      <c r="P91" s="2"/>
    </row>
    <row r="92" spans="1:16">
      <c r="A92" s="13">
        <f t="shared" si="5"/>
        <v>403.04999999999995</v>
      </c>
      <c r="B92" s="8" t="s">
        <v>413</v>
      </c>
      <c r="C92" s="9" t="s">
        <v>347</v>
      </c>
      <c r="D92" s="17">
        <v>492.57</v>
      </c>
      <c r="E92" s="18">
        <v>6.68</v>
      </c>
      <c r="F92" s="19">
        <f t="shared" si="3"/>
        <v>3263</v>
      </c>
      <c r="G92" s="20"/>
      <c r="H92" s="20">
        <v>1</v>
      </c>
      <c r="I92" s="20"/>
      <c r="J92" s="20"/>
      <c r="K92" s="20">
        <v>2</v>
      </c>
      <c r="L92" s="20"/>
      <c r="M92" s="20"/>
      <c r="N92" s="16"/>
      <c r="O92" s="2"/>
      <c r="P92" s="2"/>
    </row>
    <row r="93" spans="1:16">
      <c r="A93" s="13">
        <f t="shared" si="5"/>
        <v>403.05999999999995</v>
      </c>
      <c r="B93" s="8" t="s">
        <v>414</v>
      </c>
      <c r="C93" s="9" t="s">
        <v>347</v>
      </c>
      <c r="D93" s="17">
        <v>543.37</v>
      </c>
      <c r="E93" s="18">
        <v>6.06</v>
      </c>
      <c r="F93" s="19">
        <f t="shared" si="3"/>
        <v>3263</v>
      </c>
      <c r="G93" s="20"/>
      <c r="H93" s="20">
        <v>1</v>
      </c>
      <c r="I93" s="20"/>
      <c r="J93" s="20"/>
      <c r="K93" s="20">
        <v>2</v>
      </c>
      <c r="L93" s="20"/>
      <c r="M93" s="20"/>
      <c r="N93" s="16"/>
      <c r="O93" s="2"/>
      <c r="P93" s="2"/>
    </row>
    <row r="94" spans="1:16">
      <c r="A94" s="13">
        <f t="shared" si="5"/>
        <v>403.06999999999994</v>
      </c>
      <c r="B94" s="8" t="s">
        <v>415</v>
      </c>
      <c r="C94" s="9" t="s">
        <v>347</v>
      </c>
      <c r="D94" s="17">
        <v>653.80999999999995</v>
      </c>
      <c r="E94" s="18">
        <v>5.03</v>
      </c>
      <c r="F94" s="19">
        <f t="shared" si="3"/>
        <v>3263</v>
      </c>
      <c r="G94" s="20"/>
      <c r="H94" s="20">
        <v>1</v>
      </c>
      <c r="I94" s="20"/>
      <c r="J94" s="20"/>
      <c r="K94" s="20">
        <v>2</v>
      </c>
      <c r="L94" s="20"/>
      <c r="M94" s="20"/>
      <c r="N94" s="16"/>
      <c r="O94" s="2"/>
      <c r="P94" s="2"/>
    </row>
    <row r="95" spans="1:16">
      <c r="A95" s="13">
        <v>404</v>
      </c>
      <c r="B95" s="5" t="s">
        <v>417</v>
      </c>
      <c r="C95" s="9"/>
      <c r="D95" s="17"/>
      <c r="E95" s="18"/>
      <c r="F95" s="19"/>
      <c r="G95" s="20"/>
      <c r="H95" s="20"/>
      <c r="I95" s="20"/>
      <c r="J95" s="20"/>
      <c r="K95" s="20"/>
      <c r="L95" s="20"/>
      <c r="M95" s="20"/>
      <c r="N95" s="16"/>
      <c r="O95" s="2"/>
      <c r="P95" s="2"/>
    </row>
    <row r="96" spans="1:16">
      <c r="A96" s="13">
        <f>+A95+0.01</f>
        <v>404.01</v>
      </c>
      <c r="B96" s="8" t="s">
        <v>418</v>
      </c>
      <c r="C96" s="9" t="s">
        <v>347</v>
      </c>
      <c r="D96" s="17">
        <v>600.79999999999995</v>
      </c>
      <c r="E96" s="18">
        <v>5.48</v>
      </c>
      <c r="F96" s="19">
        <f t="shared" si="3"/>
        <v>3263</v>
      </c>
      <c r="G96" s="20"/>
      <c r="H96" s="20">
        <v>1</v>
      </c>
      <c r="I96" s="20"/>
      <c r="J96" s="20"/>
      <c r="K96" s="20">
        <v>2</v>
      </c>
      <c r="L96" s="20"/>
      <c r="M96" s="20"/>
      <c r="N96" s="16" t="s">
        <v>338</v>
      </c>
      <c r="O96" s="2"/>
      <c r="P96" s="2"/>
    </row>
    <row r="97" spans="1:16">
      <c r="A97" s="13">
        <f>+A96+0.01</f>
        <v>404.02</v>
      </c>
      <c r="B97" s="8" t="s">
        <v>419</v>
      </c>
      <c r="C97" s="9" t="s">
        <v>347</v>
      </c>
      <c r="D97" s="17">
        <v>245.18</v>
      </c>
      <c r="E97" s="18">
        <v>13.42</v>
      </c>
      <c r="F97" s="19">
        <f t="shared" si="3"/>
        <v>3263</v>
      </c>
      <c r="G97" s="20"/>
      <c r="H97" s="20">
        <v>1</v>
      </c>
      <c r="I97" s="20"/>
      <c r="J97" s="20"/>
      <c r="K97" s="20">
        <v>2</v>
      </c>
      <c r="L97" s="20"/>
      <c r="M97" s="20"/>
      <c r="N97" s="16" t="s">
        <v>338</v>
      </c>
      <c r="O97" s="2"/>
      <c r="P97" s="2"/>
    </row>
    <row r="98" spans="1:16">
      <c r="A98" s="13">
        <f>+A97+0.01</f>
        <v>404.03</v>
      </c>
      <c r="B98" s="8" t="s">
        <v>420</v>
      </c>
      <c r="C98" s="9" t="s">
        <v>347</v>
      </c>
      <c r="D98" s="17">
        <v>464.23</v>
      </c>
      <c r="E98" s="18">
        <v>7.09</v>
      </c>
      <c r="F98" s="19">
        <f t="shared" si="3"/>
        <v>3263</v>
      </c>
      <c r="G98" s="20"/>
      <c r="H98" s="20">
        <v>1</v>
      </c>
      <c r="I98" s="20"/>
      <c r="J98" s="20"/>
      <c r="K98" s="20">
        <v>2</v>
      </c>
      <c r="L98" s="20"/>
      <c r="M98" s="20"/>
      <c r="N98" s="16" t="s">
        <v>338</v>
      </c>
      <c r="O98" s="2"/>
      <c r="P98" s="2"/>
    </row>
    <row r="99" spans="1:16">
      <c r="A99" s="13">
        <f>+A98+0.01</f>
        <v>404.03999999999996</v>
      </c>
      <c r="B99" s="8" t="s">
        <v>421</v>
      </c>
      <c r="C99" s="9" t="s">
        <v>347</v>
      </c>
      <c r="D99" s="17">
        <v>245.18</v>
      </c>
      <c r="E99" s="18">
        <v>13.42</v>
      </c>
      <c r="F99" s="19">
        <f t="shared" si="3"/>
        <v>3263</v>
      </c>
      <c r="G99" s="20"/>
      <c r="H99" s="20">
        <v>1</v>
      </c>
      <c r="I99" s="20"/>
      <c r="J99" s="20"/>
      <c r="K99" s="20">
        <v>2</v>
      </c>
      <c r="L99" s="20"/>
      <c r="M99" s="20"/>
      <c r="N99" s="16"/>
      <c r="O99" s="2"/>
      <c r="P99" s="2"/>
    </row>
    <row r="100" spans="1:16">
      <c r="A100" s="13">
        <f>+A99+0.01</f>
        <v>404.04999999999995</v>
      </c>
      <c r="B100" s="8" t="s">
        <v>422</v>
      </c>
      <c r="C100" s="9"/>
      <c r="D100" s="17"/>
      <c r="E100" s="18"/>
      <c r="F100" s="19"/>
      <c r="G100" s="20"/>
      <c r="H100" s="20"/>
      <c r="I100" s="20"/>
      <c r="J100" s="20"/>
      <c r="K100" s="20"/>
      <c r="L100" s="20"/>
      <c r="M100" s="20"/>
      <c r="N100" s="16"/>
      <c r="O100" s="2"/>
      <c r="P100" s="2"/>
    </row>
    <row r="101" spans="1:16">
      <c r="A101" s="13">
        <v>405</v>
      </c>
      <c r="B101" s="5" t="s">
        <v>423</v>
      </c>
      <c r="C101" s="9"/>
      <c r="D101" s="17"/>
      <c r="E101" s="18"/>
      <c r="F101" s="19"/>
      <c r="G101" s="20"/>
      <c r="H101" s="20"/>
      <c r="I101" s="20"/>
      <c r="J101" s="20"/>
      <c r="K101" s="20"/>
      <c r="L101" s="20"/>
      <c r="M101" s="20"/>
      <c r="N101" s="16"/>
      <c r="O101" s="2"/>
      <c r="P101" s="2"/>
    </row>
    <row r="102" spans="1:16">
      <c r="A102" s="13">
        <f>+A101+0.01</f>
        <v>405.01</v>
      </c>
      <c r="B102" s="8" t="s">
        <v>424</v>
      </c>
      <c r="C102" s="9" t="s">
        <v>217</v>
      </c>
      <c r="D102" s="17">
        <v>198.8</v>
      </c>
      <c r="E102" s="18">
        <v>16.55</v>
      </c>
      <c r="F102" s="19">
        <f t="shared" si="3"/>
        <v>3263</v>
      </c>
      <c r="G102" s="20"/>
      <c r="H102" s="20">
        <v>1</v>
      </c>
      <c r="I102" s="20"/>
      <c r="J102" s="20"/>
      <c r="K102" s="20">
        <v>2</v>
      </c>
      <c r="L102" s="20"/>
      <c r="M102" s="20"/>
      <c r="N102" s="16" t="s">
        <v>338</v>
      </c>
      <c r="O102" s="2"/>
      <c r="P102" s="2"/>
    </row>
    <row r="103" spans="1:16">
      <c r="A103" s="13">
        <f>+A102+0.01</f>
        <v>405.02</v>
      </c>
      <c r="B103" s="8" t="s">
        <v>425</v>
      </c>
      <c r="C103" s="9" t="s">
        <v>217</v>
      </c>
      <c r="D103" s="17">
        <v>249.6</v>
      </c>
      <c r="E103" s="18">
        <v>13.19</v>
      </c>
      <c r="F103" s="19">
        <f t="shared" si="3"/>
        <v>3263</v>
      </c>
      <c r="G103" s="20"/>
      <c r="H103" s="20">
        <v>1</v>
      </c>
      <c r="I103" s="20"/>
      <c r="J103" s="20"/>
      <c r="K103" s="20">
        <v>2</v>
      </c>
      <c r="L103" s="20"/>
      <c r="M103" s="20"/>
      <c r="N103" s="16" t="s">
        <v>338</v>
      </c>
      <c r="O103" s="2"/>
      <c r="P103" s="2"/>
    </row>
    <row r="104" spans="1:16">
      <c r="A104" s="13">
        <f>+A103+0.01</f>
        <v>405.03</v>
      </c>
      <c r="B104" s="8" t="s">
        <v>426</v>
      </c>
      <c r="C104" s="9" t="s">
        <v>217</v>
      </c>
      <c r="D104" s="17">
        <v>20</v>
      </c>
      <c r="E104" s="18">
        <v>123.36</v>
      </c>
      <c r="F104" s="19">
        <f t="shared" si="3"/>
        <v>3263</v>
      </c>
      <c r="G104" s="20"/>
      <c r="H104" s="20">
        <v>1</v>
      </c>
      <c r="I104" s="20"/>
      <c r="J104" s="20"/>
      <c r="K104" s="20">
        <v>2</v>
      </c>
      <c r="L104" s="20"/>
      <c r="M104" s="20"/>
      <c r="N104" s="16"/>
      <c r="O104" s="2"/>
      <c r="P104" s="2"/>
    </row>
    <row r="105" spans="1:16">
      <c r="A105" s="13">
        <v>406</v>
      </c>
      <c r="B105" s="5" t="s">
        <v>427</v>
      </c>
      <c r="C105" s="9"/>
      <c r="D105" s="17"/>
      <c r="E105" s="18"/>
      <c r="F105" s="19"/>
      <c r="G105" s="20"/>
      <c r="H105" s="20"/>
      <c r="I105" s="20"/>
      <c r="J105" s="20"/>
      <c r="K105" s="20"/>
      <c r="L105" s="20"/>
      <c r="M105" s="20"/>
      <c r="N105" s="16"/>
      <c r="O105" s="2"/>
      <c r="P105" s="2"/>
    </row>
    <row r="106" spans="1:16" ht="23.25">
      <c r="A106" s="13">
        <f t="shared" ref="A106:A119" si="6">+A105+0.01</f>
        <v>406.01</v>
      </c>
      <c r="B106" s="22" t="s">
        <v>428</v>
      </c>
      <c r="C106" s="9" t="s">
        <v>347</v>
      </c>
      <c r="D106" s="17">
        <v>198.8</v>
      </c>
      <c r="E106" s="18">
        <v>16.55</v>
      </c>
      <c r="F106" s="19">
        <f t="shared" si="3"/>
        <v>3263</v>
      </c>
      <c r="G106" s="20"/>
      <c r="H106" s="20">
        <v>1</v>
      </c>
      <c r="I106" s="20"/>
      <c r="J106" s="20"/>
      <c r="K106" s="20">
        <v>2</v>
      </c>
      <c r="L106" s="20"/>
      <c r="M106" s="20"/>
      <c r="N106" s="16" t="s">
        <v>338</v>
      </c>
      <c r="O106" s="2"/>
      <c r="P106" s="2"/>
    </row>
    <row r="107" spans="1:16" ht="23.25">
      <c r="A107" s="13">
        <f t="shared" si="6"/>
        <v>406.02</v>
      </c>
      <c r="B107" s="22" t="s">
        <v>429</v>
      </c>
      <c r="C107" s="9" t="s">
        <v>347</v>
      </c>
      <c r="D107" s="17">
        <v>136.94999999999999</v>
      </c>
      <c r="E107" s="18">
        <v>24.03</v>
      </c>
      <c r="F107" s="19">
        <f t="shared" si="3"/>
        <v>3263</v>
      </c>
      <c r="G107" s="20"/>
      <c r="H107" s="20">
        <v>1</v>
      </c>
      <c r="I107" s="20"/>
      <c r="J107" s="20"/>
      <c r="K107" s="20">
        <v>2</v>
      </c>
      <c r="L107" s="20"/>
      <c r="M107" s="20"/>
      <c r="N107" s="16" t="s">
        <v>338</v>
      </c>
      <c r="O107" s="2"/>
      <c r="P107" s="2"/>
    </row>
    <row r="108" spans="1:16" ht="23.25">
      <c r="A108" s="13">
        <f t="shared" si="6"/>
        <v>406.03</v>
      </c>
      <c r="B108" s="22" t="s">
        <v>430</v>
      </c>
      <c r="C108" s="9" t="s">
        <v>347</v>
      </c>
      <c r="D108" s="17">
        <v>165.66</v>
      </c>
      <c r="E108" s="18">
        <v>19.87</v>
      </c>
      <c r="F108" s="19">
        <f t="shared" si="3"/>
        <v>3263</v>
      </c>
      <c r="G108" s="20"/>
      <c r="H108" s="20">
        <v>1</v>
      </c>
      <c r="I108" s="20"/>
      <c r="J108" s="20"/>
      <c r="K108" s="20">
        <v>2</v>
      </c>
      <c r="L108" s="20"/>
      <c r="M108" s="20"/>
      <c r="N108" s="16" t="s">
        <v>338</v>
      </c>
      <c r="O108" s="2"/>
      <c r="P108" s="2"/>
    </row>
    <row r="109" spans="1:16" ht="23.25">
      <c r="A109" s="13">
        <f t="shared" si="6"/>
        <v>406.03999999999996</v>
      </c>
      <c r="B109" s="22" t="s">
        <v>431</v>
      </c>
      <c r="C109" s="9" t="s">
        <v>347</v>
      </c>
      <c r="D109" s="17">
        <v>165.66</v>
      </c>
      <c r="E109" s="18">
        <v>19.87</v>
      </c>
      <c r="F109" s="19">
        <f t="shared" si="3"/>
        <v>3263</v>
      </c>
      <c r="G109" s="20"/>
      <c r="H109" s="20">
        <v>1</v>
      </c>
      <c r="I109" s="20"/>
      <c r="J109" s="20"/>
      <c r="K109" s="20">
        <v>2</v>
      </c>
      <c r="L109" s="20"/>
      <c r="M109" s="20"/>
      <c r="N109" s="16"/>
      <c r="O109" s="2"/>
      <c r="P109" s="2"/>
    </row>
    <row r="110" spans="1:16" ht="23.25">
      <c r="A110" s="13">
        <f t="shared" si="6"/>
        <v>406.04999999999995</v>
      </c>
      <c r="B110" s="22" t="s">
        <v>432</v>
      </c>
      <c r="C110" s="9" t="s">
        <v>347</v>
      </c>
      <c r="D110" s="17">
        <v>189.54</v>
      </c>
      <c r="E110" s="18">
        <v>17.329999999999998</v>
      </c>
      <c r="F110" s="19">
        <f t="shared" si="3"/>
        <v>3263</v>
      </c>
      <c r="G110" s="20"/>
      <c r="H110" s="20">
        <v>1</v>
      </c>
      <c r="I110" s="20"/>
      <c r="J110" s="20"/>
      <c r="K110" s="20">
        <v>2</v>
      </c>
      <c r="L110" s="20"/>
      <c r="M110" s="20"/>
      <c r="N110" s="16"/>
      <c r="O110" s="2"/>
      <c r="P110" s="2"/>
    </row>
    <row r="111" spans="1:16" ht="23.25">
      <c r="A111" s="13">
        <f t="shared" si="6"/>
        <v>406.05999999999995</v>
      </c>
      <c r="B111" s="22" t="s">
        <v>433</v>
      </c>
      <c r="C111" s="9" t="s">
        <v>347</v>
      </c>
      <c r="D111" s="17">
        <v>218.67</v>
      </c>
      <c r="E111" s="18">
        <v>15.05</v>
      </c>
      <c r="F111" s="19">
        <f t="shared" si="3"/>
        <v>3263</v>
      </c>
      <c r="G111" s="20"/>
      <c r="H111" s="20">
        <v>1</v>
      </c>
      <c r="I111" s="20"/>
      <c r="J111" s="20"/>
      <c r="K111" s="20">
        <v>2</v>
      </c>
      <c r="L111" s="20"/>
      <c r="M111" s="20"/>
      <c r="N111" s="16"/>
      <c r="O111" s="2"/>
      <c r="P111" s="2"/>
    </row>
    <row r="112" spans="1:16" ht="23.25">
      <c r="A112" s="13">
        <f t="shared" si="6"/>
        <v>406.06999999999994</v>
      </c>
      <c r="B112" s="22" t="s">
        <v>434</v>
      </c>
      <c r="C112" s="9" t="s">
        <v>347</v>
      </c>
      <c r="D112" s="17">
        <v>245.18</v>
      </c>
      <c r="E112" s="18">
        <v>13.42</v>
      </c>
      <c r="F112" s="19">
        <f t="shared" si="3"/>
        <v>3263</v>
      </c>
      <c r="G112" s="20"/>
      <c r="H112" s="20">
        <v>1</v>
      </c>
      <c r="I112" s="20"/>
      <c r="J112" s="20"/>
      <c r="K112" s="20">
        <v>2</v>
      </c>
      <c r="L112" s="20"/>
      <c r="M112" s="20"/>
      <c r="N112" s="16"/>
      <c r="O112" s="2"/>
      <c r="P112" s="2"/>
    </row>
    <row r="113" spans="1:16" ht="23.25">
      <c r="A113" s="13">
        <f t="shared" si="6"/>
        <v>406.07999999999993</v>
      </c>
      <c r="B113" s="22" t="s">
        <v>435</v>
      </c>
      <c r="C113" s="9" t="s">
        <v>347</v>
      </c>
      <c r="D113" s="17">
        <v>81.72</v>
      </c>
      <c r="E113" s="18">
        <v>40.270000000000003</v>
      </c>
      <c r="F113" s="19">
        <f t="shared" si="3"/>
        <v>3263</v>
      </c>
      <c r="G113" s="20"/>
      <c r="H113" s="20">
        <v>1</v>
      </c>
      <c r="I113" s="20"/>
      <c r="J113" s="20"/>
      <c r="K113" s="20">
        <v>2</v>
      </c>
      <c r="L113" s="20"/>
      <c r="M113" s="20"/>
      <c r="N113" s="16"/>
      <c r="O113" s="2"/>
      <c r="P113" s="2"/>
    </row>
    <row r="114" spans="1:16" ht="23.25">
      <c r="A114" s="13">
        <f t="shared" si="6"/>
        <v>406.08999999999992</v>
      </c>
      <c r="B114" s="22" t="s">
        <v>436</v>
      </c>
      <c r="C114" s="9" t="s">
        <v>347</v>
      </c>
      <c r="D114" s="17">
        <v>39.75</v>
      </c>
      <c r="E114" s="18">
        <v>82.79</v>
      </c>
      <c r="F114" s="19">
        <f t="shared" si="3"/>
        <v>3263</v>
      </c>
      <c r="G114" s="20"/>
      <c r="H114" s="20">
        <v>1</v>
      </c>
      <c r="I114" s="20"/>
      <c r="J114" s="20"/>
      <c r="K114" s="20">
        <v>2</v>
      </c>
      <c r="L114" s="20"/>
      <c r="M114" s="20"/>
      <c r="N114" s="16"/>
      <c r="O114" s="2"/>
      <c r="P114" s="2"/>
    </row>
    <row r="115" spans="1:16" ht="23.25">
      <c r="A115" s="13">
        <f t="shared" si="6"/>
        <v>406.09999999999991</v>
      </c>
      <c r="B115" s="22" t="s">
        <v>437</v>
      </c>
      <c r="C115" s="9" t="s">
        <v>347</v>
      </c>
      <c r="D115" s="17">
        <v>57.43</v>
      </c>
      <c r="E115" s="18">
        <v>57.31</v>
      </c>
      <c r="F115" s="19">
        <f t="shared" si="3"/>
        <v>3263</v>
      </c>
      <c r="G115" s="20"/>
      <c r="H115" s="20">
        <v>1</v>
      </c>
      <c r="I115" s="20"/>
      <c r="J115" s="20"/>
      <c r="K115" s="20">
        <v>2</v>
      </c>
      <c r="L115" s="20"/>
      <c r="M115" s="20"/>
      <c r="N115" s="16"/>
      <c r="O115" s="2"/>
      <c r="P115" s="2"/>
    </row>
    <row r="116" spans="1:16" ht="23.25">
      <c r="A116" s="13">
        <f t="shared" si="6"/>
        <v>406.1099999999999</v>
      </c>
      <c r="B116" s="22" t="s">
        <v>438</v>
      </c>
      <c r="C116" s="9" t="s">
        <v>347</v>
      </c>
      <c r="D116" s="17">
        <v>273.89999999999998</v>
      </c>
      <c r="E116" s="18">
        <v>12.02</v>
      </c>
      <c r="F116" s="19">
        <f t="shared" si="3"/>
        <v>3263</v>
      </c>
      <c r="G116" s="20"/>
      <c r="H116" s="20">
        <v>1</v>
      </c>
      <c r="I116" s="20"/>
      <c r="J116" s="20"/>
      <c r="K116" s="20">
        <v>2</v>
      </c>
      <c r="L116" s="20"/>
      <c r="M116" s="20"/>
      <c r="N116" s="16"/>
      <c r="O116" s="2"/>
      <c r="P116" s="2"/>
    </row>
    <row r="117" spans="1:16" ht="23.25">
      <c r="A117" s="13">
        <f t="shared" si="6"/>
        <v>406.11999999999989</v>
      </c>
      <c r="B117" s="22" t="s">
        <v>439</v>
      </c>
      <c r="C117" s="9" t="s">
        <v>347</v>
      </c>
      <c r="D117" s="17">
        <v>382.13</v>
      </c>
      <c r="E117" s="18">
        <v>8.61</v>
      </c>
      <c r="F117" s="19">
        <f t="shared" si="3"/>
        <v>3263</v>
      </c>
      <c r="G117" s="20"/>
      <c r="H117" s="20">
        <v>1</v>
      </c>
      <c r="I117" s="20"/>
      <c r="J117" s="20"/>
      <c r="K117" s="20">
        <v>2</v>
      </c>
      <c r="L117" s="20"/>
      <c r="M117" s="20"/>
      <c r="N117" s="16"/>
      <c r="O117" s="2"/>
      <c r="P117" s="2"/>
    </row>
    <row r="118" spans="1:16">
      <c r="A118" s="13">
        <f t="shared" si="6"/>
        <v>406.12999999999988</v>
      </c>
      <c r="B118" s="8" t="s">
        <v>440</v>
      </c>
      <c r="C118" s="9"/>
      <c r="D118" s="17"/>
      <c r="E118" s="18"/>
      <c r="F118" s="19"/>
      <c r="G118" s="20"/>
      <c r="H118" s="20"/>
      <c r="I118" s="20"/>
      <c r="J118" s="20"/>
      <c r="K118" s="20"/>
      <c r="L118" s="20"/>
      <c r="M118" s="20"/>
      <c r="N118" s="16"/>
      <c r="O118" s="2"/>
      <c r="P118" s="2"/>
    </row>
    <row r="119" spans="1:16" ht="23.25">
      <c r="A119" s="13">
        <f t="shared" si="6"/>
        <v>406.13999999999987</v>
      </c>
      <c r="B119" s="22" t="s">
        <v>441</v>
      </c>
      <c r="C119" s="9"/>
      <c r="D119" s="17"/>
      <c r="E119" s="18"/>
      <c r="F119" s="19"/>
      <c r="G119" s="20"/>
      <c r="H119" s="20"/>
      <c r="I119" s="20"/>
      <c r="J119" s="20"/>
      <c r="K119" s="20"/>
      <c r="L119" s="20"/>
      <c r="M119" s="20"/>
      <c r="N119" s="16"/>
      <c r="O119" s="2"/>
      <c r="P119" s="2"/>
    </row>
    <row r="120" spans="1:16">
      <c r="A120" s="13">
        <v>407</v>
      </c>
      <c r="B120" s="5" t="s">
        <v>442</v>
      </c>
      <c r="C120" s="9"/>
      <c r="D120" s="17"/>
      <c r="E120" s="18"/>
      <c r="F120" s="19"/>
      <c r="G120" s="20"/>
      <c r="H120" s="20"/>
      <c r="I120" s="20"/>
      <c r="J120" s="20"/>
      <c r="K120" s="20"/>
      <c r="L120" s="20"/>
      <c r="M120" s="20"/>
      <c r="N120" s="16"/>
      <c r="O120" s="2"/>
      <c r="P120" s="2"/>
    </row>
    <row r="121" spans="1:16">
      <c r="A121" s="13">
        <f>+A120+0.01</f>
        <v>407.01</v>
      </c>
      <c r="B121" s="8" t="s">
        <v>443</v>
      </c>
      <c r="C121" s="9" t="s">
        <v>217</v>
      </c>
      <c r="D121" s="17">
        <v>165.66</v>
      </c>
      <c r="E121" s="18">
        <v>19.87</v>
      </c>
      <c r="F121" s="19">
        <f t="shared" si="3"/>
        <v>3263</v>
      </c>
      <c r="G121" s="20"/>
      <c r="H121" s="20">
        <v>1</v>
      </c>
      <c r="I121" s="20"/>
      <c r="J121" s="20"/>
      <c r="K121" s="20">
        <v>2</v>
      </c>
      <c r="L121" s="20"/>
      <c r="M121" s="20"/>
      <c r="N121" s="16" t="s">
        <v>338</v>
      </c>
      <c r="O121" s="2"/>
      <c r="P121" s="2"/>
    </row>
    <row r="122" spans="1:16">
      <c r="A122" s="13">
        <f>+A121+0.01</f>
        <v>407.02</v>
      </c>
      <c r="B122" s="8" t="s">
        <v>444</v>
      </c>
      <c r="C122" s="9" t="s">
        <v>217</v>
      </c>
      <c r="D122" s="17">
        <v>189.96</v>
      </c>
      <c r="E122" s="18">
        <v>17.329999999999998</v>
      </c>
      <c r="F122" s="19">
        <f t="shared" si="3"/>
        <v>3263</v>
      </c>
      <c r="G122" s="20"/>
      <c r="H122" s="20">
        <v>1</v>
      </c>
      <c r="I122" s="20"/>
      <c r="J122" s="20"/>
      <c r="K122" s="20">
        <v>2</v>
      </c>
      <c r="L122" s="20"/>
      <c r="M122" s="20"/>
      <c r="N122" s="16" t="s">
        <v>338</v>
      </c>
      <c r="O122" s="2"/>
      <c r="P122" s="2"/>
    </row>
    <row r="123" spans="1:16">
      <c r="A123" s="13">
        <f>+A122+0.01</f>
        <v>407.03</v>
      </c>
      <c r="B123" s="8" t="s">
        <v>445</v>
      </c>
      <c r="C123" s="9" t="s">
        <v>217</v>
      </c>
      <c r="D123" s="17">
        <v>218.67</v>
      </c>
      <c r="E123" s="18">
        <v>15.05</v>
      </c>
      <c r="F123" s="19">
        <f t="shared" si="3"/>
        <v>3263</v>
      </c>
      <c r="G123" s="20"/>
      <c r="H123" s="20">
        <v>1</v>
      </c>
      <c r="I123" s="20"/>
      <c r="J123" s="20"/>
      <c r="K123" s="20">
        <v>2</v>
      </c>
      <c r="L123" s="20"/>
      <c r="M123" s="20"/>
      <c r="N123" s="16" t="s">
        <v>338</v>
      </c>
      <c r="O123" s="2"/>
      <c r="P123" s="2"/>
    </row>
    <row r="124" spans="1:16">
      <c r="A124" s="13">
        <f>+A123+0.01</f>
        <v>407.03999999999996</v>
      </c>
      <c r="B124" s="8" t="s">
        <v>446</v>
      </c>
      <c r="C124" s="9" t="s">
        <v>217</v>
      </c>
      <c r="D124" s="17">
        <v>245.18</v>
      </c>
      <c r="E124" s="18">
        <v>13.42</v>
      </c>
      <c r="F124" s="19">
        <f t="shared" si="3"/>
        <v>3263</v>
      </c>
      <c r="G124" s="20"/>
      <c r="H124" s="20">
        <v>1</v>
      </c>
      <c r="I124" s="20"/>
      <c r="J124" s="20"/>
      <c r="K124" s="20">
        <v>2</v>
      </c>
      <c r="L124" s="20"/>
      <c r="M124" s="20"/>
      <c r="N124" s="16"/>
      <c r="O124" s="2"/>
      <c r="P124" s="2"/>
    </row>
    <row r="125" spans="1:16">
      <c r="A125" s="13">
        <f>+A124+0.01</f>
        <v>407.04999999999995</v>
      </c>
      <c r="B125" s="8" t="s">
        <v>447</v>
      </c>
      <c r="C125" s="9" t="s">
        <v>217</v>
      </c>
      <c r="D125" s="17">
        <v>273.89999999999998</v>
      </c>
      <c r="E125" s="18">
        <v>12.02</v>
      </c>
      <c r="F125" s="19">
        <f t="shared" si="3"/>
        <v>3263</v>
      </c>
      <c r="G125" s="20"/>
      <c r="H125" s="20">
        <v>1</v>
      </c>
      <c r="I125" s="20"/>
      <c r="J125" s="20"/>
      <c r="K125" s="20">
        <v>2</v>
      </c>
      <c r="L125" s="20"/>
      <c r="M125" s="20"/>
      <c r="N125" s="16"/>
      <c r="O125" s="2"/>
      <c r="P125" s="2"/>
    </row>
    <row r="126" spans="1:16">
      <c r="A126" s="13">
        <v>408</v>
      </c>
      <c r="B126" s="5" t="s">
        <v>448</v>
      </c>
      <c r="C126" s="9"/>
      <c r="D126" s="17"/>
      <c r="E126" s="18"/>
      <c r="F126" s="19"/>
      <c r="G126" s="20"/>
      <c r="H126" s="20"/>
      <c r="I126" s="20"/>
      <c r="J126" s="20"/>
      <c r="K126" s="20"/>
      <c r="L126" s="20"/>
      <c r="M126" s="20"/>
      <c r="N126" s="16"/>
      <c r="O126" s="2"/>
      <c r="P126" s="2"/>
    </row>
    <row r="127" spans="1:16">
      <c r="A127" s="13">
        <f>+A126+0.01</f>
        <v>408.01</v>
      </c>
      <c r="B127" s="8" t="s">
        <v>449</v>
      </c>
      <c r="C127" s="9" t="s">
        <v>217</v>
      </c>
      <c r="D127" s="17">
        <v>543.37</v>
      </c>
      <c r="E127" s="18">
        <v>6.06</v>
      </c>
      <c r="F127" s="19">
        <f t="shared" si="3"/>
        <v>3263</v>
      </c>
      <c r="G127" s="20"/>
      <c r="H127" s="20">
        <v>1</v>
      </c>
      <c r="I127" s="20"/>
      <c r="J127" s="20"/>
      <c r="K127" s="20">
        <v>2</v>
      </c>
      <c r="L127" s="20"/>
      <c r="M127" s="20"/>
      <c r="N127" s="16" t="s">
        <v>338</v>
      </c>
      <c r="O127" s="2"/>
      <c r="P127" s="2"/>
    </row>
    <row r="128" spans="1:16" ht="23.25">
      <c r="A128" s="13">
        <f>+A127+0.01</f>
        <v>408.02</v>
      </c>
      <c r="B128" s="22" t="s">
        <v>450</v>
      </c>
      <c r="C128" s="9" t="s">
        <v>347</v>
      </c>
      <c r="D128" s="17">
        <v>57.43</v>
      </c>
      <c r="E128" s="18">
        <v>57.31</v>
      </c>
      <c r="F128" s="19">
        <f t="shared" si="3"/>
        <v>3263</v>
      </c>
      <c r="G128" s="20"/>
      <c r="H128" s="20">
        <v>1</v>
      </c>
      <c r="I128" s="20"/>
      <c r="J128" s="20"/>
      <c r="K128" s="20">
        <v>2</v>
      </c>
      <c r="L128" s="20"/>
      <c r="M128" s="20"/>
      <c r="N128" s="16" t="s">
        <v>338</v>
      </c>
      <c r="O128" s="2"/>
      <c r="P128" s="2"/>
    </row>
    <row r="129" spans="1:16">
      <c r="A129" s="13">
        <f>+A128+0.01</f>
        <v>408.03</v>
      </c>
      <c r="B129" s="8" t="s">
        <v>451</v>
      </c>
      <c r="C129" s="9" t="s">
        <v>217</v>
      </c>
      <c r="D129" s="17">
        <v>543.37</v>
      </c>
      <c r="E129" s="18">
        <v>6.06</v>
      </c>
      <c r="F129" s="19">
        <f t="shared" si="3"/>
        <v>3263</v>
      </c>
      <c r="G129" s="20"/>
      <c r="H129" s="20">
        <v>1</v>
      </c>
      <c r="I129" s="20"/>
      <c r="J129" s="20"/>
      <c r="K129" s="20">
        <v>2</v>
      </c>
      <c r="L129" s="20"/>
      <c r="M129" s="20"/>
      <c r="N129" s="16" t="s">
        <v>338</v>
      </c>
      <c r="O129" s="2"/>
      <c r="P129" s="2"/>
    </row>
    <row r="130" spans="1:16">
      <c r="A130" s="13">
        <f>+A129+0.01</f>
        <v>408.03999999999996</v>
      </c>
      <c r="B130" s="8" t="s">
        <v>452</v>
      </c>
      <c r="C130" s="9" t="s">
        <v>347</v>
      </c>
      <c r="D130" s="17">
        <v>57.43</v>
      </c>
      <c r="E130" s="18">
        <v>57.31</v>
      </c>
      <c r="F130" s="19">
        <f t="shared" si="3"/>
        <v>3263</v>
      </c>
      <c r="G130" s="20"/>
      <c r="H130" s="20">
        <v>1</v>
      </c>
      <c r="I130" s="20"/>
      <c r="J130" s="20"/>
      <c r="K130" s="20">
        <v>2</v>
      </c>
      <c r="L130" s="20"/>
      <c r="M130" s="20"/>
      <c r="N130" s="16"/>
      <c r="O130" s="2"/>
      <c r="P130" s="2"/>
    </row>
    <row r="131" spans="1:16">
      <c r="A131" s="13">
        <f>+A130+0.01</f>
        <v>408.04999999999995</v>
      </c>
      <c r="B131" s="8" t="s">
        <v>453</v>
      </c>
      <c r="C131" s="9" t="s">
        <v>347</v>
      </c>
      <c r="D131" s="17" t="s">
        <v>454</v>
      </c>
      <c r="E131" s="18" t="s">
        <v>357</v>
      </c>
      <c r="F131" s="19"/>
      <c r="G131" s="20"/>
      <c r="H131" s="20"/>
      <c r="I131" s="20"/>
      <c r="J131" s="20"/>
      <c r="K131" s="20"/>
      <c r="L131" s="20"/>
      <c r="M131" s="20"/>
      <c r="N131" s="16"/>
      <c r="O131" s="2"/>
      <c r="P131" s="2"/>
    </row>
    <row r="132" spans="1:16">
      <c r="A132" s="13">
        <v>409</v>
      </c>
      <c r="B132" s="5" t="s">
        <v>455</v>
      </c>
      <c r="C132" s="9"/>
      <c r="D132" s="17"/>
      <c r="E132" s="18"/>
      <c r="F132" s="19"/>
      <c r="G132" s="20"/>
      <c r="H132" s="20"/>
      <c r="I132" s="20"/>
      <c r="J132" s="20"/>
      <c r="K132" s="20"/>
      <c r="L132" s="20"/>
      <c r="M132" s="20"/>
      <c r="N132" s="16"/>
      <c r="O132" s="2"/>
      <c r="P132" s="2"/>
    </row>
    <row r="133" spans="1:16">
      <c r="A133" s="13">
        <f>+A132+0.01</f>
        <v>409.01</v>
      </c>
      <c r="B133" s="8" t="s">
        <v>456</v>
      </c>
      <c r="C133" s="9" t="s">
        <v>217</v>
      </c>
      <c r="D133" s="17">
        <v>28.72</v>
      </c>
      <c r="E133" s="18">
        <v>114.59</v>
      </c>
      <c r="F133" s="19">
        <f t="shared" si="3"/>
        <v>3263</v>
      </c>
      <c r="G133" s="20"/>
      <c r="H133" s="20">
        <v>1</v>
      </c>
      <c r="I133" s="20"/>
      <c r="J133" s="20"/>
      <c r="K133" s="20">
        <v>2</v>
      </c>
      <c r="L133" s="20"/>
      <c r="M133" s="20"/>
      <c r="N133" s="16" t="s">
        <v>338</v>
      </c>
      <c r="O133" s="2"/>
      <c r="P133" s="2"/>
    </row>
    <row r="134" spans="1:16">
      <c r="A134" s="13">
        <f>+A133+0.01</f>
        <v>409.02</v>
      </c>
      <c r="B134" s="8" t="s">
        <v>457</v>
      </c>
      <c r="C134" s="9" t="s">
        <v>217</v>
      </c>
      <c r="D134" s="17">
        <v>33.14</v>
      </c>
      <c r="E134" s="18">
        <v>99.32</v>
      </c>
      <c r="F134" s="19">
        <f t="shared" si="3"/>
        <v>3263</v>
      </c>
      <c r="G134" s="20"/>
      <c r="H134" s="20">
        <v>1</v>
      </c>
      <c r="I134" s="20"/>
      <c r="J134" s="20"/>
      <c r="K134" s="20">
        <v>2</v>
      </c>
      <c r="L134" s="20"/>
      <c r="M134" s="20"/>
      <c r="N134" s="16" t="s">
        <v>338</v>
      </c>
      <c r="O134" s="2"/>
      <c r="P134" s="2"/>
    </row>
    <row r="135" spans="1:16">
      <c r="A135" s="13">
        <f>+A134+0.01</f>
        <v>409.03</v>
      </c>
      <c r="B135" s="8" t="s">
        <v>458</v>
      </c>
      <c r="C135" s="9" t="s">
        <v>217</v>
      </c>
      <c r="D135" s="17">
        <v>35.33</v>
      </c>
      <c r="E135" s="18">
        <v>93.14</v>
      </c>
      <c r="F135" s="19">
        <f t="shared" si="3"/>
        <v>3263</v>
      </c>
      <c r="G135" s="20"/>
      <c r="H135" s="20">
        <v>1</v>
      </c>
      <c r="I135" s="20"/>
      <c r="J135" s="20"/>
      <c r="K135" s="20">
        <v>2</v>
      </c>
      <c r="L135" s="20"/>
      <c r="M135" s="20"/>
      <c r="N135" s="16" t="s">
        <v>338</v>
      </c>
      <c r="O135" s="2"/>
      <c r="P135" s="2"/>
    </row>
    <row r="136" spans="1:16">
      <c r="A136" s="13">
        <f>+A135+0.01</f>
        <v>409.03999999999996</v>
      </c>
      <c r="B136" s="8" t="s">
        <v>459</v>
      </c>
      <c r="C136" s="9" t="s">
        <v>217</v>
      </c>
      <c r="D136" s="17">
        <v>31.96</v>
      </c>
      <c r="E136" s="18">
        <v>88.15</v>
      </c>
      <c r="F136" s="19">
        <f t="shared" si="3"/>
        <v>3263</v>
      </c>
      <c r="G136" s="20"/>
      <c r="H136" s="20">
        <v>1</v>
      </c>
      <c r="I136" s="20"/>
      <c r="J136" s="20"/>
      <c r="K136" s="20">
        <v>2</v>
      </c>
      <c r="L136" s="20"/>
      <c r="M136" s="20"/>
      <c r="N136" s="16"/>
      <c r="O136" s="2"/>
      <c r="P136" s="2"/>
    </row>
    <row r="137" spans="1:16">
      <c r="A137" s="13">
        <v>410</v>
      </c>
      <c r="B137" s="5" t="s">
        <v>460</v>
      </c>
      <c r="C137" s="9"/>
      <c r="D137" s="17"/>
      <c r="E137" s="18"/>
      <c r="F137" s="19"/>
      <c r="G137" s="20"/>
      <c r="H137" s="20"/>
      <c r="I137" s="20"/>
      <c r="J137" s="20"/>
      <c r="K137" s="20"/>
      <c r="L137" s="20"/>
      <c r="M137" s="20"/>
      <c r="N137" s="16"/>
      <c r="O137" s="2"/>
      <c r="P137" s="2"/>
    </row>
    <row r="138" spans="1:16">
      <c r="A138" s="13">
        <f t="shared" ref="A138:A148" si="7">+A137+0.01</f>
        <v>410.01</v>
      </c>
      <c r="B138" s="8" t="s">
        <v>461</v>
      </c>
      <c r="C138" s="9" t="s">
        <v>462</v>
      </c>
      <c r="D138" s="17">
        <v>33.14</v>
      </c>
      <c r="E138" s="18">
        <v>99.32</v>
      </c>
      <c r="F138" s="19">
        <f t="shared" ref="F138:F173" si="8">+(G138*D$3)+(H138*D$4)+(I138*D$5)+(J138*D$6)+(K138*D$7)+(L138*D$8)+(M138*D$9)</f>
        <v>3263</v>
      </c>
      <c r="G138" s="20"/>
      <c r="H138" s="20">
        <v>1</v>
      </c>
      <c r="I138" s="20"/>
      <c r="J138" s="20"/>
      <c r="K138" s="20">
        <v>2</v>
      </c>
      <c r="L138" s="20"/>
      <c r="M138" s="20"/>
      <c r="N138" s="16" t="s">
        <v>338</v>
      </c>
      <c r="O138" s="2"/>
      <c r="P138" s="2"/>
    </row>
    <row r="139" spans="1:16">
      <c r="A139" s="13">
        <f t="shared" si="7"/>
        <v>410.02</v>
      </c>
      <c r="B139" s="8" t="s">
        <v>463</v>
      </c>
      <c r="C139" s="9" t="s">
        <v>462</v>
      </c>
      <c r="D139" s="17">
        <v>57.43</v>
      </c>
      <c r="E139" s="18">
        <v>57.31</v>
      </c>
      <c r="F139" s="19">
        <f t="shared" si="8"/>
        <v>3263</v>
      </c>
      <c r="G139" s="20"/>
      <c r="H139" s="20">
        <v>1</v>
      </c>
      <c r="I139" s="20"/>
      <c r="J139" s="20"/>
      <c r="K139" s="20">
        <v>2</v>
      </c>
      <c r="L139" s="20"/>
      <c r="M139" s="20"/>
      <c r="N139" s="16" t="s">
        <v>338</v>
      </c>
      <c r="O139" s="2"/>
      <c r="P139" s="2"/>
    </row>
    <row r="140" spans="1:16">
      <c r="A140" s="13">
        <f t="shared" si="7"/>
        <v>410.03</v>
      </c>
      <c r="B140" s="8" t="s">
        <v>464</v>
      </c>
      <c r="C140" s="9" t="s">
        <v>164</v>
      </c>
      <c r="D140" s="17" t="s">
        <v>465</v>
      </c>
      <c r="E140" s="18" t="s">
        <v>357</v>
      </c>
      <c r="F140" s="19"/>
      <c r="G140" s="20"/>
      <c r="H140" s="20"/>
      <c r="I140" s="20"/>
      <c r="J140" s="20"/>
      <c r="K140" s="20"/>
      <c r="L140" s="20"/>
      <c r="M140" s="20"/>
      <c r="N140" s="16" t="s">
        <v>338</v>
      </c>
      <c r="O140" s="2"/>
      <c r="P140" s="2"/>
    </row>
    <row r="141" spans="1:16">
      <c r="A141" s="13">
        <f t="shared" si="7"/>
        <v>410.03999999999996</v>
      </c>
      <c r="B141" s="8" t="s">
        <v>466</v>
      </c>
      <c r="C141" s="9" t="s">
        <v>164</v>
      </c>
      <c r="D141" s="17">
        <v>44.18</v>
      </c>
      <c r="E141" s="18">
        <v>74.489999999999995</v>
      </c>
      <c r="F141" s="19">
        <f t="shared" si="8"/>
        <v>3263</v>
      </c>
      <c r="G141" s="20"/>
      <c r="H141" s="20">
        <v>1</v>
      </c>
      <c r="I141" s="20"/>
      <c r="J141" s="20"/>
      <c r="K141" s="20">
        <v>2</v>
      </c>
      <c r="L141" s="20"/>
      <c r="M141" s="20"/>
      <c r="N141" s="16"/>
      <c r="O141" s="2"/>
      <c r="P141" s="2"/>
    </row>
    <row r="142" spans="1:16">
      <c r="A142" s="13">
        <f t="shared" si="7"/>
        <v>410.04999999999995</v>
      </c>
      <c r="B142" s="8" t="s">
        <v>467</v>
      </c>
      <c r="C142" s="9" t="s">
        <v>164</v>
      </c>
      <c r="D142" s="17">
        <v>72.89</v>
      </c>
      <c r="E142" s="18">
        <v>45.15</v>
      </c>
      <c r="F142" s="19">
        <f t="shared" si="8"/>
        <v>3263</v>
      </c>
      <c r="G142" s="20"/>
      <c r="H142" s="20">
        <v>1</v>
      </c>
      <c r="I142" s="20"/>
      <c r="J142" s="20"/>
      <c r="K142" s="20">
        <v>2</v>
      </c>
      <c r="L142" s="20"/>
      <c r="M142" s="20"/>
      <c r="N142" s="16"/>
      <c r="O142" s="2"/>
      <c r="P142" s="2"/>
    </row>
    <row r="143" spans="1:16">
      <c r="A143" s="13">
        <f t="shared" si="7"/>
        <v>410.05999999999995</v>
      </c>
      <c r="B143" s="8" t="s">
        <v>468</v>
      </c>
      <c r="C143" s="9" t="s">
        <v>164</v>
      </c>
      <c r="D143" s="17">
        <v>81.72</v>
      </c>
      <c r="E143" s="18">
        <v>40.270000000000003</v>
      </c>
      <c r="F143" s="19">
        <f t="shared" si="8"/>
        <v>3263</v>
      </c>
      <c r="G143" s="20"/>
      <c r="H143" s="20">
        <v>1</v>
      </c>
      <c r="I143" s="20"/>
      <c r="J143" s="20"/>
      <c r="K143" s="20">
        <v>2</v>
      </c>
      <c r="L143" s="20"/>
      <c r="M143" s="20"/>
      <c r="N143" s="16"/>
      <c r="O143" s="2"/>
      <c r="P143" s="2"/>
    </row>
    <row r="144" spans="1:16">
      <c r="A144" s="13">
        <f t="shared" si="7"/>
        <v>410.06999999999994</v>
      </c>
      <c r="B144" s="8" t="s">
        <v>469</v>
      </c>
      <c r="C144" s="9" t="s">
        <v>164</v>
      </c>
      <c r="D144" s="17">
        <v>64.97</v>
      </c>
      <c r="E144" s="18">
        <v>50.66</v>
      </c>
      <c r="F144" s="19">
        <f t="shared" si="8"/>
        <v>3263</v>
      </c>
      <c r="G144" s="20"/>
      <c r="H144" s="20">
        <v>1</v>
      </c>
      <c r="I144" s="20"/>
      <c r="J144" s="20"/>
      <c r="K144" s="20">
        <v>2</v>
      </c>
      <c r="L144" s="20"/>
      <c r="M144" s="20"/>
      <c r="N144" s="16"/>
      <c r="O144" s="2"/>
      <c r="P144" s="2"/>
    </row>
    <row r="145" spans="1:16">
      <c r="A145" s="13">
        <f t="shared" si="7"/>
        <v>410.07999999999993</v>
      </c>
      <c r="B145" s="8" t="s">
        <v>470</v>
      </c>
      <c r="C145" s="9" t="s">
        <v>164</v>
      </c>
      <c r="D145" s="17">
        <v>92.77</v>
      </c>
      <c r="E145" s="18">
        <v>35.479999999999997</v>
      </c>
      <c r="F145" s="19">
        <f t="shared" si="8"/>
        <v>3263</v>
      </c>
      <c r="G145" s="20"/>
      <c r="H145" s="20">
        <v>1</v>
      </c>
      <c r="I145" s="20"/>
      <c r="J145" s="20"/>
      <c r="K145" s="20">
        <v>2</v>
      </c>
      <c r="L145" s="20"/>
      <c r="M145" s="20"/>
      <c r="N145" s="16"/>
      <c r="O145" s="2"/>
      <c r="P145" s="2"/>
    </row>
    <row r="146" spans="1:16">
      <c r="A146" s="13">
        <f t="shared" si="7"/>
        <v>410.08999999999992</v>
      </c>
      <c r="B146" s="8" t="s">
        <v>471</v>
      </c>
      <c r="C146" s="9" t="s">
        <v>164</v>
      </c>
      <c r="D146" s="17">
        <v>81.72</v>
      </c>
      <c r="E146" s="18">
        <v>40.270000000000003</v>
      </c>
      <c r="F146" s="19">
        <f t="shared" si="8"/>
        <v>3263</v>
      </c>
      <c r="G146" s="20"/>
      <c r="H146" s="20">
        <v>1</v>
      </c>
      <c r="I146" s="20"/>
      <c r="J146" s="20"/>
      <c r="K146" s="20">
        <v>2</v>
      </c>
      <c r="L146" s="20"/>
      <c r="M146" s="20"/>
      <c r="N146" s="16"/>
      <c r="O146" s="2"/>
      <c r="P146" s="2"/>
    </row>
    <row r="147" spans="1:16">
      <c r="A147" s="13">
        <f t="shared" si="7"/>
        <v>410.09999999999991</v>
      </c>
      <c r="B147" s="8" t="s">
        <v>472</v>
      </c>
      <c r="C147" s="9" t="s">
        <v>164</v>
      </c>
      <c r="D147" s="17">
        <v>57.43</v>
      </c>
      <c r="E147" s="18">
        <v>57.31</v>
      </c>
      <c r="F147" s="19">
        <f t="shared" si="8"/>
        <v>3263</v>
      </c>
      <c r="G147" s="20"/>
      <c r="H147" s="20">
        <v>1</v>
      </c>
      <c r="I147" s="20"/>
      <c r="J147" s="20"/>
      <c r="K147" s="20">
        <v>2</v>
      </c>
      <c r="L147" s="20"/>
      <c r="M147" s="20"/>
      <c r="N147" s="16"/>
      <c r="O147" s="2"/>
      <c r="P147" s="2"/>
    </row>
    <row r="148" spans="1:16">
      <c r="A148" s="13">
        <f t="shared" si="7"/>
        <v>410.1099999999999</v>
      </c>
      <c r="B148" s="8" t="s">
        <v>473</v>
      </c>
      <c r="C148" s="9" t="s">
        <v>164</v>
      </c>
      <c r="D148" s="17">
        <v>136.94999999999999</v>
      </c>
      <c r="E148" s="18">
        <v>24.03</v>
      </c>
      <c r="F148" s="19">
        <f t="shared" si="8"/>
        <v>3263</v>
      </c>
      <c r="G148" s="20"/>
      <c r="H148" s="20">
        <v>1</v>
      </c>
      <c r="I148" s="20"/>
      <c r="J148" s="20"/>
      <c r="K148" s="20">
        <v>2</v>
      </c>
      <c r="L148" s="20"/>
      <c r="M148" s="20"/>
      <c r="N148" s="16"/>
      <c r="O148" s="2"/>
      <c r="P148" s="2"/>
    </row>
    <row r="149" spans="1:16">
      <c r="A149" s="13">
        <v>411</v>
      </c>
      <c r="B149" s="5" t="s">
        <v>474</v>
      </c>
      <c r="C149" s="9"/>
      <c r="D149" s="17"/>
      <c r="E149" s="18"/>
      <c r="F149" s="19"/>
      <c r="G149" s="20"/>
      <c r="H149" s="20"/>
      <c r="I149" s="20"/>
      <c r="J149" s="20"/>
      <c r="K149" s="20"/>
      <c r="L149" s="20"/>
      <c r="M149" s="20"/>
      <c r="N149" s="16"/>
      <c r="O149" s="2"/>
      <c r="P149" s="2"/>
    </row>
    <row r="150" spans="1:16">
      <c r="A150" s="13">
        <f t="shared" ref="A150:A174" si="9">+A149+0.01</f>
        <v>411.01</v>
      </c>
      <c r="B150" s="8" t="s">
        <v>475</v>
      </c>
      <c r="C150" s="9" t="s">
        <v>164</v>
      </c>
      <c r="D150" s="17">
        <v>64.040000000000006</v>
      </c>
      <c r="E150" s="18">
        <v>51.39</v>
      </c>
      <c r="F150" s="19">
        <f t="shared" si="8"/>
        <v>3263</v>
      </c>
      <c r="G150" s="20"/>
      <c r="H150" s="20">
        <v>1</v>
      </c>
      <c r="I150" s="20"/>
      <c r="J150" s="20"/>
      <c r="K150" s="20">
        <v>2</v>
      </c>
      <c r="L150" s="20"/>
      <c r="M150" s="20"/>
      <c r="N150" s="16" t="s">
        <v>338</v>
      </c>
      <c r="O150" s="2"/>
      <c r="P150" s="2"/>
    </row>
    <row r="151" spans="1:16">
      <c r="A151" s="13">
        <f t="shared" si="9"/>
        <v>411.02</v>
      </c>
      <c r="B151" s="8" t="s">
        <v>476</v>
      </c>
      <c r="C151" s="9" t="s">
        <v>164</v>
      </c>
      <c r="D151" s="17">
        <v>81.72</v>
      </c>
      <c r="E151" s="18">
        <v>40.270000000000003</v>
      </c>
      <c r="F151" s="19">
        <f t="shared" si="8"/>
        <v>3263</v>
      </c>
      <c r="G151" s="20"/>
      <c r="H151" s="20">
        <v>1</v>
      </c>
      <c r="I151" s="20"/>
      <c r="J151" s="20"/>
      <c r="K151" s="20">
        <v>2</v>
      </c>
      <c r="L151" s="20"/>
      <c r="M151" s="20"/>
      <c r="N151" s="16" t="s">
        <v>338</v>
      </c>
      <c r="O151" s="2"/>
      <c r="P151" s="2"/>
    </row>
    <row r="152" spans="1:16">
      <c r="A152" s="13">
        <f t="shared" si="9"/>
        <v>411.03</v>
      </c>
      <c r="B152" s="8" t="s">
        <v>477</v>
      </c>
      <c r="C152" s="9" t="s">
        <v>164</v>
      </c>
      <c r="D152" s="17">
        <v>108.22</v>
      </c>
      <c r="E152" s="18">
        <v>30.41</v>
      </c>
      <c r="F152" s="19">
        <f t="shared" si="8"/>
        <v>3263</v>
      </c>
      <c r="G152" s="20"/>
      <c r="H152" s="20">
        <v>1</v>
      </c>
      <c r="I152" s="20"/>
      <c r="J152" s="20"/>
      <c r="K152" s="20">
        <v>2</v>
      </c>
      <c r="L152" s="20"/>
      <c r="M152" s="20"/>
      <c r="N152" s="16" t="s">
        <v>338</v>
      </c>
      <c r="O152" s="2"/>
      <c r="P152" s="2"/>
    </row>
    <row r="153" spans="1:16">
      <c r="A153" s="13">
        <f t="shared" si="9"/>
        <v>411.03999999999996</v>
      </c>
      <c r="B153" s="8" t="s">
        <v>478</v>
      </c>
      <c r="C153" s="9" t="s">
        <v>462</v>
      </c>
      <c r="D153" s="17">
        <v>33.14</v>
      </c>
      <c r="E153" s="18">
        <v>99.32</v>
      </c>
      <c r="F153" s="19">
        <f t="shared" si="8"/>
        <v>3263</v>
      </c>
      <c r="G153" s="20"/>
      <c r="H153" s="20">
        <v>1</v>
      </c>
      <c r="I153" s="20"/>
      <c r="J153" s="20"/>
      <c r="K153" s="20">
        <v>2</v>
      </c>
      <c r="L153" s="20"/>
      <c r="M153" s="20"/>
      <c r="N153" s="16"/>
      <c r="O153" s="2"/>
      <c r="P153" s="2"/>
    </row>
    <row r="154" spans="1:16">
      <c r="A154" s="13">
        <f t="shared" si="9"/>
        <v>411.04999999999995</v>
      </c>
      <c r="B154" s="8" t="s">
        <v>479</v>
      </c>
      <c r="C154" s="9" t="s">
        <v>462</v>
      </c>
      <c r="D154" s="17">
        <v>64.97</v>
      </c>
      <c r="E154" s="18">
        <v>50.66</v>
      </c>
      <c r="F154" s="19">
        <f t="shared" si="8"/>
        <v>3263</v>
      </c>
      <c r="G154" s="20"/>
      <c r="H154" s="20">
        <v>1</v>
      </c>
      <c r="I154" s="20"/>
      <c r="J154" s="20"/>
      <c r="K154" s="20">
        <v>2</v>
      </c>
      <c r="L154" s="20"/>
      <c r="M154" s="20"/>
      <c r="N154" s="16"/>
      <c r="O154" s="2"/>
      <c r="P154" s="2"/>
    </row>
    <row r="155" spans="1:16">
      <c r="A155" s="13">
        <f t="shared" si="9"/>
        <v>411.05999999999995</v>
      </c>
      <c r="B155" s="8" t="s">
        <v>480</v>
      </c>
      <c r="C155" s="9" t="s">
        <v>462</v>
      </c>
      <c r="D155" s="17">
        <v>81.72</v>
      </c>
      <c r="E155" s="18">
        <v>40.270000000000003</v>
      </c>
      <c r="F155" s="19">
        <f t="shared" si="8"/>
        <v>3263</v>
      </c>
      <c r="G155" s="20"/>
      <c r="H155" s="20">
        <v>1</v>
      </c>
      <c r="I155" s="20"/>
      <c r="J155" s="20"/>
      <c r="K155" s="20">
        <v>2</v>
      </c>
      <c r="L155" s="20"/>
      <c r="M155" s="20"/>
      <c r="N155" s="16"/>
      <c r="O155" s="2"/>
      <c r="P155" s="2"/>
    </row>
    <row r="156" spans="1:16">
      <c r="A156" s="13">
        <f t="shared" si="9"/>
        <v>411.06999999999994</v>
      </c>
      <c r="B156" s="8" t="s">
        <v>481</v>
      </c>
      <c r="C156" s="9" t="s">
        <v>462</v>
      </c>
      <c r="D156" s="17">
        <v>64.97</v>
      </c>
      <c r="E156" s="18">
        <v>50.66</v>
      </c>
      <c r="F156" s="19">
        <f t="shared" si="8"/>
        <v>3263</v>
      </c>
      <c r="G156" s="20"/>
      <c r="H156" s="20">
        <v>1</v>
      </c>
      <c r="I156" s="20"/>
      <c r="J156" s="20"/>
      <c r="K156" s="20">
        <v>2</v>
      </c>
      <c r="L156" s="20"/>
      <c r="M156" s="20"/>
      <c r="N156" s="16"/>
      <c r="O156" s="2"/>
      <c r="P156" s="2"/>
    </row>
    <row r="157" spans="1:16">
      <c r="A157" s="13">
        <f t="shared" si="9"/>
        <v>411.07999999999993</v>
      </c>
      <c r="B157" s="8" t="s">
        <v>482</v>
      </c>
      <c r="C157" s="9" t="s">
        <v>164</v>
      </c>
      <c r="D157" s="17">
        <v>543.66999999999996</v>
      </c>
      <c r="E157" s="18">
        <v>6.06</v>
      </c>
      <c r="F157" s="19">
        <f t="shared" si="8"/>
        <v>3263</v>
      </c>
      <c r="G157" s="20"/>
      <c r="H157" s="20">
        <v>1</v>
      </c>
      <c r="I157" s="20"/>
      <c r="J157" s="20"/>
      <c r="K157" s="20">
        <v>2</v>
      </c>
      <c r="L157" s="20"/>
      <c r="M157" s="20"/>
      <c r="N157" s="16"/>
      <c r="O157" s="2"/>
      <c r="P157" s="2"/>
    </row>
    <row r="158" spans="1:16">
      <c r="A158" s="13">
        <f t="shared" si="9"/>
        <v>411.08999999999992</v>
      </c>
      <c r="B158" s="8" t="s">
        <v>483</v>
      </c>
      <c r="C158" s="9" t="s">
        <v>164</v>
      </c>
      <c r="D158" s="17">
        <v>680.32</v>
      </c>
      <c r="E158" s="18">
        <v>4.84</v>
      </c>
      <c r="F158" s="19">
        <f t="shared" si="8"/>
        <v>3263</v>
      </c>
      <c r="G158" s="20"/>
      <c r="H158" s="20">
        <v>1</v>
      </c>
      <c r="I158" s="20"/>
      <c r="J158" s="20"/>
      <c r="K158" s="20">
        <v>2</v>
      </c>
      <c r="L158" s="20"/>
      <c r="M158" s="20"/>
      <c r="N158" s="16"/>
      <c r="O158" s="2"/>
      <c r="P158" s="2"/>
    </row>
    <row r="159" spans="1:16">
      <c r="A159" s="13">
        <f t="shared" si="9"/>
        <v>411.09999999999991</v>
      </c>
      <c r="B159" s="8" t="s">
        <v>484</v>
      </c>
      <c r="C159" s="9" t="s">
        <v>164</v>
      </c>
      <c r="D159" s="17">
        <v>817.27</v>
      </c>
      <c r="E159" s="18">
        <v>4.03</v>
      </c>
      <c r="F159" s="19">
        <f t="shared" si="8"/>
        <v>3263</v>
      </c>
      <c r="G159" s="20"/>
      <c r="H159" s="20">
        <v>1</v>
      </c>
      <c r="I159" s="20"/>
      <c r="J159" s="20"/>
      <c r="K159" s="20">
        <v>2</v>
      </c>
      <c r="L159" s="20"/>
      <c r="M159" s="20"/>
      <c r="N159" s="16"/>
      <c r="O159" s="2"/>
      <c r="P159" s="2"/>
    </row>
    <row r="160" spans="1:16">
      <c r="A160" s="13">
        <f t="shared" si="9"/>
        <v>411.1099999999999</v>
      </c>
      <c r="B160" s="8" t="s">
        <v>485</v>
      </c>
      <c r="C160" s="9" t="s">
        <v>164</v>
      </c>
      <c r="D160" s="17">
        <v>817.27</v>
      </c>
      <c r="E160" s="18">
        <v>4.03</v>
      </c>
      <c r="F160" s="19">
        <f t="shared" si="8"/>
        <v>3263</v>
      </c>
      <c r="G160" s="20"/>
      <c r="H160" s="20">
        <v>1</v>
      </c>
      <c r="I160" s="20"/>
      <c r="J160" s="20"/>
      <c r="K160" s="20">
        <v>2</v>
      </c>
      <c r="L160" s="20"/>
      <c r="M160" s="20"/>
      <c r="N160" s="16"/>
      <c r="O160" s="2"/>
      <c r="P160" s="2"/>
    </row>
    <row r="161" spans="1:16">
      <c r="A161" s="13">
        <f t="shared" si="9"/>
        <v>411.11999999999989</v>
      </c>
      <c r="B161" s="8" t="s">
        <v>486</v>
      </c>
      <c r="C161" s="9" t="s">
        <v>164</v>
      </c>
      <c r="D161" s="17">
        <v>1088.95</v>
      </c>
      <c r="E161" s="18">
        <v>3.02</v>
      </c>
      <c r="F161" s="19">
        <f t="shared" si="8"/>
        <v>3263</v>
      </c>
      <c r="G161" s="20"/>
      <c r="H161" s="20">
        <v>1</v>
      </c>
      <c r="I161" s="20"/>
      <c r="J161" s="20"/>
      <c r="K161" s="20">
        <v>2</v>
      </c>
      <c r="L161" s="20"/>
      <c r="M161" s="20"/>
      <c r="N161" s="16"/>
      <c r="O161" s="2"/>
      <c r="P161" s="2"/>
    </row>
    <row r="162" spans="1:16">
      <c r="A162" s="13">
        <f t="shared" si="9"/>
        <v>411.12999999999988</v>
      </c>
      <c r="B162" s="8" t="s">
        <v>487</v>
      </c>
      <c r="C162" s="9" t="s">
        <v>164</v>
      </c>
      <c r="D162" s="17">
        <v>1088.95</v>
      </c>
      <c r="E162" s="18">
        <v>3.02</v>
      </c>
      <c r="F162" s="19">
        <f t="shared" si="8"/>
        <v>3263</v>
      </c>
      <c r="G162" s="20"/>
      <c r="H162" s="20">
        <v>1</v>
      </c>
      <c r="I162" s="20"/>
      <c r="J162" s="20"/>
      <c r="K162" s="20">
        <v>2</v>
      </c>
      <c r="L162" s="20"/>
      <c r="M162" s="20"/>
      <c r="N162" s="16"/>
      <c r="O162" s="2"/>
      <c r="P162" s="2"/>
    </row>
    <row r="163" spans="1:16">
      <c r="A163" s="13">
        <f t="shared" si="9"/>
        <v>411.13999999999987</v>
      </c>
      <c r="B163" s="8" t="s">
        <v>488</v>
      </c>
      <c r="C163" s="9" t="s">
        <v>164</v>
      </c>
      <c r="D163" s="17">
        <v>543.37</v>
      </c>
      <c r="E163" s="18">
        <v>6.06</v>
      </c>
      <c r="F163" s="19">
        <f t="shared" si="8"/>
        <v>3263</v>
      </c>
      <c r="G163" s="20"/>
      <c r="H163" s="20">
        <v>1</v>
      </c>
      <c r="I163" s="20"/>
      <c r="J163" s="20"/>
      <c r="K163" s="20">
        <v>2</v>
      </c>
      <c r="L163" s="20"/>
      <c r="M163" s="20"/>
      <c r="N163" s="16"/>
      <c r="O163" s="2"/>
      <c r="P163" s="2"/>
    </row>
    <row r="164" spans="1:16">
      <c r="A164" s="13">
        <f t="shared" si="9"/>
        <v>411.14999999999986</v>
      </c>
      <c r="B164" s="8" t="s">
        <v>489</v>
      </c>
      <c r="C164" s="9" t="s">
        <v>164</v>
      </c>
      <c r="D164" s="17">
        <v>406.42</v>
      </c>
      <c r="E164" s="18">
        <v>8.1</v>
      </c>
      <c r="F164" s="19">
        <f t="shared" si="8"/>
        <v>3263</v>
      </c>
      <c r="G164" s="20"/>
      <c r="H164" s="20">
        <v>1</v>
      </c>
      <c r="I164" s="20"/>
      <c r="J164" s="20"/>
      <c r="K164" s="20">
        <v>2</v>
      </c>
      <c r="L164" s="20"/>
      <c r="M164" s="20"/>
      <c r="N164" s="16"/>
      <c r="O164" s="2"/>
      <c r="P164" s="2"/>
    </row>
    <row r="165" spans="1:16">
      <c r="A165" s="13">
        <f t="shared" si="9"/>
        <v>411.15999999999985</v>
      </c>
      <c r="B165" s="8" t="s">
        <v>490</v>
      </c>
      <c r="C165" s="9" t="s">
        <v>164</v>
      </c>
      <c r="D165" s="17" t="s">
        <v>465</v>
      </c>
      <c r="E165" s="18" t="s">
        <v>357</v>
      </c>
      <c r="F165" s="19"/>
      <c r="G165" s="20"/>
      <c r="H165" s="20"/>
      <c r="I165" s="20"/>
      <c r="J165" s="20"/>
      <c r="K165" s="20"/>
      <c r="L165" s="20"/>
      <c r="M165" s="20"/>
      <c r="N165" s="16"/>
      <c r="O165" s="2"/>
      <c r="P165" s="2"/>
    </row>
    <row r="166" spans="1:16">
      <c r="A166" s="13">
        <f t="shared" si="9"/>
        <v>411.16999999999985</v>
      </c>
      <c r="B166" s="8" t="s">
        <v>491</v>
      </c>
      <c r="C166" s="9" t="s">
        <v>217</v>
      </c>
      <c r="D166" s="17" t="s">
        <v>465</v>
      </c>
      <c r="E166" s="18" t="s">
        <v>357</v>
      </c>
      <c r="F166" s="19"/>
      <c r="G166" s="20"/>
      <c r="H166" s="20"/>
      <c r="I166" s="20"/>
      <c r="J166" s="20"/>
      <c r="K166" s="20"/>
      <c r="L166" s="20"/>
      <c r="M166" s="20"/>
      <c r="N166" s="16"/>
      <c r="O166" s="2"/>
      <c r="P166" s="2"/>
    </row>
    <row r="167" spans="1:16">
      <c r="A167" s="13">
        <f t="shared" si="9"/>
        <v>411.17999999999984</v>
      </c>
      <c r="B167" s="8" t="s">
        <v>492</v>
      </c>
      <c r="C167" s="9" t="s">
        <v>217</v>
      </c>
      <c r="D167" s="17">
        <v>189.96</v>
      </c>
      <c r="E167" s="18">
        <v>17.329999999999998</v>
      </c>
      <c r="F167" s="19">
        <f t="shared" si="8"/>
        <v>3263</v>
      </c>
      <c r="G167" s="20"/>
      <c r="H167" s="20">
        <v>1</v>
      </c>
      <c r="I167" s="20"/>
      <c r="J167" s="20"/>
      <c r="K167" s="20">
        <v>2</v>
      </c>
      <c r="L167" s="20"/>
      <c r="M167" s="20"/>
      <c r="N167" s="16"/>
      <c r="O167" s="2"/>
      <c r="P167" s="2"/>
    </row>
    <row r="168" spans="1:16">
      <c r="A168" s="13">
        <f t="shared" si="9"/>
        <v>411.18999999999983</v>
      </c>
      <c r="B168" s="8" t="s">
        <v>493</v>
      </c>
      <c r="C168" s="9" t="s">
        <v>217</v>
      </c>
      <c r="D168" s="17">
        <v>273.89999999999998</v>
      </c>
      <c r="E168" s="18">
        <v>12.02</v>
      </c>
      <c r="F168" s="19">
        <f t="shared" si="8"/>
        <v>3263</v>
      </c>
      <c r="G168" s="20"/>
      <c r="H168" s="20">
        <v>1</v>
      </c>
      <c r="I168" s="20"/>
      <c r="J168" s="20"/>
      <c r="K168" s="20">
        <v>2</v>
      </c>
      <c r="L168" s="20"/>
      <c r="M168" s="20"/>
      <c r="N168" s="16"/>
      <c r="O168" s="2"/>
      <c r="P168" s="2"/>
    </row>
    <row r="169" spans="1:16">
      <c r="A169" s="13">
        <f t="shared" si="9"/>
        <v>411.19999999999982</v>
      </c>
      <c r="B169" s="8" t="s">
        <v>494</v>
      </c>
      <c r="C169" s="9" t="s">
        <v>217</v>
      </c>
      <c r="D169" s="17" t="s">
        <v>465</v>
      </c>
      <c r="E169" s="18" t="s">
        <v>357</v>
      </c>
      <c r="F169" s="19"/>
      <c r="G169" s="20"/>
      <c r="H169" s="20"/>
      <c r="I169" s="20"/>
      <c r="J169" s="20"/>
      <c r="K169" s="20"/>
      <c r="L169" s="20"/>
      <c r="M169" s="20"/>
      <c r="N169" s="16"/>
      <c r="O169" s="2"/>
      <c r="P169" s="2"/>
    </row>
    <row r="170" spans="1:16">
      <c r="A170" s="13">
        <f t="shared" si="9"/>
        <v>411.20999999999981</v>
      </c>
      <c r="B170" s="8" t="s">
        <v>495</v>
      </c>
      <c r="C170" s="9" t="s">
        <v>217</v>
      </c>
      <c r="D170" s="17">
        <v>218.67</v>
      </c>
      <c r="E170" s="18">
        <v>15.05</v>
      </c>
      <c r="F170" s="19">
        <f t="shared" si="8"/>
        <v>3263</v>
      </c>
      <c r="G170" s="20"/>
      <c r="H170" s="20">
        <v>1</v>
      </c>
      <c r="I170" s="20"/>
      <c r="J170" s="20"/>
      <c r="K170" s="20">
        <v>2</v>
      </c>
      <c r="L170" s="20"/>
      <c r="M170" s="20"/>
      <c r="N170" s="16"/>
      <c r="O170" s="2"/>
      <c r="P170" s="2"/>
    </row>
    <row r="171" spans="1:16">
      <c r="A171" s="13">
        <f t="shared" si="9"/>
        <v>411.2199999999998</v>
      </c>
      <c r="B171" s="8" t="s">
        <v>496</v>
      </c>
      <c r="C171" s="9" t="s">
        <v>217</v>
      </c>
      <c r="D171" s="17">
        <v>273.89999999999998</v>
      </c>
      <c r="E171" s="18">
        <v>12.02</v>
      </c>
      <c r="F171" s="19">
        <f t="shared" si="8"/>
        <v>3263</v>
      </c>
      <c r="G171" s="20"/>
      <c r="H171" s="20">
        <v>1</v>
      </c>
      <c r="I171" s="20"/>
      <c r="J171" s="20"/>
      <c r="K171" s="20">
        <v>2</v>
      </c>
      <c r="L171" s="20"/>
      <c r="M171" s="20"/>
      <c r="N171" s="16"/>
      <c r="O171" s="2"/>
      <c r="P171" s="2"/>
    </row>
    <row r="172" spans="1:16">
      <c r="A172" s="13">
        <f t="shared" si="9"/>
        <v>411.22999999999979</v>
      </c>
      <c r="B172" s="8" t="s">
        <v>497</v>
      </c>
      <c r="C172" s="9" t="s">
        <v>217</v>
      </c>
      <c r="D172" s="17">
        <v>298.19</v>
      </c>
      <c r="E172" s="18">
        <v>11.04</v>
      </c>
      <c r="F172" s="19">
        <f t="shared" si="8"/>
        <v>3263</v>
      </c>
      <c r="G172" s="20"/>
      <c r="H172" s="20">
        <v>1</v>
      </c>
      <c r="I172" s="20"/>
      <c r="J172" s="20"/>
      <c r="K172" s="20">
        <v>2</v>
      </c>
      <c r="L172" s="20"/>
      <c r="M172" s="20"/>
      <c r="N172" s="16"/>
      <c r="O172" s="2"/>
      <c r="P172" s="2"/>
    </row>
    <row r="173" spans="1:16">
      <c r="A173" s="13">
        <f t="shared" si="9"/>
        <v>411.23999999999978</v>
      </c>
      <c r="B173" s="8" t="s">
        <v>498</v>
      </c>
      <c r="C173" s="9" t="s">
        <v>217</v>
      </c>
      <c r="D173" s="17">
        <v>298.19</v>
      </c>
      <c r="E173" s="18">
        <v>11.04</v>
      </c>
      <c r="F173" s="19">
        <f t="shared" si="8"/>
        <v>3263</v>
      </c>
      <c r="G173" s="20"/>
      <c r="H173" s="20">
        <v>1</v>
      </c>
      <c r="I173" s="20"/>
      <c r="J173" s="20"/>
      <c r="K173" s="20">
        <v>2</v>
      </c>
      <c r="L173" s="20"/>
      <c r="M173" s="20"/>
      <c r="N173" s="16"/>
      <c r="O173" s="2"/>
      <c r="P173" s="2"/>
    </row>
    <row r="174" spans="1:16">
      <c r="A174" s="13">
        <f t="shared" si="9"/>
        <v>411.24999999999977</v>
      </c>
      <c r="B174" s="8" t="s">
        <v>499</v>
      </c>
      <c r="C174" s="9" t="s">
        <v>217</v>
      </c>
      <c r="D174" s="17" t="s">
        <v>465</v>
      </c>
      <c r="E174" s="18" t="s">
        <v>357</v>
      </c>
      <c r="F174" s="19"/>
      <c r="G174" s="20"/>
      <c r="H174" s="20"/>
      <c r="I174" s="20"/>
      <c r="J174" s="20"/>
      <c r="K174" s="20"/>
      <c r="L174" s="20"/>
      <c r="M174" s="20"/>
      <c r="N174" s="16"/>
      <c r="O174" s="2"/>
      <c r="P174" s="2"/>
    </row>
    <row r="175" spans="1:16">
      <c r="A175" s="13">
        <v>500</v>
      </c>
      <c r="B175" s="5" t="s">
        <v>500</v>
      </c>
      <c r="C175" s="9"/>
      <c r="D175" s="17"/>
      <c r="E175" s="19"/>
      <c r="F175" s="19"/>
      <c r="G175" s="19"/>
      <c r="H175" s="19"/>
      <c r="I175" s="19"/>
      <c r="J175" s="19"/>
      <c r="K175" s="19"/>
      <c r="L175" s="19"/>
      <c r="M175" s="16"/>
      <c r="N175" s="16" t="s">
        <v>338</v>
      </c>
      <c r="O175" s="2"/>
      <c r="P175" s="2"/>
    </row>
    <row r="176" spans="1:16">
      <c r="A176" s="13">
        <f>+A175+0.01</f>
        <v>500.01</v>
      </c>
      <c r="B176" s="8" t="s">
        <v>501</v>
      </c>
      <c r="C176" s="9" t="s">
        <v>164</v>
      </c>
      <c r="D176" s="17">
        <v>20.399999999999999</v>
      </c>
      <c r="E176" s="18">
        <v>125</v>
      </c>
      <c r="F176" s="19">
        <f>+(G176*D$3)+(H176*D$4)+(I176*D$5)+(J176*D$6)+(K176*D$7)+(L176*D$8)+(M176*D$9)</f>
        <v>2823</v>
      </c>
      <c r="G176" s="20"/>
      <c r="H176" s="20"/>
      <c r="I176" s="20">
        <v>1</v>
      </c>
      <c r="J176" s="20"/>
      <c r="K176" s="20">
        <v>1</v>
      </c>
      <c r="L176" s="20">
        <v>1</v>
      </c>
      <c r="M176" s="20"/>
      <c r="N176" s="16" t="s">
        <v>338</v>
      </c>
      <c r="O176" s="2"/>
      <c r="P176" s="2"/>
    </row>
    <row r="177" spans="1:16">
      <c r="A177" s="13">
        <f t="shared" ref="A177:A191" si="10">+A176+0.01</f>
        <v>500.02</v>
      </c>
      <c r="B177" s="8" t="s">
        <v>502</v>
      </c>
      <c r="C177" s="9" t="s">
        <v>164</v>
      </c>
      <c r="D177" s="17">
        <v>17.02</v>
      </c>
      <c r="E177" s="18">
        <v>150</v>
      </c>
      <c r="F177" s="19">
        <f t="shared" ref="F177:F225" si="11">+(G177*D$3)+(H177*D$4)+(I177*D$5)+(J177*D$6)+(K177*D$7)+(L177*D$8)+(M177*D$9)</f>
        <v>2823</v>
      </c>
      <c r="G177" s="20"/>
      <c r="H177" s="20"/>
      <c r="I177" s="20">
        <v>1</v>
      </c>
      <c r="J177" s="20"/>
      <c r="K177" s="20">
        <v>1</v>
      </c>
      <c r="L177" s="20">
        <v>1</v>
      </c>
      <c r="M177" s="20"/>
      <c r="N177" s="16" t="s">
        <v>338</v>
      </c>
      <c r="O177" s="2"/>
      <c r="P177" s="2"/>
    </row>
    <row r="178" spans="1:16">
      <c r="A178" s="13">
        <f t="shared" si="10"/>
        <v>500.03</v>
      </c>
      <c r="B178" s="8" t="s">
        <v>503</v>
      </c>
      <c r="C178" s="9" t="s">
        <v>164</v>
      </c>
      <c r="D178" s="17">
        <v>18.850000000000001</v>
      </c>
      <c r="E178" s="18">
        <v>135</v>
      </c>
      <c r="F178" s="19">
        <f t="shared" si="11"/>
        <v>2823</v>
      </c>
      <c r="G178" s="20"/>
      <c r="H178" s="20"/>
      <c r="I178" s="20">
        <v>1</v>
      </c>
      <c r="J178" s="20"/>
      <c r="K178" s="20">
        <v>1</v>
      </c>
      <c r="L178" s="20">
        <v>1</v>
      </c>
      <c r="M178" s="20"/>
      <c r="N178" s="16" t="s">
        <v>338</v>
      </c>
      <c r="O178" s="2"/>
      <c r="P178" s="2"/>
    </row>
    <row r="179" spans="1:16">
      <c r="A179" s="13">
        <f t="shared" si="10"/>
        <v>500.03999999999996</v>
      </c>
      <c r="B179" s="8" t="s">
        <v>504</v>
      </c>
      <c r="C179" s="9" t="s">
        <v>164</v>
      </c>
      <c r="D179" s="17">
        <v>34.979999999999997</v>
      </c>
      <c r="E179" s="18">
        <v>90</v>
      </c>
      <c r="F179" s="19">
        <f>+(G179*D$3)+(H179*D$4)+(I179*D$5)+(J179*D$6)+(K179*D$7)+(L179*D$8)+(M179*D$9)</f>
        <v>3482</v>
      </c>
      <c r="G179" s="20"/>
      <c r="H179" s="20"/>
      <c r="I179" s="20">
        <v>1</v>
      </c>
      <c r="J179" s="20"/>
      <c r="K179" s="20">
        <v>1</v>
      </c>
      <c r="L179" s="20">
        <v>1</v>
      </c>
      <c r="M179" s="20">
        <v>1</v>
      </c>
      <c r="N179" s="16"/>
      <c r="O179" s="2"/>
      <c r="P179" s="2"/>
    </row>
    <row r="180" spans="1:16">
      <c r="A180" s="13">
        <f t="shared" si="10"/>
        <v>500.04999999999995</v>
      </c>
      <c r="B180" s="8" t="s">
        <v>505</v>
      </c>
      <c r="C180" s="9" t="s">
        <v>164</v>
      </c>
      <c r="D180" s="17">
        <v>29.08</v>
      </c>
      <c r="E180" s="18">
        <v>75</v>
      </c>
      <c r="F180" s="19">
        <f>+(G180*D$3)+(H180*D$4)+(I180*D$5)+(J180*D$6)+(K180*D$7)+(L180*D$8)+(M180*D$9)</f>
        <v>2102</v>
      </c>
      <c r="G180" s="20"/>
      <c r="H180" s="20"/>
      <c r="I180" s="20">
        <v>1</v>
      </c>
      <c r="J180" s="20"/>
      <c r="K180" s="20">
        <v>1</v>
      </c>
      <c r="L180" s="20"/>
      <c r="M180" s="20"/>
      <c r="N180" s="16"/>
      <c r="O180" s="2"/>
      <c r="P180" s="2"/>
    </row>
    <row r="181" spans="1:16">
      <c r="A181" s="13">
        <f t="shared" si="10"/>
        <v>500.05999999999995</v>
      </c>
      <c r="B181" s="8" t="s">
        <v>506</v>
      </c>
      <c r="C181" s="9" t="s">
        <v>164</v>
      </c>
      <c r="D181" s="17">
        <v>103.44</v>
      </c>
      <c r="E181" s="18">
        <v>20</v>
      </c>
      <c r="F181" s="19">
        <f>+(G181*D$3)+(H181*D$4)+(I181*D$5)+(J181*D$6)+(K181*D$7)+(L181*D$8)+(M181*D$9)</f>
        <v>1976</v>
      </c>
      <c r="G181" s="20"/>
      <c r="H181" s="20"/>
      <c r="I181" s="20">
        <v>1</v>
      </c>
      <c r="J181" s="20"/>
      <c r="K181" s="20"/>
      <c r="L181" s="20">
        <v>1</v>
      </c>
      <c r="M181" s="20"/>
      <c r="N181" s="16"/>
      <c r="O181" s="2"/>
      <c r="P181" s="2"/>
    </row>
    <row r="182" spans="1:16">
      <c r="A182" s="13">
        <f t="shared" si="10"/>
        <v>500.06999999999994</v>
      </c>
      <c r="B182" s="8" t="s">
        <v>507</v>
      </c>
      <c r="C182" s="9" t="s">
        <v>164</v>
      </c>
      <c r="D182" s="17">
        <v>37.630000000000003</v>
      </c>
      <c r="E182" s="18">
        <v>55</v>
      </c>
      <c r="F182" s="19">
        <f>+(G182*D$3)+(H182*D$4)+(I182*D$5)+(J182*D$6)+(K182*D$7)+(L182*D$8)+(M182*D$9)</f>
        <v>2102</v>
      </c>
      <c r="G182" s="20"/>
      <c r="H182" s="20"/>
      <c r="I182" s="20">
        <v>1</v>
      </c>
      <c r="J182" s="20"/>
      <c r="K182" s="20">
        <v>1</v>
      </c>
      <c r="L182" s="20"/>
      <c r="M182" s="20"/>
      <c r="N182" s="16"/>
      <c r="O182" s="2"/>
      <c r="P182" s="2"/>
    </row>
    <row r="183" spans="1:16">
      <c r="A183" s="13">
        <f t="shared" si="10"/>
        <v>500.07999999999993</v>
      </c>
      <c r="B183" s="8" t="s">
        <v>508</v>
      </c>
      <c r="C183" s="9" t="s">
        <v>164</v>
      </c>
      <c r="D183" s="17">
        <v>2.25</v>
      </c>
      <c r="E183" s="18">
        <v>785</v>
      </c>
      <c r="F183" s="19">
        <f t="shared" si="11"/>
        <v>1976</v>
      </c>
      <c r="G183" s="20"/>
      <c r="H183" s="20"/>
      <c r="I183" s="20">
        <v>1</v>
      </c>
      <c r="J183" s="20"/>
      <c r="K183" s="20"/>
      <c r="L183" s="20">
        <v>1</v>
      </c>
      <c r="M183" s="20"/>
      <c r="N183" s="16" t="s">
        <v>338</v>
      </c>
      <c r="O183" s="2"/>
      <c r="P183" s="2"/>
    </row>
    <row r="184" spans="1:16">
      <c r="A184" s="13">
        <f t="shared" si="10"/>
        <v>500.08999999999992</v>
      </c>
      <c r="B184" s="8" t="s">
        <v>509</v>
      </c>
      <c r="C184" s="9" t="s">
        <v>164</v>
      </c>
      <c r="D184" s="17">
        <v>1.53</v>
      </c>
      <c r="E184" s="18">
        <v>1175</v>
      </c>
      <c r="F184" s="19">
        <f t="shared" si="11"/>
        <v>1976</v>
      </c>
      <c r="G184" s="20"/>
      <c r="H184" s="20"/>
      <c r="I184" s="20">
        <v>1</v>
      </c>
      <c r="J184" s="20"/>
      <c r="K184" s="20"/>
      <c r="L184" s="20">
        <v>1</v>
      </c>
      <c r="M184" s="20"/>
      <c r="N184" s="16"/>
      <c r="O184" s="2"/>
      <c r="P184" s="2"/>
    </row>
    <row r="185" spans="1:16">
      <c r="A185" s="13">
        <f t="shared" si="10"/>
        <v>500.09999999999991</v>
      </c>
      <c r="B185" s="8" t="s">
        <v>510</v>
      </c>
      <c r="C185" s="9" t="s">
        <v>164</v>
      </c>
      <c r="D185" s="17">
        <v>2.25</v>
      </c>
      <c r="E185" s="18">
        <v>785</v>
      </c>
      <c r="F185" s="19">
        <f t="shared" si="11"/>
        <v>1976</v>
      </c>
      <c r="G185" s="20"/>
      <c r="H185" s="20"/>
      <c r="I185" s="20">
        <v>1</v>
      </c>
      <c r="J185" s="20"/>
      <c r="K185" s="20"/>
      <c r="L185" s="20">
        <v>1</v>
      </c>
      <c r="M185" s="20"/>
      <c r="N185" s="16"/>
      <c r="O185" s="2"/>
      <c r="P185" s="2"/>
    </row>
    <row r="186" spans="1:16">
      <c r="A186" s="13">
        <f t="shared" si="10"/>
        <v>500.1099999999999</v>
      </c>
      <c r="B186" s="8" t="s">
        <v>511</v>
      </c>
      <c r="C186" s="9" t="s">
        <v>164</v>
      </c>
      <c r="D186" s="17">
        <v>3.09</v>
      </c>
      <c r="E186" s="18">
        <v>585</v>
      </c>
      <c r="F186" s="19">
        <f t="shared" si="11"/>
        <v>1976</v>
      </c>
      <c r="G186" s="20"/>
      <c r="H186" s="20"/>
      <c r="I186" s="20">
        <v>1</v>
      </c>
      <c r="J186" s="20"/>
      <c r="K186" s="20"/>
      <c r="L186" s="20">
        <v>1</v>
      </c>
      <c r="M186" s="20"/>
      <c r="N186" s="16"/>
      <c r="O186" s="2"/>
      <c r="P186" s="2"/>
    </row>
    <row r="187" spans="1:16">
      <c r="A187" s="13">
        <f t="shared" si="10"/>
        <v>500.11999999999989</v>
      </c>
      <c r="B187" s="22" t="s">
        <v>512</v>
      </c>
      <c r="C187" s="9" t="s">
        <v>164</v>
      </c>
      <c r="D187" s="17">
        <v>5.67</v>
      </c>
      <c r="E187" s="18">
        <v>315</v>
      </c>
      <c r="F187" s="19">
        <f t="shared" si="11"/>
        <v>1976</v>
      </c>
      <c r="G187" s="20"/>
      <c r="H187" s="20"/>
      <c r="I187" s="20">
        <v>1</v>
      </c>
      <c r="J187" s="20"/>
      <c r="K187" s="20"/>
      <c r="L187" s="20">
        <v>1</v>
      </c>
      <c r="M187" s="20"/>
      <c r="N187" s="16"/>
      <c r="O187" s="2"/>
      <c r="P187" s="2"/>
    </row>
    <row r="188" spans="1:16">
      <c r="A188" s="13">
        <f t="shared" si="10"/>
        <v>500.12999999999988</v>
      </c>
      <c r="B188" s="8" t="s">
        <v>513</v>
      </c>
      <c r="C188" s="9" t="s">
        <v>164</v>
      </c>
      <c r="D188" s="17">
        <v>0.74</v>
      </c>
      <c r="E188" s="18">
        <v>2350</v>
      </c>
      <c r="F188" s="19">
        <f t="shared" si="11"/>
        <v>1976</v>
      </c>
      <c r="G188" s="20"/>
      <c r="H188" s="20"/>
      <c r="I188" s="20">
        <v>1</v>
      </c>
      <c r="J188" s="20"/>
      <c r="K188" s="20"/>
      <c r="L188" s="20">
        <v>1</v>
      </c>
      <c r="M188" s="20"/>
      <c r="N188" s="16"/>
      <c r="O188" s="2"/>
      <c r="P188" s="2"/>
    </row>
    <row r="189" spans="1:16">
      <c r="A189" s="13">
        <f t="shared" si="10"/>
        <v>500.13999999999987</v>
      </c>
      <c r="B189" s="8" t="s">
        <v>514</v>
      </c>
      <c r="C189" s="9" t="s">
        <v>164</v>
      </c>
      <c r="D189" s="17">
        <v>1.1299999999999999</v>
      </c>
      <c r="E189" s="18">
        <v>1565</v>
      </c>
      <c r="F189" s="19">
        <f t="shared" si="11"/>
        <v>1976</v>
      </c>
      <c r="G189" s="20"/>
      <c r="H189" s="20"/>
      <c r="I189" s="20">
        <v>1</v>
      </c>
      <c r="J189" s="20"/>
      <c r="K189" s="20"/>
      <c r="L189" s="20">
        <v>1</v>
      </c>
      <c r="M189" s="20"/>
      <c r="N189" s="16"/>
      <c r="O189" s="2"/>
      <c r="P189" s="2"/>
    </row>
    <row r="190" spans="1:16">
      <c r="A190" s="13">
        <f t="shared" si="10"/>
        <v>500.14999999999986</v>
      </c>
      <c r="B190" s="8" t="s">
        <v>515</v>
      </c>
      <c r="C190" s="9" t="s">
        <v>164</v>
      </c>
      <c r="D190" s="17">
        <v>1.53</v>
      </c>
      <c r="E190" s="18">
        <v>1175</v>
      </c>
      <c r="F190" s="19">
        <f t="shared" si="11"/>
        <v>1976</v>
      </c>
      <c r="G190" s="20"/>
      <c r="H190" s="20"/>
      <c r="I190" s="20">
        <v>1</v>
      </c>
      <c r="J190" s="20"/>
      <c r="K190" s="20"/>
      <c r="L190" s="20">
        <v>1</v>
      </c>
      <c r="M190" s="20"/>
      <c r="N190" s="16"/>
      <c r="O190" s="2"/>
      <c r="P190" s="2"/>
    </row>
    <row r="191" spans="1:16">
      <c r="A191" s="13">
        <f t="shared" si="10"/>
        <v>500.15999999999985</v>
      </c>
      <c r="B191" s="22" t="s">
        <v>516</v>
      </c>
      <c r="C191" s="9" t="s">
        <v>164</v>
      </c>
      <c r="D191" s="17">
        <v>2.25</v>
      </c>
      <c r="E191" s="18">
        <v>785</v>
      </c>
      <c r="F191" s="19">
        <f t="shared" si="11"/>
        <v>1976</v>
      </c>
      <c r="G191" s="20"/>
      <c r="H191" s="20"/>
      <c r="I191" s="20">
        <v>1</v>
      </c>
      <c r="J191" s="20"/>
      <c r="K191" s="20"/>
      <c r="L191" s="20">
        <v>1</v>
      </c>
      <c r="M191" s="20"/>
      <c r="N191" s="16"/>
      <c r="O191" s="2"/>
      <c r="P191" s="2"/>
    </row>
    <row r="192" spans="1:16">
      <c r="A192" s="13">
        <v>600</v>
      </c>
      <c r="B192" s="5" t="s">
        <v>517</v>
      </c>
      <c r="C192" s="9"/>
      <c r="D192" s="17"/>
      <c r="E192" s="19"/>
      <c r="F192" s="19"/>
      <c r="G192" s="19"/>
      <c r="H192" s="19"/>
      <c r="I192" s="19"/>
      <c r="J192" s="19"/>
      <c r="K192" s="19"/>
      <c r="L192" s="19"/>
      <c r="M192" s="16"/>
      <c r="N192" s="16" t="s">
        <v>338</v>
      </c>
      <c r="O192" s="2"/>
      <c r="P192" s="2"/>
    </row>
    <row r="193" spans="1:16">
      <c r="A193" s="13">
        <f>+A192+0.01</f>
        <v>600.01</v>
      </c>
      <c r="B193" s="8" t="s">
        <v>518</v>
      </c>
      <c r="C193" s="9" t="s">
        <v>217</v>
      </c>
      <c r="D193" s="17">
        <v>92.310400000000016</v>
      </c>
      <c r="E193" s="18">
        <v>63.93</v>
      </c>
      <c r="F193" s="19">
        <f t="shared" si="11"/>
        <v>6526</v>
      </c>
      <c r="G193" s="20"/>
      <c r="H193" s="20">
        <v>2</v>
      </c>
      <c r="I193" s="20"/>
      <c r="J193" s="20"/>
      <c r="K193" s="20">
        <v>4</v>
      </c>
      <c r="L193" s="20"/>
      <c r="M193" s="20"/>
      <c r="N193" s="16" t="s">
        <v>338</v>
      </c>
      <c r="O193" s="2"/>
      <c r="P193" s="2"/>
    </row>
    <row r="194" spans="1:16">
      <c r="A194" s="13">
        <f t="shared" ref="A194:A225" si="12">+A193+0.01</f>
        <v>600.02</v>
      </c>
      <c r="B194" s="8" t="s">
        <v>519</v>
      </c>
      <c r="C194" s="9" t="s">
        <v>217</v>
      </c>
      <c r="D194" s="17">
        <v>32.479999999999997</v>
      </c>
      <c r="E194" s="18">
        <v>55</v>
      </c>
      <c r="F194" s="19">
        <f t="shared" si="11"/>
        <v>1976</v>
      </c>
      <c r="G194" s="20"/>
      <c r="H194" s="20"/>
      <c r="I194" s="20">
        <v>1</v>
      </c>
      <c r="J194" s="20"/>
      <c r="K194" s="20"/>
      <c r="L194" s="20">
        <v>1</v>
      </c>
      <c r="M194" s="20"/>
      <c r="N194" s="16" t="s">
        <v>338</v>
      </c>
      <c r="O194" s="2"/>
      <c r="P194" s="2"/>
    </row>
    <row r="195" spans="1:16">
      <c r="A195" s="13">
        <f t="shared" si="12"/>
        <v>600.03</v>
      </c>
      <c r="B195" s="8" t="s">
        <v>520</v>
      </c>
      <c r="C195" s="9" t="s">
        <v>217</v>
      </c>
      <c r="D195" s="17">
        <v>49.01</v>
      </c>
      <c r="E195" s="18">
        <v>52</v>
      </c>
      <c r="F195" s="19">
        <f>+(G195*D$3)+(H195*D$4)+(I195*D$5)+(J195*D$6)+(K195*D$7)+(L195*D$8)+(M195*D$9)</f>
        <v>2823</v>
      </c>
      <c r="G195" s="20"/>
      <c r="H195" s="20"/>
      <c r="I195" s="20">
        <v>1</v>
      </c>
      <c r="J195" s="20"/>
      <c r="K195" s="20">
        <v>1</v>
      </c>
      <c r="L195" s="20">
        <v>1</v>
      </c>
      <c r="M195" s="20"/>
      <c r="N195" s="16" t="s">
        <v>338</v>
      </c>
      <c r="O195" s="2"/>
      <c r="P195" s="2"/>
    </row>
    <row r="196" spans="1:16">
      <c r="A196" s="13">
        <f t="shared" si="12"/>
        <v>600.04</v>
      </c>
      <c r="B196" s="8" t="s">
        <v>521</v>
      </c>
      <c r="C196" s="9" t="s">
        <v>217</v>
      </c>
      <c r="D196" s="17">
        <v>30.77</v>
      </c>
      <c r="E196" s="18">
        <v>58</v>
      </c>
      <c r="F196" s="19">
        <f t="shared" si="11"/>
        <v>1976</v>
      </c>
      <c r="G196" s="20"/>
      <c r="H196" s="20"/>
      <c r="I196" s="20">
        <v>1</v>
      </c>
      <c r="J196" s="20"/>
      <c r="K196" s="20"/>
      <c r="L196" s="20">
        <v>1</v>
      </c>
      <c r="M196" s="20"/>
      <c r="N196" s="16"/>
      <c r="O196" s="2"/>
      <c r="P196" s="2"/>
    </row>
    <row r="197" spans="1:16">
      <c r="A197" s="13">
        <f t="shared" si="12"/>
        <v>600.04999999999995</v>
      </c>
      <c r="B197" s="8" t="s">
        <v>522</v>
      </c>
      <c r="C197" s="9" t="s">
        <v>217</v>
      </c>
      <c r="D197" s="17">
        <v>81.17</v>
      </c>
      <c r="E197" s="18">
        <v>22</v>
      </c>
      <c r="F197" s="19">
        <f t="shared" si="11"/>
        <v>1976</v>
      </c>
      <c r="G197" s="20"/>
      <c r="H197" s="20"/>
      <c r="I197" s="20">
        <v>1</v>
      </c>
      <c r="J197" s="20"/>
      <c r="K197" s="20"/>
      <c r="L197" s="20">
        <v>1</v>
      </c>
      <c r="M197" s="20"/>
      <c r="N197" s="16" t="s">
        <v>338</v>
      </c>
      <c r="O197" s="2"/>
      <c r="P197" s="2"/>
    </row>
    <row r="198" spans="1:16">
      <c r="A198" s="13">
        <f t="shared" si="12"/>
        <v>600.05999999999995</v>
      </c>
      <c r="B198" s="8" t="s">
        <v>523</v>
      </c>
      <c r="C198" s="9" t="s">
        <v>217</v>
      </c>
      <c r="D198" s="17">
        <v>136.36000000000001</v>
      </c>
      <c r="E198" s="18">
        <v>16</v>
      </c>
      <c r="F198" s="19">
        <f t="shared" si="11"/>
        <v>2416</v>
      </c>
      <c r="G198" s="20"/>
      <c r="H198" s="20">
        <v>1</v>
      </c>
      <c r="I198" s="20"/>
      <c r="J198" s="20"/>
      <c r="K198" s="20">
        <v>1</v>
      </c>
      <c r="L198" s="20"/>
      <c r="M198" s="20"/>
      <c r="N198" s="16"/>
      <c r="O198" s="2"/>
      <c r="P198" s="2"/>
    </row>
    <row r="199" spans="1:16">
      <c r="A199" s="13">
        <f t="shared" si="12"/>
        <v>600.06999999999994</v>
      </c>
      <c r="B199" s="8" t="s">
        <v>524</v>
      </c>
      <c r="C199" s="9" t="s">
        <v>217</v>
      </c>
      <c r="D199" s="17">
        <v>38.82</v>
      </c>
      <c r="E199" s="18">
        <v>46</v>
      </c>
      <c r="F199" s="19">
        <f t="shared" si="11"/>
        <v>1976</v>
      </c>
      <c r="G199" s="20"/>
      <c r="H199" s="20"/>
      <c r="I199" s="20">
        <v>1</v>
      </c>
      <c r="J199" s="20"/>
      <c r="K199" s="20"/>
      <c r="L199" s="20">
        <v>1</v>
      </c>
      <c r="M199" s="20"/>
      <c r="N199" s="16"/>
      <c r="O199" s="2"/>
      <c r="P199" s="2"/>
    </row>
    <row r="200" spans="1:16">
      <c r="A200" s="13">
        <f t="shared" si="12"/>
        <v>600.07999999999993</v>
      </c>
      <c r="B200" s="8" t="s">
        <v>525</v>
      </c>
      <c r="C200" s="9" t="s">
        <v>217</v>
      </c>
      <c r="D200" s="17">
        <v>60.69</v>
      </c>
      <c r="E200" s="18">
        <v>42</v>
      </c>
      <c r="F200" s="19">
        <f t="shared" si="11"/>
        <v>2823</v>
      </c>
      <c r="G200" s="20"/>
      <c r="H200" s="20"/>
      <c r="I200" s="20">
        <v>1</v>
      </c>
      <c r="J200" s="20"/>
      <c r="K200" s="20">
        <v>1</v>
      </c>
      <c r="L200" s="20">
        <v>1</v>
      </c>
      <c r="M200" s="20"/>
      <c r="N200" s="16"/>
      <c r="O200" s="2"/>
      <c r="P200" s="2"/>
    </row>
    <row r="201" spans="1:16">
      <c r="A201" s="13">
        <f t="shared" si="12"/>
        <v>600.08999999999992</v>
      </c>
      <c r="B201" s="8" t="s">
        <v>526</v>
      </c>
      <c r="C201" s="9" t="s">
        <v>217</v>
      </c>
      <c r="D201" s="17">
        <v>136.61000000000001</v>
      </c>
      <c r="E201" s="18">
        <v>28</v>
      </c>
      <c r="F201" s="19">
        <f t="shared" si="11"/>
        <v>4237</v>
      </c>
      <c r="G201" s="20"/>
      <c r="H201" s="20">
        <v>1</v>
      </c>
      <c r="I201" s="20"/>
      <c r="J201" s="20">
        <v>1</v>
      </c>
      <c r="K201" s="20">
        <v>1</v>
      </c>
      <c r="L201" s="20">
        <v>1</v>
      </c>
      <c r="M201" s="20"/>
      <c r="N201" s="16" t="s">
        <v>338</v>
      </c>
      <c r="O201" s="2"/>
      <c r="P201" s="2"/>
    </row>
    <row r="202" spans="1:16">
      <c r="A202" s="13">
        <f t="shared" si="12"/>
        <v>600.09999999999991</v>
      </c>
      <c r="B202" s="8" t="s">
        <v>527</v>
      </c>
      <c r="C202" s="9" t="s">
        <v>217</v>
      </c>
      <c r="D202" s="17">
        <v>173.87</v>
      </c>
      <c r="E202" s="18">
        <v>22</v>
      </c>
      <c r="F202" s="19">
        <f t="shared" si="11"/>
        <v>4237</v>
      </c>
      <c r="G202" s="20"/>
      <c r="H202" s="20">
        <v>1</v>
      </c>
      <c r="I202" s="20"/>
      <c r="J202" s="20">
        <v>1</v>
      </c>
      <c r="K202" s="20">
        <v>1</v>
      </c>
      <c r="L202" s="20">
        <v>1</v>
      </c>
      <c r="M202" s="20"/>
      <c r="N202" s="16" t="s">
        <v>338</v>
      </c>
      <c r="O202" s="2"/>
      <c r="P202" s="2"/>
    </row>
    <row r="203" spans="1:16">
      <c r="A203" s="13">
        <f t="shared" si="12"/>
        <v>600.1099999999999</v>
      </c>
      <c r="B203" s="8" t="s">
        <v>528</v>
      </c>
      <c r="C203" s="9" t="s">
        <v>217</v>
      </c>
      <c r="D203" s="17">
        <v>177.1</v>
      </c>
      <c r="E203" s="18">
        <v>14.5</v>
      </c>
      <c r="F203" s="19">
        <f t="shared" si="11"/>
        <v>3137</v>
      </c>
      <c r="G203" s="20"/>
      <c r="H203" s="20">
        <v>1</v>
      </c>
      <c r="I203" s="20"/>
      <c r="J203" s="20"/>
      <c r="K203" s="20">
        <v>1</v>
      </c>
      <c r="L203" s="20">
        <v>1</v>
      </c>
      <c r="M203" s="20"/>
      <c r="N203" s="16" t="s">
        <v>338</v>
      </c>
      <c r="O203" s="2"/>
      <c r="P203" s="2"/>
    </row>
    <row r="204" spans="1:16">
      <c r="A204" s="13">
        <f t="shared" si="12"/>
        <v>600.11999999999989</v>
      </c>
      <c r="B204" s="8" t="s">
        <v>529</v>
      </c>
      <c r="C204" s="9" t="s">
        <v>217</v>
      </c>
      <c r="D204" s="17">
        <v>255.06</v>
      </c>
      <c r="E204" s="18">
        <v>15</v>
      </c>
      <c r="F204" s="19">
        <f t="shared" si="11"/>
        <v>4237</v>
      </c>
      <c r="G204" s="20"/>
      <c r="H204" s="20">
        <v>1</v>
      </c>
      <c r="I204" s="20"/>
      <c r="J204" s="20">
        <v>1</v>
      </c>
      <c r="K204" s="20">
        <v>1</v>
      </c>
      <c r="L204" s="20">
        <v>1</v>
      </c>
      <c r="M204" s="20"/>
      <c r="N204" s="16" t="s">
        <v>338</v>
      </c>
      <c r="O204" s="2"/>
      <c r="P204" s="2"/>
    </row>
    <row r="205" spans="1:16">
      <c r="A205" s="13">
        <f t="shared" si="12"/>
        <v>600.12999999999988</v>
      </c>
      <c r="B205" s="8" t="s">
        <v>530</v>
      </c>
      <c r="C205" s="9" t="s">
        <v>217</v>
      </c>
      <c r="D205" s="17">
        <v>195.41</v>
      </c>
      <c r="E205" s="18">
        <v>14.5</v>
      </c>
      <c r="F205" s="19">
        <f>+(G205*D$3)+(H205*D$4)+(I205*D$5)+(J205*D$6)+(K205*D$7)+(L205*D$8)+(M205*D$9)</f>
        <v>4237</v>
      </c>
      <c r="G205" s="20"/>
      <c r="H205" s="20">
        <v>1</v>
      </c>
      <c r="I205" s="20"/>
      <c r="J205" s="20">
        <v>1</v>
      </c>
      <c r="K205" s="20">
        <v>1</v>
      </c>
      <c r="L205" s="20">
        <v>1</v>
      </c>
      <c r="M205" s="20"/>
      <c r="N205" s="16"/>
      <c r="O205" s="2"/>
      <c r="P205" s="2"/>
    </row>
    <row r="206" spans="1:16">
      <c r="A206" s="13">
        <f t="shared" si="12"/>
        <v>600.13999999999987</v>
      </c>
      <c r="B206" s="8" t="s">
        <v>531</v>
      </c>
      <c r="C206" s="9" t="s">
        <v>217</v>
      </c>
      <c r="D206" s="17">
        <v>149.19</v>
      </c>
      <c r="E206" s="18">
        <v>19</v>
      </c>
      <c r="F206" s="19">
        <f t="shared" si="11"/>
        <v>3137</v>
      </c>
      <c r="G206" s="20"/>
      <c r="H206" s="20">
        <v>1</v>
      </c>
      <c r="I206" s="20"/>
      <c r="J206" s="20"/>
      <c r="K206" s="20">
        <v>1</v>
      </c>
      <c r="L206" s="20">
        <v>1</v>
      </c>
      <c r="M206" s="20"/>
      <c r="N206" s="16" t="s">
        <v>338</v>
      </c>
      <c r="O206" s="2"/>
      <c r="P206" s="2"/>
    </row>
    <row r="207" spans="1:16">
      <c r="A207" s="13">
        <f t="shared" si="12"/>
        <v>600.14999999999986</v>
      </c>
      <c r="B207" s="8" t="s">
        <v>532</v>
      </c>
      <c r="C207" s="9" t="s">
        <v>217</v>
      </c>
      <c r="D207" s="17">
        <v>166.67</v>
      </c>
      <c r="E207" s="18">
        <v>17</v>
      </c>
      <c r="F207" s="19">
        <f t="shared" si="11"/>
        <v>3137</v>
      </c>
      <c r="G207" s="20"/>
      <c r="H207" s="20">
        <v>1</v>
      </c>
      <c r="I207" s="20"/>
      <c r="J207" s="20"/>
      <c r="K207" s="20">
        <v>1</v>
      </c>
      <c r="L207" s="20">
        <v>1</v>
      </c>
      <c r="M207" s="20"/>
      <c r="N207" s="16"/>
      <c r="O207" s="2"/>
      <c r="P207" s="2"/>
    </row>
    <row r="208" spans="1:16">
      <c r="A208" s="13">
        <f t="shared" si="12"/>
        <v>600.15999999999985</v>
      </c>
      <c r="B208" s="8" t="s">
        <v>533</v>
      </c>
      <c r="C208" s="9" t="s">
        <v>217</v>
      </c>
      <c r="D208" s="17">
        <v>236.16</v>
      </c>
      <c r="E208" s="18">
        <v>12</v>
      </c>
      <c r="F208" s="19">
        <f t="shared" si="11"/>
        <v>3137</v>
      </c>
      <c r="G208" s="20"/>
      <c r="H208" s="20">
        <v>1</v>
      </c>
      <c r="I208" s="20"/>
      <c r="J208" s="20"/>
      <c r="K208" s="20">
        <v>1</v>
      </c>
      <c r="L208" s="20">
        <v>1</v>
      </c>
      <c r="M208" s="20"/>
      <c r="N208" s="16"/>
      <c r="O208" s="2"/>
      <c r="P208" s="2"/>
    </row>
    <row r="209" spans="1:16">
      <c r="A209" s="13">
        <f t="shared" si="12"/>
        <v>600.16999999999985</v>
      </c>
      <c r="B209" s="8" t="s">
        <v>534</v>
      </c>
      <c r="C209" s="9" t="s">
        <v>217</v>
      </c>
      <c r="D209" s="17">
        <v>283.37</v>
      </c>
      <c r="E209" s="18">
        <v>10</v>
      </c>
      <c r="F209" s="19">
        <f t="shared" si="11"/>
        <v>3137</v>
      </c>
      <c r="G209" s="20"/>
      <c r="H209" s="20">
        <v>1</v>
      </c>
      <c r="I209" s="20"/>
      <c r="J209" s="20"/>
      <c r="K209" s="20">
        <v>1</v>
      </c>
      <c r="L209" s="20">
        <v>1</v>
      </c>
      <c r="M209" s="20"/>
      <c r="N209" s="16"/>
      <c r="O209" s="2"/>
      <c r="P209" s="2"/>
    </row>
    <row r="210" spans="1:16">
      <c r="A210" s="13">
        <f t="shared" si="12"/>
        <v>600.17999999999984</v>
      </c>
      <c r="B210" s="8" t="s">
        <v>535</v>
      </c>
      <c r="C210" s="9" t="s">
        <v>217</v>
      </c>
      <c r="D210" s="17">
        <v>78.790000000000006</v>
      </c>
      <c r="E210" s="18">
        <v>26</v>
      </c>
      <c r="F210" s="19">
        <f t="shared" si="11"/>
        <v>2290</v>
      </c>
      <c r="G210" s="20"/>
      <c r="H210" s="20">
        <v>1</v>
      </c>
      <c r="I210" s="20"/>
      <c r="J210" s="20"/>
      <c r="K210" s="20"/>
      <c r="L210" s="20">
        <v>1</v>
      </c>
      <c r="M210" s="20"/>
      <c r="N210" s="16"/>
      <c r="O210" s="2"/>
      <c r="P210" s="2"/>
    </row>
    <row r="211" spans="1:16">
      <c r="A211" s="13">
        <f t="shared" si="12"/>
        <v>600.18999999999983</v>
      </c>
      <c r="B211" s="8" t="s">
        <v>536</v>
      </c>
      <c r="C211" s="9" t="s">
        <v>217</v>
      </c>
      <c r="D211" s="17">
        <v>354.23</v>
      </c>
      <c r="E211" s="18">
        <v>8</v>
      </c>
      <c r="F211" s="19">
        <f t="shared" si="11"/>
        <v>3137</v>
      </c>
      <c r="G211" s="20"/>
      <c r="H211" s="20">
        <v>1</v>
      </c>
      <c r="I211" s="20"/>
      <c r="J211" s="20"/>
      <c r="K211" s="20">
        <v>1</v>
      </c>
      <c r="L211" s="20">
        <v>1</v>
      </c>
      <c r="M211" s="20"/>
      <c r="N211" s="16"/>
      <c r="O211" s="2"/>
      <c r="P211" s="2"/>
    </row>
    <row r="212" spans="1:16">
      <c r="A212" s="13">
        <f t="shared" si="12"/>
        <v>600.19999999999982</v>
      </c>
      <c r="B212" s="8" t="s">
        <v>537</v>
      </c>
      <c r="C212" s="9" t="s">
        <v>217</v>
      </c>
      <c r="D212" s="17">
        <v>283.37</v>
      </c>
      <c r="E212" s="18">
        <v>10</v>
      </c>
      <c r="F212" s="19">
        <f t="shared" si="11"/>
        <v>3137</v>
      </c>
      <c r="G212" s="20"/>
      <c r="H212" s="20">
        <v>1</v>
      </c>
      <c r="I212" s="20"/>
      <c r="J212" s="20"/>
      <c r="K212" s="20">
        <v>1</v>
      </c>
      <c r="L212" s="20">
        <v>1</v>
      </c>
      <c r="M212" s="20"/>
      <c r="N212" s="16"/>
      <c r="O212" s="2"/>
      <c r="P212" s="2"/>
    </row>
    <row r="213" spans="1:16">
      <c r="A213" s="13">
        <f t="shared" si="12"/>
        <v>600.20999999999981</v>
      </c>
      <c r="B213" s="8" t="s">
        <v>538</v>
      </c>
      <c r="C213" s="9" t="s">
        <v>217</v>
      </c>
      <c r="D213" s="17">
        <v>283.37</v>
      </c>
      <c r="E213" s="18">
        <v>10</v>
      </c>
      <c r="F213" s="19">
        <f t="shared" si="11"/>
        <v>3137</v>
      </c>
      <c r="G213" s="20"/>
      <c r="H213" s="20">
        <v>1</v>
      </c>
      <c r="I213" s="20"/>
      <c r="J213" s="20"/>
      <c r="K213" s="20">
        <v>1</v>
      </c>
      <c r="L213" s="20">
        <v>1</v>
      </c>
      <c r="M213" s="20"/>
      <c r="N213" s="16"/>
      <c r="O213" s="2"/>
      <c r="P213" s="2"/>
    </row>
    <row r="214" spans="1:16">
      <c r="A214" s="13">
        <f t="shared" si="12"/>
        <v>600.2199999999998</v>
      </c>
      <c r="B214" s="8" t="s">
        <v>539</v>
      </c>
      <c r="C214" s="9" t="s">
        <v>347</v>
      </c>
      <c r="D214" s="17">
        <v>944.66</v>
      </c>
      <c r="E214" s="18">
        <v>3</v>
      </c>
      <c r="F214" s="19">
        <f t="shared" si="11"/>
        <v>3137</v>
      </c>
      <c r="G214" s="20"/>
      <c r="H214" s="20">
        <v>1</v>
      </c>
      <c r="I214" s="20"/>
      <c r="J214" s="20"/>
      <c r="K214" s="20">
        <v>1</v>
      </c>
      <c r="L214" s="20">
        <v>1</v>
      </c>
      <c r="M214" s="20"/>
      <c r="N214" s="16"/>
      <c r="O214" s="2"/>
      <c r="P214" s="2"/>
    </row>
    <row r="215" spans="1:16">
      <c r="A215" s="13">
        <f t="shared" si="12"/>
        <v>600.22999999999979</v>
      </c>
      <c r="B215" s="8" t="s">
        <v>540</v>
      </c>
      <c r="C215" s="9" t="s">
        <v>347</v>
      </c>
      <c r="D215" s="17">
        <v>59.5</v>
      </c>
      <c r="E215" s="18">
        <v>30</v>
      </c>
      <c r="F215" s="19">
        <f t="shared" si="11"/>
        <v>1976</v>
      </c>
      <c r="G215" s="20"/>
      <c r="H215" s="20"/>
      <c r="I215" s="20">
        <v>1</v>
      </c>
      <c r="J215" s="20"/>
      <c r="K215" s="20"/>
      <c r="L215" s="20">
        <v>1</v>
      </c>
      <c r="M215" s="20"/>
      <c r="N215" s="16" t="s">
        <v>338</v>
      </c>
      <c r="O215" s="2"/>
      <c r="P215" s="2"/>
    </row>
    <row r="216" spans="1:16">
      <c r="A216" s="13">
        <f t="shared" si="12"/>
        <v>600.23999999999978</v>
      </c>
      <c r="B216" s="8" t="s">
        <v>541</v>
      </c>
      <c r="C216" s="9" t="s">
        <v>347</v>
      </c>
      <c r="D216" s="17">
        <v>111.63</v>
      </c>
      <c r="E216" s="18">
        <v>16</v>
      </c>
      <c r="F216" s="19">
        <f t="shared" si="11"/>
        <v>1976</v>
      </c>
      <c r="G216" s="20"/>
      <c r="H216" s="20"/>
      <c r="I216" s="20">
        <v>1</v>
      </c>
      <c r="J216" s="20"/>
      <c r="K216" s="20"/>
      <c r="L216" s="20">
        <v>1</v>
      </c>
      <c r="M216" s="20"/>
      <c r="N216" s="16"/>
      <c r="O216" s="2"/>
      <c r="P216" s="2"/>
    </row>
    <row r="217" spans="1:16">
      <c r="A217" s="13">
        <f t="shared" si="12"/>
        <v>600.24999999999977</v>
      </c>
      <c r="B217" s="8" t="s">
        <v>542</v>
      </c>
      <c r="C217" s="9" t="s">
        <v>347</v>
      </c>
      <c r="D217" s="17">
        <v>137.31</v>
      </c>
      <c r="E217" s="18">
        <v>13</v>
      </c>
      <c r="F217" s="19">
        <f t="shared" si="11"/>
        <v>1976</v>
      </c>
      <c r="G217" s="20"/>
      <c r="H217" s="20"/>
      <c r="I217" s="20">
        <v>1</v>
      </c>
      <c r="J217" s="20"/>
      <c r="K217" s="20"/>
      <c r="L217" s="20">
        <v>1</v>
      </c>
      <c r="M217" s="20"/>
      <c r="N217" s="16" t="s">
        <v>338</v>
      </c>
      <c r="O217" s="2"/>
      <c r="P217" s="2"/>
    </row>
    <row r="218" spans="1:16">
      <c r="A218" s="13">
        <f t="shared" si="12"/>
        <v>600.25999999999976</v>
      </c>
      <c r="B218" s="8" t="s">
        <v>543</v>
      </c>
      <c r="C218" s="9" t="s">
        <v>347</v>
      </c>
      <c r="D218" s="17">
        <v>119.04</v>
      </c>
      <c r="E218" s="18">
        <v>15</v>
      </c>
      <c r="F218" s="19">
        <f t="shared" si="11"/>
        <v>1976</v>
      </c>
      <c r="G218" s="20"/>
      <c r="H218" s="20"/>
      <c r="I218" s="20">
        <v>1</v>
      </c>
      <c r="J218" s="20"/>
      <c r="K218" s="20"/>
      <c r="L218" s="20">
        <v>1</v>
      </c>
      <c r="M218" s="20"/>
      <c r="N218" s="16" t="s">
        <v>338</v>
      </c>
      <c r="O218" s="2"/>
      <c r="P218" s="2"/>
    </row>
    <row r="219" spans="1:16">
      <c r="A219" s="13">
        <f t="shared" si="12"/>
        <v>600.26999999999975</v>
      </c>
      <c r="B219" s="8" t="s">
        <v>544</v>
      </c>
      <c r="C219" s="9" t="s">
        <v>347</v>
      </c>
      <c r="D219" s="17">
        <v>314.89</v>
      </c>
      <c r="E219" s="18">
        <v>9</v>
      </c>
      <c r="F219" s="19">
        <f t="shared" si="11"/>
        <v>3137</v>
      </c>
      <c r="G219" s="20"/>
      <c r="H219" s="20">
        <v>1</v>
      </c>
      <c r="I219" s="20"/>
      <c r="J219" s="20"/>
      <c r="K219" s="20">
        <v>1</v>
      </c>
      <c r="L219" s="20">
        <v>1</v>
      </c>
      <c r="M219" s="20"/>
      <c r="N219" s="16"/>
      <c r="O219" s="2"/>
      <c r="P219" s="2"/>
    </row>
    <row r="220" spans="1:16">
      <c r="A220" s="13">
        <f t="shared" si="12"/>
        <v>600.27999999999975</v>
      </c>
      <c r="B220" s="8" t="s">
        <v>545</v>
      </c>
      <c r="C220" s="9" t="s">
        <v>217</v>
      </c>
      <c r="D220" s="17">
        <v>103.44</v>
      </c>
      <c r="E220" s="18">
        <v>20</v>
      </c>
      <c r="F220" s="19">
        <f t="shared" si="11"/>
        <v>2290</v>
      </c>
      <c r="G220" s="20"/>
      <c r="H220" s="20">
        <v>1</v>
      </c>
      <c r="I220" s="20"/>
      <c r="J220" s="20"/>
      <c r="K220" s="20"/>
      <c r="L220" s="20">
        <v>1</v>
      </c>
      <c r="M220" s="20"/>
      <c r="N220" s="16"/>
      <c r="O220" s="2"/>
      <c r="P220" s="2"/>
    </row>
    <row r="221" spans="1:16">
      <c r="A221" s="13">
        <f t="shared" si="12"/>
        <v>600.28999999999974</v>
      </c>
      <c r="B221" s="8" t="s">
        <v>546</v>
      </c>
      <c r="C221" s="9" t="s">
        <v>217</v>
      </c>
      <c r="D221" s="17">
        <v>258.61</v>
      </c>
      <c r="E221" s="18">
        <v>8</v>
      </c>
      <c r="F221" s="19">
        <f t="shared" si="11"/>
        <v>2290</v>
      </c>
      <c r="G221" s="20"/>
      <c r="H221" s="20">
        <v>1</v>
      </c>
      <c r="I221" s="20"/>
      <c r="J221" s="20"/>
      <c r="K221" s="20"/>
      <c r="L221" s="20">
        <v>1</v>
      </c>
      <c r="M221" s="20"/>
      <c r="N221" s="16"/>
      <c r="O221" s="2"/>
      <c r="P221" s="2"/>
    </row>
    <row r="222" spans="1:16">
      <c r="A222" s="13">
        <f t="shared" si="12"/>
        <v>600.29999999999973</v>
      </c>
      <c r="B222" s="8" t="s">
        <v>547</v>
      </c>
      <c r="C222" s="9" t="s">
        <v>347</v>
      </c>
      <c r="D222" s="17">
        <v>251.48</v>
      </c>
      <c r="E222" s="18">
        <v>7.1</v>
      </c>
      <c r="F222" s="19">
        <f t="shared" si="11"/>
        <v>1976</v>
      </c>
      <c r="G222" s="20"/>
      <c r="H222" s="20"/>
      <c r="I222" s="20">
        <v>1</v>
      </c>
      <c r="J222" s="20"/>
      <c r="K222" s="20"/>
      <c r="L222" s="20">
        <v>1</v>
      </c>
      <c r="M222" s="20"/>
      <c r="N222" s="16"/>
      <c r="O222" s="2"/>
      <c r="P222" s="2"/>
    </row>
    <row r="223" spans="1:16">
      <c r="A223" s="13">
        <f t="shared" si="12"/>
        <v>600.30999999999972</v>
      </c>
      <c r="B223" s="8" t="s">
        <v>548</v>
      </c>
      <c r="C223" s="9" t="s">
        <v>347</v>
      </c>
      <c r="D223" s="17">
        <v>238.05</v>
      </c>
      <c r="E223" s="18">
        <v>7.5</v>
      </c>
      <c r="F223" s="19">
        <f t="shared" si="11"/>
        <v>1976</v>
      </c>
      <c r="G223" s="20"/>
      <c r="H223" s="20"/>
      <c r="I223" s="20">
        <v>1</v>
      </c>
      <c r="J223" s="20"/>
      <c r="K223" s="20"/>
      <c r="L223" s="20">
        <v>1</v>
      </c>
      <c r="M223" s="20"/>
      <c r="N223" s="16"/>
      <c r="O223" s="2"/>
      <c r="P223" s="2"/>
    </row>
    <row r="224" spans="1:16">
      <c r="A224" s="13">
        <f t="shared" si="12"/>
        <v>600.31999999999971</v>
      </c>
      <c r="B224" s="8" t="s">
        <v>549</v>
      </c>
      <c r="C224" s="9" t="s">
        <v>347</v>
      </c>
      <c r="D224" s="17">
        <v>61.37</v>
      </c>
      <c r="E224" s="18">
        <v>28</v>
      </c>
      <c r="F224" s="19">
        <f t="shared" si="11"/>
        <v>1976</v>
      </c>
      <c r="G224" s="20"/>
      <c r="H224" s="20"/>
      <c r="I224" s="20">
        <v>1</v>
      </c>
      <c r="J224" s="20"/>
      <c r="K224" s="20"/>
      <c r="L224" s="20">
        <v>1</v>
      </c>
      <c r="M224" s="20"/>
      <c r="N224" s="16" t="s">
        <v>338</v>
      </c>
      <c r="O224" s="2"/>
      <c r="P224" s="2"/>
    </row>
    <row r="225" spans="1:16">
      <c r="A225" s="13">
        <f t="shared" si="12"/>
        <v>600.3299999999997</v>
      </c>
      <c r="B225" s="8" t="s">
        <v>550</v>
      </c>
      <c r="C225" s="9" t="s">
        <v>347</v>
      </c>
      <c r="D225" s="17">
        <v>68.739999999999995</v>
      </c>
      <c r="E225" s="18">
        <v>25</v>
      </c>
      <c r="F225" s="19">
        <f t="shared" si="11"/>
        <v>1976</v>
      </c>
      <c r="G225" s="20"/>
      <c r="H225" s="20"/>
      <c r="I225" s="20">
        <v>1</v>
      </c>
      <c r="J225" s="20"/>
      <c r="K225" s="20"/>
      <c r="L225" s="20">
        <v>1</v>
      </c>
      <c r="M225" s="20"/>
      <c r="N225" s="16" t="s">
        <v>338</v>
      </c>
      <c r="O225" s="2"/>
      <c r="P225" s="2"/>
    </row>
    <row r="226" spans="1:16">
      <c r="A226" s="13">
        <v>700</v>
      </c>
      <c r="B226" s="5" t="s">
        <v>551</v>
      </c>
      <c r="C226" s="9"/>
      <c r="D226" s="17"/>
      <c r="E226" s="19"/>
      <c r="F226" s="19"/>
      <c r="G226" s="19"/>
      <c r="H226" s="19"/>
      <c r="I226" s="19"/>
      <c r="J226" s="19"/>
      <c r="K226" s="19"/>
      <c r="L226" s="19"/>
      <c r="M226" s="16"/>
      <c r="N226" s="16" t="s">
        <v>338</v>
      </c>
      <c r="O226" s="2"/>
      <c r="P226" s="2"/>
    </row>
    <row r="227" spans="1:16">
      <c r="A227" s="13">
        <f t="shared" ref="A227:A249" si="13">+A226+0.01</f>
        <v>700.01</v>
      </c>
      <c r="B227" s="8" t="s">
        <v>552</v>
      </c>
      <c r="C227" s="9" t="s">
        <v>217</v>
      </c>
      <c r="D227" s="17">
        <v>32.56</v>
      </c>
      <c r="E227" s="18">
        <v>90</v>
      </c>
      <c r="F227" s="19">
        <f>+(G227*D$3)+(H227*D$4)+(I227*D$5)+(J227*D$6)+(K227*D$7)+(L227*D$8)+(M227*D$9)</f>
        <v>2824</v>
      </c>
      <c r="G227" s="20">
        <v>1</v>
      </c>
      <c r="H227" s="19"/>
      <c r="I227" s="19"/>
      <c r="J227" s="19"/>
      <c r="K227" s="20">
        <v>1</v>
      </c>
      <c r="L227" s="19"/>
      <c r="M227" s="16"/>
      <c r="N227" s="16"/>
      <c r="O227" s="2"/>
      <c r="P227" s="2"/>
    </row>
    <row r="228" spans="1:16">
      <c r="A228" s="13">
        <f t="shared" si="13"/>
        <v>700.02</v>
      </c>
      <c r="B228" s="8" t="s">
        <v>553</v>
      </c>
      <c r="C228" s="9" t="s">
        <v>217</v>
      </c>
      <c r="D228" s="17">
        <v>21.7</v>
      </c>
      <c r="E228" s="18">
        <v>135</v>
      </c>
      <c r="F228" s="19">
        <f t="shared" ref="F228:F291" si="14">+(G228*D$3)+(H228*D$4)+(I228*D$5)+(J228*D$6)+(K228*D$7)+(L228*D$8)+(M228*D$9)</f>
        <v>2824</v>
      </c>
      <c r="G228" s="20">
        <v>1</v>
      </c>
      <c r="H228" s="19"/>
      <c r="I228" s="19"/>
      <c r="J228" s="19"/>
      <c r="K228" s="20">
        <v>1</v>
      </c>
      <c r="L228" s="19"/>
      <c r="M228" s="16"/>
      <c r="N228" s="16"/>
      <c r="O228" s="2"/>
      <c r="P228" s="2"/>
    </row>
    <row r="229" spans="1:16">
      <c r="A229" s="13">
        <f t="shared" si="13"/>
        <v>700.03</v>
      </c>
      <c r="B229" s="8" t="s">
        <v>554</v>
      </c>
      <c r="C229" s="9" t="s">
        <v>217</v>
      </c>
      <c r="D229" s="17">
        <v>54.26</v>
      </c>
      <c r="E229" s="18">
        <v>54</v>
      </c>
      <c r="F229" s="19">
        <f t="shared" si="14"/>
        <v>2824</v>
      </c>
      <c r="G229" s="20">
        <v>1</v>
      </c>
      <c r="H229" s="20"/>
      <c r="I229" s="20"/>
      <c r="J229" s="20"/>
      <c r="K229" s="20">
        <v>1</v>
      </c>
      <c r="L229" s="20"/>
      <c r="M229" s="20"/>
      <c r="N229" s="16"/>
      <c r="O229" s="2"/>
      <c r="P229" s="2"/>
    </row>
    <row r="230" spans="1:16">
      <c r="A230" s="13">
        <f t="shared" si="13"/>
        <v>700.04</v>
      </c>
      <c r="B230" s="8" t="s">
        <v>555</v>
      </c>
      <c r="C230" s="9" t="s">
        <v>217</v>
      </c>
      <c r="D230" s="17">
        <v>34.74</v>
      </c>
      <c r="E230" s="18">
        <v>84</v>
      </c>
      <c r="F230" s="19">
        <f t="shared" si="14"/>
        <v>2824</v>
      </c>
      <c r="G230" s="20">
        <v>1</v>
      </c>
      <c r="H230" s="20"/>
      <c r="I230" s="20"/>
      <c r="J230" s="20"/>
      <c r="K230" s="20">
        <v>1</v>
      </c>
      <c r="L230" s="20"/>
      <c r="M230" s="20"/>
      <c r="N230" s="16"/>
      <c r="O230" s="2"/>
      <c r="P230" s="2"/>
    </row>
    <row r="231" spans="1:16">
      <c r="A231" s="13">
        <f t="shared" si="13"/>
        <v>700.05</v>
      </c>
      <c r="B231" s="8" t="s">
        <v>556</v>
      </c>
      <c r="C231" s="9" t="s">
        <v>217</v>
      </c>
      <c r="D231" s="17">
        <v>32.56</v>
      </c>
      <c r="E231" s="18">
        <v>90</v>
      </c>
      <c r="F231" s="19">
        <f t="shared" si="14"/>
        <v>2824</v>
      </c>
      <c r="G231" s="20">
        <v>1</v>
      </c>
      <c r="H231" s="20"/>
      <c r="I231" s="20"/>
      <c r="J231" s="20"/>
      <c r="K231" s="20">
        <v>1</v>
      </c>
      <c r="L231" s="20"/>
      <c r="M231" s="20"/>
      <c r="N231" s="16"/>
      <c r="O231" s="2"/>
      <c r="P231" s="2"/>
    </row>
    <row r="232" spans="1:16">
      <c r="A232" s="13">
        <f t="shared" si="13"/>
        <v>700.06</v>
      </c>
      <c r="B232" s="8" t="s">
        <v>557</v>
      </c>
      <c r="C232" s="9" t="s">
        <v>217</v>
      </c>
      <c r="D232" s="17">
        <v>67.3</v>
      </c>
      <c r="E232" s="18">
        <v>43.5</v>
      </c>
      <c r="F232" s="19">
        <f t="shared" si="14"/>
        <v>2824</v>
      </c>
      <c r="G232" s="20">
        <v>1</v>
      </c>
      <c r="H232" s="20"/>
      <c r="I232" s="20"/>
      <c r="J232" s="20"/>
      <c r="K232" s="20">
        <v>1</v>
      </c>
      <c r="L232" s="20"/>
      <c r="M232" s="20"/>
      <c r="N232" s="16"/>
      <c r="O232" s="2"/>
      <c r="P232" s="2"/>
    </row>
    <row r="233" spans="1:16">
      <c r="A233" s="13">
        <f t="shared" si="13"/>
        <v>700.06999999999994</v>
      </c>
      <c r="B233" s="8" t="s">
        <v>558</v>
      </c>
      <c r="C233" s="9" t="s">
        <v>217</v>
      </c>
      <c r="D233" s="17">
        <v>34.74</v>
      </c>
      <c r="E233" s="18">
        <v>84.37</v>
      </c>
      <c r="F233" s="19">
        <f t="shared" si="14"/>
        <v>2824</v>
      </c>
      <c r="G233" s="20">
        <v>1</v>
      </c>
      <c r="H233" s="20"/>
      <c r="I233" s="20"/>
      <c r="J233" s="20"/>
      <c r="K233" s="20">
        <v>1</v>
      </c>
      <c r="L233" s="20"/>
      <c r="M233" s="20"/>
      <c r="N233" s="16"/>
      <c r="O233" s="2"/>
      <c r="P233" s="2"/>
    </row>
    <row r="234" spans="1:16">
      <c r="A234" s="13">
        <f t="shared" si="13"/>
        <v>700.07999999999993</v>
      </c>
      <c r="B234" s="8" t="s">
        <v>559</v>
      </c>
      <c r="C234" s="9" t="s">
        <v>217</v>
      </c>
      <c r="D234" s="17">
        <v>32.56</v>
      </c>
      <c r="E234" s="18">
        <v>84.37</v>
      </c>
      <c r="F234" s="19">
        <f t="shared" si="14"/>
        <v>2824</v>
      </c>
      <c r="G234" s="20">
        <v>1</v>
      </c>
      <c r="H234" s="20"/>
      <c r="I234" s="20"/>
      <c r="J234" s="20"/>
      <c r="K234" s="20">
        <v>1</v>
      </c>
      <c r="L234" s="20"/>
      <c r="M234" s="20"/>
      <c r="N234" s="16"/>
      <c r="O234" s="2"/>
      <c r="P234" s="2"/>
    </row>
    <row r="235" spans="1:16">
      <c r="A235" s="13">
        <f t="shared" si="13"/>
        <v>700.08999999999992</v>
      </c>
      <c r="B235" s="8" t="s">
        <v>560</v>
      </c>
      <c r="C235" s="9" t="s">
        <v>217</v>
      </c>
      <c r="D235" s="17">
        <v>67.3</v>
      </c>
      <c r="E235" s="18">
        <v>42.19</v>
      </c>
      <c r="F235" s="19">
        <f t="shared" si="14"/>
        <v>2824</v>
      </c>
      <c r="G235" s="20">
        <v>1</v>
      </c>
      <c r="H235" s="20"/>
      <c r="I235" s="20"/>
      <c r="J235" s="20"/>
      <c r="K235" s="20">
        <v>1</v>
      </c>
      <c r="L235" s="20"/>
      <c r="M235" s="20"/>
      <c r="N235" s="16"/>
      <c r="O235" s="2"/>
      <c r="P235" s="2"/>
    </row>
    <row r="236" spans="1:16">
      <c r="A236" s="13">
        <f t="shared" si="13"/>
        <v>700.09999999999991</v>
      </c>
      <c r="B236" s="8" t="s">
        <v>561</v>
      </c>
      <c r="C236" s="9" t="s">
        <v>217</v>
      </c>
      <c r="D236" s="17">
        <v>43.41</v>
      </c>
      <c r="E236" s="18">
        <v>20</v>
      </c>
      <c r="F236" s="19">
        <f t="shared" si="14"/>
        <v>847</v>
      </c>
      <c r="G236" s="20"/>
      <c r="H236" s="20"/>
      <c r="I236" s="20"/>
      <c r="J236" s="20"/>
      <c r="K236" s="20">
        <v>1</v>
      </c>
      <c r="L236" s="20"/>
      <c r="M236" s="20"/>
      <c r="N236" s="16"/>
      <c r="O236" s="2"/>
      <c r="P236" s="2"/>
    </row>
    <row r="237" spans="1:16">
      <c r="A237" s="13">
        <f t="shared" si="13"/>
        <v>700.1099999999999</v>
      </c>
      <c r="B237" s="8" t="s">
        <v>562</v>
      </c>
      <c r="C237" s="9" t="s">
        <v>217</v>
      </c>
      <c r="D237" s="17">
        <v>26.05</v>
      </c>
      <c r="E237" s="18">
        <v>112.5</v>
      </c>
      <c r="F237" s="19">
        <f t="shared" si="14"/>
        <v>2824</v>
      </c>
      <c r="G237" s="20">
        <v>1</v>
      </c>
      <c r="H237" s="20"/>
      <c r="I237" s="20"/>
      <c r="J237" s="20"/>
      <c r="K237" s="20">
        <v>1</v>
      </c>
      <c r="L237" s="20"/>
      <c r="M237" s="20"/>
      <c r="N237" s="16"/>
      <c r="O237" s="2"/>
      <c r="P237" s="2"/>
    </row>
    <row r="238" spans="1:16">
      <c r="A238" s="13">
        <f t="shared" si="13"/>
        <v>700.11999999999989</v>
      </c>
      <c r="B238" s="8" t="s">
        <v>563</v>
      </c>
      <c r="C238" s="9" t="s">
        <v>217</v>
      </c>
      <c r="D238" s="17">
        <v>19.55</v>
      </c>
      <c r="E238" s="18">
        <v>150</v>
      </c>
      <c r="F238" s="19">
        <f t="shared" si="14"/>
        <v>2824</v>
      </c>
      <c r="G238" s="20">
        <v>1</v>
      </c>
      <c r="H238" s="20"/>
      <c r="I238" s="20"/>
      <c r="J238" s="20"/>
      <c r="K238" s="20">
        <v>1</v>
      </c>
      <c r="L238" s="20"/>
      <c r="M238" s="20"/>
      <c r="N238" s="16"/>
      <c r="O238" s="2"/>
      <c r="P238" s="2"/>
    </row>
    <row r="239" spans="1:16">
      <c r="A239" s="13">
        <f t="shared" si="13"/>
        <v>700.12999999999988</v>
      </c>
      <c r="B239" s="8" t="s">
        <v>564</v>
      </c>
      <c r="C239" s="9" t="s">
        <v>217</v>
      </c>
      <c r="D239" s="17">
        <v>36.9</v>
      </c>
      <c r="E239" s="18">
        <v>79.41</v>
      </c>
      <c r="F239" s="19">
        <f t="shared" si="14"/>
        <v>2824</v>
      </c>
      <c r="G239" s="20">
        <v>1</v>
      </c>
      <c r="H239" s="20"/>
      <c r="I239" s="20"/>
      <c r="J239" s="20"/>
      <c r="K239" s="20">
        <v>1</v>
      </c>
      <c r="L239" s="20"/>
      <c r="M239" s="20"/>
      <c r="N239" s="16"/>
      <c r="O239" s="2"/>
      <c r="P239" s="2"/>
    </row>
    <row r="240" spans="1:16">
      <c r="A240" s="13">
        <f t="shared" si="13"/>
        <v>700.13999999999987</v>
      </c>
      <c r="B240" s="8" t="s">
        <v>565</v>
      </c>
      <c r="C240" s="9" t="s">
        <v>217</v>
      </c>
      <c r="D240" s="17">
        <v>21.7</v>
      </c>
      <c r="E240" s="18">
        <v>135</v>
      </c>
      <c r="F240" s="19">
        <f t="shared" si="14"/>
        <v>2824</v>
      </c>
      <c r="G240" s="20">
        <v>1</v>
      </c>
      <c r="H240" s="20"/>
      <c r="I240" s="20"/>
      <c r="J240" s="20"/>
      <c r="K240" s="20">
        <v>1</v>
      </c>
      <c r="L240" s="20"/>
      <c r="M240" s="20"/>
      <c r="N240" s="16"/>
      <c r="O240" s="2"/>
      <c r="P240" s="2"/>
    </row>
    <row r="241" spans="1:16">
      <c r="A241" s="13">
        <f t="shared" si="13"/>
        <v>700.14999999999986</v>
      </c>
      <c r="B241" s="8" t="s">
        <v>566</v>
      </c>
      <c r="C241" s="9" t="s">
        <v>217</v>
      </c>
      <c r="D241" s="17">
        <v>54.26</v>
      </c>
      <c r="E241" s="18">
        <v>54</v>
      </c>
      <c r="F241" s="19">
        <f t="shared" si="14"/>
        <v>2824</v>
      </c>
      <c r="G241" s="20">
        <v>1</v>
      </c>
      <c r="H241" s="20"/>
      <c r="I241" s="20"/>
      <c r="J241" s="20"/>
      <c r="K241" s="20">
        <v>1</v>
      </c>
      <c r="L241" s="20"/>
      <c r="M241" s="20"/>
      <c r="N241" s="16"/>
      <c r="O241" s="2"/>
      <c r="P241" s="2"/>
    </row>
    <row r="242" spans="1:16">
      <c r="A242" s="13">
        <f t="shared" si="13"/>
        <v>700.15999999999985</v>
      </c>
      <c r="B242" s="8" t="s">
        <v>567</v>
      </c>
      <c r="C242" s="9" t="s">
        <v>217</v>
      </c>
      <c r="D242" s="17">
        <v>45.6</v>
      </c>
      <c r="E242" s="18">
        <v>64.28</v>
      </c>
      <c r="F242" s="19">
        <f t="shared" si="14"/>
        <v>2824</v>
      </c>
      <c r="G242" s="20">
        <v>1</v>
      </c>
      <c r="H242" s="20"/>
      <c r="I242" s="20"/>
      <c r="J242" s="20"/>
      <c r="K242" s="20">
        <v>1</v>
      </c>
      <c r="L242" s="20"/>
      <c r="M242" s="20"/>
      <c r="N242" s="16"/>
      <c r="O242" s="2"/>
      <c r="P242" s="2"/>
    </row>
    <row r="243" spans="1:16">
      <c r="A243" s="13">
        <f t="shared" si="13"/>
        <v>700.16999999999985</v>
      </c>
      <c r="B243" s="8" t="s">
        <v>568</v>
      </c>
      <c r="C243" s="9" t="s">
        <v>217</v>
      </c>
      <c r="D243" s="17">
        <v>99.86</v>
      </c>
      <c r="E243" s="18">
        <v>29.35</v>
      </c>
      <c r="F243" s="19">
        <f t="shared" si="14"/>
        <v>2824</v>
      </c>
      <c r="G243" s="20">
        <v>1</v>
      </c>
      <c r="H243" s="20"/>
      <c r="I243" s="20"/>
      <c r="J243" s="20"/>
      <c r="K243" s="20">
        <v>1</v>
      </c>
      <c r="L243" s="20"/>
      <c r="M243" s="20"/>
      <c r="N243" s="16"/>
      <c r="O243" s="2"/>
      <c r="P243" s="2"/>
    </row>
    <row r="244" spans="1:16">
      <c r="A244" s="13">
        <f t="shared" si="13"/>
        <v>700.17999999999984</v>
      </c>
      <c r="B244" s="8" t="s">
        <v>569</v>
      </c>
      <c r="C244" s="9" t="s">
        <v>217</v>
      </c>
      <c r="D244" s="17">
        <v>34.74</v>
      </c>
      <c r="E244" s="18">
        <v>84.37</v>
      </c>
      <c r="F244" s="19">
        <f t="shared" si="14"/>
        <v>2824</v>
      </c>
      <c r="G244" s="20">
        <v>1</v>
      </c>
      <c r="H244" s="20"/>
      <c r="I244" s="20"/>
      <c r="J244" s="20"/>
      <c r="K244" s="20">
        <v>1</v>
      </c>
      <c r="L244" s="20"/>
      <c r="M244" s="20"/>
      <c r="N244" s="16"/>
      <c r="O244" s="2"/>
      <c r="P244" s="2"/>
    </row>
    <row r="245" spans="1:16">
      <c r="A245" s="13">
        <f t="shared" si="13"/>
        <v>700.18999999999983</v>
      </c>
      <c r="B245" s="8" t="s">
        <v>570</v>
      </c>
      <c r="C245" s="9" t="s">
        <v>217</v>
      </c>
      <c r="D245" s="17">
        <v>34.74</v>
      </c>
      <c r="E245" s="18">
        <v>84.37</v>
      </c>
      <c r="F245" s="19">
        <f t="shared" si="14"/>
        <v>2824</v>
      </c>
      <c r="G245" s="20">
        <v>1</v>
      </c>
      <c r="H245" s="20"/>
      <c r="I245" s="20"/>
      <c r="J245" s="20"/>
      <c r="K245" s="20">
        <v>1</v>
      </c>
      <c r="L245" s="20"/>
      <c r="M245" s="20"/>
      <c r="N245" s="16"/>
      <c r="O245" s="2"/>
      <c r="P245" s="2"/>
    </row>
    <row r="246" spans="1:16">
      <c r="A246" s="13">
        <f t="shared" si="13"/>
        <v>700.19999999999982</v>
      </c>
      <c r="B246" s="8" t="s">
        <v>571</v>
      </c>
      <c r="C246" s="9" t="s">
        <v>217</v>
      </c>
      <c r="D246" s="17">
        <v>69.48</v>
      </c>
      <c r="E246" s="18">
        <v>42.19</v>
      </c>
      <c r="F246" s="19">
        <f t="shared" si="14"/>
        <v>2824</v>
      </c>
      <c r="G246" s="20">
        <v>1</v>
      </c>
      <c r="H246" s="20"/>
      <c r="I246" s="20"/>
      <c r="J246" s="20"/>
      <c r="K246" s="20">
        <v>1</v>
      </c>
      <c r="L246" s="20"/>
      <c r="M246" s="20"/>
      <c r="N246" s="16"/>
      <c r="O246" s="2"/>
      <c r="P246" s="2"/>
    </row>
    <row r="247" spans="1:16">
      <c r="A247" s="13">
        <f t="shared" si="13"/>
        <v>700.20999999999981</v>
      </c>
      <c r="B247" s="8" t="s">
        <v>572</v>
      </c>
      <c r="C247" s="9" t="s">
        <v>217</v>
      </c>
      <c r="D247" s="17">
        <v>10.59</v>
      </c>
      <c r="E247" s="18">
        <v>80</v>
      </c>
      <c r="F247" s="19">
        <f t="shared" si="14"/>
        <v>847</v>
      </c>
      <c r="G247" s="20"/>
      <c r="H247" s="20"/>
      <c r="I247" s="20"/>
      <c r="J247" s="20"/>
      <c r="K247" s="20">
        <v>1</v>
      </c>
      <c r="L247" s="20"/>
      <c r="M247" s="20"/>
      <c r="N247" s="16"/>
      <c r="O247" s="2"/>
      <c r="P247" s="2"/>
    </row>
    <row r="248" spans="1:16">
      <c r="A248" s="13">
        <f t="shared" si="13"/>
        <v>700.2199999999998</v>
      </c>
      <c r="B248" s="8" t="s">
        <v>573</v>
      </c>
      <c r="C248" s="9" t="s">
        <v>347</v>
      </c>
      <c r="D248" s="17">
        <v>43.42</v>
      </c>
      <c r="E248" s="18">
        <v>67.5</v>
      </c>
      <c r="F248" s="19">
        <f t="shared" si="14"/>
        <v>2824</v>
      </c>
      <c r="G248" s="20">
        <v>1</v>
      </c>
      <c r="H248" s="20"/>
      <c r="I248" s="20"/>
      <c r="J248" s="20"/>
      <c r="K248" s="20">
        <v>1</v>
      </c>
      <c r="L248" s="20"/>
      <c r="M248" s="20"/>
      <c r="N248" s="16"/>
      <c r="O248" s="2"/>
      <c r="P248" s="2"/>
    </row>
    <row r="249" spans="1:16">
      <c r="A249" s="13">
        <f t="shared" si="13"/>
        <v>700.22999999999979</v>
      </c>
      <c r="B249" s="8" t="s">
        <v>574</v>
      </c>
      <c r="C249" s="9" t="s">
        <v>347</v>
      </c>
      <c r="D249" s="17">
        <v>36.909999999999997</v>
      </c>
      <c r="E249" s="18">
        <v>79.41</v>
      </c>
      <c r="F249" s="19">
        <f t="shared" si="14"/>
        <v>2824</v>
      </c>
      <c r="G249" s="20">
        <v>1</v>
      </c>
      <c r="H249" s="20"/>
      <c r="I249" s="20"/>
      <c r="J249" s="20"/>
      <c r="K249" s="20">
        <v>1</v>
      </c>
      <c r="L249" s="20"/>
      <c r="M249" s="20"/>
      <c r="N249" s="16"/>
      <c r="O249" s="2"/>
      <c r="P249" s="2"/>
    </row>
    <row r="250" spans="1:16">
      <c r="A250" s="13">
        <v>800</v>
      </c>
      <c r="B250" s="5" t="s">
        <v>575</v>
      </c>
      <c r="C250" s="9"/>
      <c r="D250" s="17"/>
      <c r="E250" s="19"/>
      <c r="F250" s="19"/>
      <c r="G250" s="19"/>
      <c r="H250" s="19"/>
      <c r="I250" s="19"/>
      <c r="J250" s="19"/>
      <c r="K250" s="19"/>
      <c r="L250" s="19"/>
      <c r="M250" s="16"/>
      <c r="N250" s="16" t="s">
        <v>338</v>
      </c>
      <c r="O250" s="2"/>
      <c r="P250" s="2"/>
    </row>
    <row r="251" spans="1:16">
      <c r="A251" s="13">
        <f>+A250+0.01</f>
        <v>800.01</v>
      </c>
      <c r="B251" s="8" t="s">
        <v>576</v>
      </c>
      <c r="C251" s="9" t="s">
        <v>164</v>
      </c>
      <c r="D251" s="17">
        <v>589.66</v>
      </c>
      <c r="E251" s="18">
        <v>5.8550847080795059</v>
      </c>
      <c r="F251" s="19">
        <f t="shared" si="14"/>
        <v>3483</v>
      </c>
      <c r="G251" s="20">
        <v>1</v>
      </c>
      <c r="H251" s="20"/>
      <c r="I251" s="20"/>
      <c r="J251" s="20"/>
      <c r="K251" s="20">
        <v>1</v>
      </c>
      <c r="L251" s="20"/>
      <c r="M251" s="20">
        <v>1</v>
      </c>
      <c r="N251" s="16" t="s">
        <v>338</v>
      </c>
      <c r="O251" s="2">
        <v>589.66</v>
      </c>
      <c r="P251" s="2"/>
    </row>
    <row r="252" spans="1:16">
      <c r="A252" s="13">
        <f t="shared" ref="A252:A315" si="15">+A251+0.01</f>
        <v>800.02</v>
      </c>
      <c r="B252" s="8" t="s">
        <v>577</v>
      </c>
      <c r="C252" s="9" t="s">
        <v>164</v>
      </c>
      <c r="D252" s="17">
        <v>589.66</v>
      </c>
      <c r="E252" s="18">
        <v>5.8550847080795059</v>
      </c>
      <c r="F252" s="19">
        <f t="shared" si="14"/>
        <v>3483</v>
      </c>
      <c r="G252" s="20">
        <v>1</v>
      </c>
      <c r="H252" s="20"/>
      <c r="I252" s="20"/>
      <c r="J252" s="20"/>
      <c r="K252" s="20">
        <v>1</v>
      </c>
      <c r="L252" s="20"/>
      <c r="M252" s="20">
        <v>1</v>
      </c>
      <c r="N252" s="16" t="s">
        <v>338</v>
      </c>
      <c r="O252" s="2" t="e">
        <f>+#REF!*1.14</f>
        <v>#REF!</v>
      </c>
      <c r="P252" s="2"/>
    </row>
    <row r="253" spans="1:16">
      <c r="A253" s="13">
        <f t="shared" si="15"/>
        <v>800.03</v>
      </c>
      <c r="B253" s="8" t="s">
        <v>578</v>
      </c>
      <c r="C253" s="9" t="s">
        <v>164</v>
      </c>
      <c r="D253" s="17">
        <v>589.66</v>
      </c>
      <c r="E253" s="18">
        <v>5.8550847080795059</v>
      </c>
      <c r="F253" s="19">
        <f t="shared" si="14"/>
        <v>3483</v>
      </c>
      <c r="G253" s="20">
        <v>1</v>
      </c>
      <c r="H253" s="20"/>
      <c r="I253" s="20"/>
      <c r="J253" s="20"/>
      <c r="K253" s="20">
        <v>1</v>
      </c>
      <c r="L253" s="20"/>
      <c r="M253" s="20">
        <v>1</v>
      </c>
      <c r="N253" s="16" t="s">
        <v>338</v>
      </c>
      <c r="O253" s="2"/>
      <c r="P253" s="2"/>
    </row>
    <row r="254" spans="1:16">
      <c r="A254" s="13">
        <f t="shared" si="15"/>
        <v>800.04</v>
      </c>
      <c r="B254" s="8" t="s">
        <v>579</v>
      </c>
      <c r="C254" s="9" t="s">
        <v>164</v>
      </c>
      <c r="D254" s="17">
        <v>714.47</v>
      </c>
      <c r="E254" s="18">
        <v>4.8322874233916844</v>
      </c>
      <c r="F254" s="19">
        <f t="shared" si="14"/>
        <v>3483</v>
      </c>
      <c r="G254" s="20">
        <v>1</v>
      </c>
      <c r="H254" s="20"/>
      <c r="I254" s="20"/>
      <c r="J254" s="20"/>
      <c r="K254" s="20">
        <v>1</v>
      </c>
      <c r="L254" s="20"/>
      <c r="M254" s="20">
        <v>1</v>
      </c>
      <c r="N254" s="16" t="s">
        <v>338</v>
      </c>
      <c r="O254" s="2"/>
      <c r="P254" s="2"/>
    </row>
    <row r="255" spans="1:16">
      <c r="A255" s="13">
        <f t="shared" si="15"/>
        <v>800.05</v>
      </c>
      <c r="B255" s="8" t="s">
        <v>580</v>
      </c>
      <c r="C255" s="9" t="s">
        <v>164</v>
      </c>
      <c r="D255" s="17">
        <v>796.24</v>
      </c>
      <c r="E255" s="18">
        <v>4.33597866174921</v>
      </c>
      <c r="F255" s="19">
        <f t="shared" si="14"/>
        <v>3483</v>
      </c>
      <c r="G255" s="20">
        <v>1</v>
      </c>
      <c r="H255" s="20"/>
      <c r="I255" s="20"/>
      <c r="J255" s="20"/>
      <c r="K255" s="20">
        <v>1</v>
      </c>
      <c r="L255" s="20"/>
      <c r="M255" s="20">
        <v>1</v>
      </c>
      <c r="N255" s="16" t="s">
        <v>338</v>
      </c>
      <c r="O255" s="2"/>
      <c r="P255" s="2"/>
    </row>
    <row r="256" spans="1:16">
      <c r="A256" s="13">
        <f t="shared" si="15"/>
        <v>800.06</v>
      </c>
      <c r="B256" s="8" t="s">
        <v>581</v>
      </c>
      <c r="C256" s="9" t="s">
        <v>164</v>
      </c>
      <c r="D256" s="17">
        <v>714.47</v>
      </c>
      <c r="E256" s="18">
        <v>4.8322874233916844</v>
      </c>
      <c r="F256" s="19">
        <f t="shared" si="14"/>
        <v>3483</v>
      </c>
      <c r="G256" s="20">
        <v>1</v>
      </c>
      <c r="H256" s="20"/>
      <c r="I256" s="20"/>
      <c r="J256" s="20"/>
      <c r="K256" s="20">
        <v>1</v>
      </c>
      <c r="L256" s="20"/>
      <c r="M256" s="20">
        <v>1</v>
      </c>
      <c r="N256" s="16" t="s">
        <v>338</v>
      </c>
      <c r="O256" s="2"/>
      <c r="P256" s="2"/>
    </row>
    <row r="257" spans="1:16">
      <c r="A257" s="13">
        <f t="shared" si="15"/>
        <v>800.06999999999994</v>
      </c>
      <c r="B257" s="8" t="s">
        <v>582</v>
      </c>
      <c r="C257" s="9" t="s">
        <v>164</v>
      </c>
      <c r="D257" s="17">
        <v>875.86</v>
      </c>
      <c r="E257" s="18">
        <v>3.9418341840171234</v>
      </c>
      <c r="F257" s="19">
        <f t="shared" si="14"/>
        <v>3483</v>
      </c>
      <c r="G257" s="20">
        <v>1</v>
      </c>
      <c r="H257" s="20"/>
      <c r="I257" s="20"/>
      <c r="J257" s="20"/>
      <c r="K257" s="20">
        <v>1</v>
      </c>
      <c r="L257" s="20"/>
      <c r="M257" s="20">
        <v>1</v>
      </c>
      <c r="N257" s="16" t="s">
        <v>338</v>
      </c>
      <c r="O257" s="2"/>
      <c r="P257" s="2"/>
    </row>
    <row r="258" spans="1:16">
      <c r="A258" s="13">
        <f t="shared" si="15"/>
        <v>800.07999999999993</v>
      </c>
      <c r="B258" s="8" t="s">
        <v>583</v>
      </c>
      <c r="C258" s="9" t="s">
        <v>164</v>
      </c>
      <c r="D258" s="17">
        <v>589.66</v>
      </c>
      <c r="E258" s="18">
        <v>5.8550847080795059</v>
      </c>
      <c r="F258" s="19">
        <f t="shared" si="14"/>
        <v>3483</v>
      </c>
      <c r="G258" s="20">
        <v>1</v>
      </c>
      <c r="H258" s="20"/>
      <c r="I258" s="20"/>
      <c r="J258" s="20"/>
      <c r="K258" s="20">
        <v>1</v>
      </c>
      <c r="L258" s="20"/>
      <c r="M258" s="20">
        <v>1</v>
      </c>
      <c r="N258" s="16" t="s">
        <v>338</v>
      </c>
      <c r="O258" s="2"/>
      <c r="P258" s="2"/>
    </row>
    <row r="259" spans="1:16">
      <c r="A259" s="13">
        <f t="shared" si="15"/>
        <v>800.08999999999992</v>
      </c>
      <c r="B259" s="8" t="s">
        <v>584</v>
      </c>
      <c r="C259" s="9" t="s">
        <v>164</v>
      </c>
      <c r="D259" s="17">
        <v>714.47</v>
      </c>
      <c r="E259" s="18">
        <v>4.8322874233916844</v>
      </c>
      <c r="F259" s="19">
        <f t="shared" si="14"/>
        <v>3483</v>
      </c>
      <c r="G259" s="20">
        <v>1</v>
      </c>
      <c r="H259" s="20"/>
      <c r="I259" s="20"/>
      <c r="J259" s="20"/>
      <c r="K259" s="20">
        <v>1</v>
      </c>
      <c r="L259" s="20"/>
      <c r="M259" s="20">
        <v>1</v>
      </c>
      <c r="N259" s="16" t="s">
        <v>338</v>
      </c>
      <c r="O259" s="2"/>
      <c r="P259" s="2"/>
    </row>
    <row r="260" spans="1:16">
      <c r="A260" s="13">
        <f t="shared" si="15"/>
        <v>800.09999999999991</v>
      </c>
      <c r="B260" s="8" t="s">
        <v>585</v>
      </c>
      <c r="C260" s="9" t="s">
        <v>164</v>
      </c>
      <c r="D260" s="17">
        <v>714.47</v>
      </c>
      <c r="E260" s="18">
        <v>4.8322874233916844</v>
      </c>
      <c r="F260" s="19">
        <f t="shared" si="14"/>
        <v>3483</v>
      </c>
      <c r="G260" s="20">
        <v>1</v>
      </c>
      <c r="H260" s="20"/>
      <c r="I260" s="20"/>
      <c r="J260" s="20"/>
      <c r="K260" s="20">
        <v>1</v>
      </c>
      <c r="L260" s="20"/>
      <c r="M260" s="20">
        <v>1</v>
      </c>
      <c r="N260" s="16"/>
      <c r="O260" s="2"/>
      <c r="P260" s="2"/>
    </row>
    <row r="261" spans="1:16">
      <c r="A261" s="13">
        <f t="shared" si="15"/>
        <v>800.1099999999999</v>
      </c>
      <c r="B261" s="8" t="s">
        <v>586</v>
      </c>
      <c r="C261" s="9" t="s">
        <v>164</v>
      </c>
      <c r="D261" s="17">
        <v>714.47</v>
      </c>
      <c r="E261" s="18">
        <v>4.8322874233916844</v>
      </c>
      <c r="F261" s="19">
        <f t="shared" si="14"/>
        <v>3483</v>
      </c>
      <c r="G261" s="20">
        <v>1</v>
      </c>
      <c r="H261" s="20"/>
      <c r="I261" s="20"/>
      <c r="J261" s="20"/>
      <c r="K261" s="20">
        <v>1</v>
      </c>
      <c r="L261" s="20"/>
      <c r="M261" s="20">
        <v>1</v>
      </c>
      <c r="N261" s="16"/>
      <c r="O261" s="2"/>
      <c r="P261" s="2"/>
    </row>
    <row r="262" spans="1:16">
      <c r="A262" s="13">
        <f t="shared" si="15"/>
        <v>800.11999999999989</v>
      </c>
      <c r="B262" s="8" t="s">
        <v>587</v>
      </c>
      <c r="C262" s="9" t="s">
        <v>164</v>
      </c>
      <c r="D262" s="17">
        <v>714.47</v>
      </c>
      <c r="E262" s="18">
        <v>4.8322874233916844</v>
      </c>
      <c r="F262" s="19">
        <f t="shared" si="14"/>
        <v>3483</v>
      </c>
      <c r="G262" s="20">
        <v>1</v>
      </c>
      <c r="H262" s="20"/>
      <c r="I262" s="20"/>
      <c r="J262" s="20"/>
      <c r="K262" s="20">
        <v>1</v>
      </c>
      <c r="L262" s="20"/>
      <c r="M262" s="20">
        <v>1</v>
      </c>
      <c r="N262" s="16"/>
      <c r="O262" s="2"/>
      <c r="P262" s="2"/>
    </row>
    <row r="263" spans="1:16">
      <c r="A263" s="13">
        <f t="shared" si="15"/>
        <v>800.12999999999988</v>
      </c>
      <c r="B263" s="8" t="s">
        <v>588</v>
      </c>
      <c r="C263" s="9" t="s">
        <v>164</v>
      </c>
      <c r="D263" s="17">
        <v>714.47</v>
      </c>
      <c r="E263" s="18">
        <v>4.8322874233916844</v>
      </c>
      <c r="F263" s="19">
        <f t="shared" si="14"/>
        <v>3483</v>
      </c>
      <c r="G263" s="20">
        <v>1</v>
      </c>
      <c r="H263" s="20"/>
      <c r="I263" s="20"/>
      <c r="J263" s="20"/>
      <c r="K263" s="20">
        <v>1</v>
      </c>
      <c r="L263" s="20"/>
      <c r="M263" s="20">
        <v>1</v>
      </c>
      <c r="N263" s="16"/>
      <c r="O263" s="2"/>
      <c r="P263" s="2"/>
    </row>
    <row r="264" spans="1:16">
      <c r="A264" s="13">
        <f t="shared" si="15"/>
        <v>800.13999999999987</v>
      </c>
      <c r="B264" s="8" t="s">
        <v>589</v>
      </c>
      <c r="C264" s="9" t="s">
        <v>164</v>
      </c>
      <c r="D264" s="17">
        <v>714.47</v>
      </c>
      <c r="E264" s="18">
        <v>4.8322874233916844</v>
      </c>
      <c r="F264" s="19">
        <f t="shared" si="14"/>
        <v>3483</v>
      </c>
      <c r="G264" s="20">
        <v>1</v>
      </c>
      <c r="H264" s="20"/>
      <c r="I264" s="20"/>
      <c r="J264" s="20"/>
      <c r="K264" s="20">
        <v>1</v>
      </c>
      <c r="L264" s="20"/>
      <c r="M264" s="20">
        <v>1</v>
      </c>
      <c r="N264" s="16"/>
      <c r="O264" s="2"/>
      <c r="P264" s="2"/>
    </row>
    <row r="265" spans="1:16">
      <c r="A265" s="13">
        <f t="shared" si="15"/>
        <v>800.14999999999986</v>
      </c>
      <c r="B265" s="8" t="s">
        <v>590</v>
      </c>
      <c r="C265" s="9" t="s">
        <v>164</v>
      </c>
      <c r="D265" s="17">
        <v>714.47</v>
      </c>
      <c r="E265" s="18">
        <v>4.8322874233916844</v>
      </c>
      <c r="F265" s="19">
        <f t="shared" si="14"/>
        <v>3483</v>
      </c>
      <c r="G265" s="20">
        <v>1</v>
      </c>
      <c r="H265" s="20"/>
      <c r="I265" s="20"/>
      <c r="J265" s="20"/>
      <c r="K265" s="20">
        <v>1</v>
      </c>
      <c r="L265" s="20"/>
      <c r="M265" s="20">
        <v>1</v>
      </c>
      <c r="N265" s="16"/>
      <c r="O265" s="2"/>
      <c r="P265" s="2"/>
    </row>
    <row r="266" spans="1:16">
      <c r="A266" s="13">
        <f t="shared" si="15"/>
        <v>800.15999999999985</v>
      </c>
      <c r="B266" s="8" t="s">
        <v>591</v>
      </c>
      <c r="C266" s="9" t="s">
        <v>164</v>
      </c>
      <c r="D266" s="17">
        <v>766.56</v>
      </c>
      <c r="E266" s="18">
        <v>4.5064083916562572</v>
      </c>
      <c r="F266" s="19">
        <f t="shared" si="14"/>
        <v>3483</v>
      </c>
      <c r="G266" s="20">
        <v>1</v>
      </c>
      <c r="H266" s="20"/>
      <c r="I266" s="20"/>
      <c r="J266" s="20"/>
      <c r="K266" s="20">
        <v>1</v>
      </c>
      <c r="L266" s="20"/>
      <c r="M266" s="20">
        <v>1</v>
      </c>
      <c r="N266" s="16" t="s">
        <v>338</v>
      </c>
      <c r="O266" s="2"/>
      <c r="P266" s="2"/>
    </row>
    <row r="267" spans="1:16">
      <c r="A267" s="13">
        <f t="shared" si="15"/>
        <v>800.16999999999985</v>
      </c>
      <c r="B267" s="8" t="s">
        <v>592</v>
      </c>
      <c r="C267" s="9" t="s">
        <v>164</v>
      </c>
      <c r="D267" s="17">
        <v>766.56</v>
      </c>
      <c r="E267" s="18">
        <v>4.5064083916562572</v>
      </c>
      <c r="F267" s="19">
        <f t="shared" si="14"/>
        <v>3483</v>
      </c>
      <c r="G267" s="20">
        <v>1</v>
      </c>
      <c r="H267" s="20"/>
      <c r="I267" s="20"/>
      <c r="J267" s="20"/>
      <c r="K267" s="20">
        <v>1</v>
      </c>
      <c r="L267" s="20"/>
      <c r="M267" s="20">
        <v>1</v>
      </c>
      <c r="N267" s="16" t="s">
        <v>338</v>
      </c>
      <c r="O267" s="2"/>
      <c r="P267" s="2"/>
    </row>
    <row r="268" spans="1:16">
      <c r="A268" s="13">
        <f t="shared" si="15"/>
        <v>800.17999999999984</v>
      </c>
      <c r="B268" s="8" t="s">
        <v>593</v>
      </c>
      <c r="C268" s="9" t="s">
        <v>164</v>
      </c>
      <c r="D268" s="17">
        <v>766.56</v>
      </c>
      <c r="E268" s="18">
        <v>4.5064083916562572</v>
      </c>
      <c r="F268" s="19">
        <f t="shared" si="14"/>
        <v>3483</v>
      </c>
      <c r="G268" s="20">
        <v>1</v>
      </c>
      <c r="H268" s="20"/>
      <c r="I268" s="20"/>
      <c r="J268" s="20"/>
      <c r="K268" s="20">
        <v>1</v>
      </c>
      <c r="L268" s="20"/>
      <c r="M268" s="20">
        <v>1</v>
      </c>
      <c r="N268" s="16" t="s">
        <v>338</v>
      </c>
      <c r="O268" s="2"/>
      <c r="P268" s="2"/>
    </row>
    <row r="269" spans="1:16">
      <c r="A269" s="13">
        <f t="shared" si="15"/>
        <v>800.18999999999983</v>
      </c>
      <c r="B269" s="8" t="s">
        <v>594</v>
      </c>
      <c r="C269" s="9" t="s">
        <v>164</v>
      </c>
      <c r="D269" s="17">
        <v>928.81</v>
      </c>
      <c r="E269" s="18">
        <v>3.7137055264902061</v>
      </c>
      <c r="F269" s="19">
        <f t="shared" si="14"/>
        <v>3483</v>
      </c>
      <c r="G269" s="20">
        <v>1</v>
      </c>
      <c r="H269" s="20"/>
      <c r="I269" s="20"/>
      <c r="J269" s="20"/>
      <c r="K269" s="20">
        <v>1</v>
      </c>
      <c r="L269" s="20"/>
      <c r="M269" s="20">
        <v>1</v>
      </c>
      <c r="N269" s="16" t="s">
        <v>338</v>
      </c>
      <c r="O269" s="2"/>
      <c r="P269" s="2"/>
    </row>
    <row r="270" spans="1:16">
      <c r="A270" s="13">
        <f t="shared" si="15"/>
        <v>800.19999999999982</v>
      </c>
      <c r="B270" s="8" t="s">
        <v>595</v>
      </c>
      <c r="C270" s="9" t="s">
        <v>164</v>
      </c>
      <c r="D270" s="17">
        <v>1035.1099999999999</v>
      </c>
      <c r="E270" s="18">
        <v>3.3353597527768275</v>
      </c>
      <c r="F270" s="19">
        <f t="shared" si="14"/>
        <v>3483</v>
      </c>
      <c r="G270" s="20">
        <v>1</v>
      </c>
      <c r="H270" s="20"/>
      <c r="I270" s="20"/>
      <c r="J270" s="20"/>
      <c r="K270" s="20">
        <v>1</v>
      </c>
      <c r="L270" s="20"/>
      <c r="M270" s="20">
        <v>1</v>
      </c>
      <c r="N270" s="16" t="s">
        <v>338</v>
      </c>
      <c r="O270" s="2"/>
      <c r="P270" s="2"/>
    </row>
    <row r="271" spans="1:16">
      <c r="A271" s="13">
        <f t="shared" si="15"/>
        <v>800.20999999999981</v>
      </c>
      <c r="B271" s="8" t="s">
        <v>596</v>
      </c>
      <c r="C271" s="9" t="s">
        <v>164</v>
      </c>
      <c r="D271" s="17">
        <v>928.81</v>
      </c>
      <c r="E271" s="18">
        <v>3.7137055264902061</v>
      </c>
      <c r="F271" s="19">
        <f t="shared" si="14"/>
        <v>3483</v>
      </c>
      <c r="G271" s="20">
        <v>1</v>
      </c>
      <c r="H271" s="20"/>
      <c r="I271" s="20"/>
      <c r="J271" s="20"/>
      <c r="K271" s="20">
        <v>1</v>
      </c>
      <c r="L271" s="20"/>
      <c r="M271" s="20">
        <v>1</v>
      </c>
      <c r="N271" s="16" t="s">
        <v>338</v>
      </c>
      <c r="O271" s="2"/>
      <c r="P271" s="2"/>
    </row>
    <row r="272" spans="1:16">
      <c r="A272" s="13">
        <f t="shared" si="15"/>
        <v>800.2199999999998</v>
      </c>
      <c r="B272" s="8" t="s">
        <v>597</v>
      </c>
      <c r="C272" s="9" t="s">
        <v>164</v>
      </c>
      <c r="D272" s="17">
        <v>1138.6199999999999</v>
      </c>
      <c r="E272" s="18">
        <v>3.032169667940865</v>
      </c>
      <c r="F272" s="19">
        <f t="shared" si="14"/>
        <v>3483</v>
      </c>
      <c r="G272" s="20">
        <v>1</v>
      </c>
      <c r="H272" s="20"/>
      <c r="I272" s="20"/>
      <c r="J272" s="20"/>
      <c r="K272" s="20">
        <v>1</v>
      </c>
      <c r="L272" s="20"/>
      <c r="M272" s="20">
        <v>1</v>
      </c>
      <c r="N272" s="16" t="s">
        <v>338</v>
      </c>
      <c r="O272" s="2"/>
      <c r="P272" s="2"/>
    </row>
    <row r="273" spans="1:16">
      <c r="A273" s="13">
        <f t="shared" si="15"/>
        <v>800.22999999999979</v>
      </c>
      <c r="B273" s="8" t="s">
        <v>598</v>
      </c>
      <c r="C273" s="9" t="s">
        <v>164</v>
      </c>
      <c r="D273" s="17">
        <v>766.56</v>
      </c>
      <c r="E273" s="18">
        <v>4.5064083916562572</v>
      </c>
      <c r="F273" s="19">
        <f t="shared" si="14"/>
        <v>3483</v>
      </c>
      <c r="G273" s="20">
        <v>1</v>
      </c>
      <c r="H273" s="20"/>
      <c r="I273" s="20"/>
      <c r="J273" s="20"/>
      <c r="K273" s="20">
        <v>1</v>
      </c>
      <c r="L273" s="20"/>
      <c r="M273" s="20">
        <v>1</v>
      </c>
      <c r="N273" s="16" t="s">
        <v>338</v>
      </c>
      <c r="O273" s="2"/>
      <c r="P273" s="2"/>
    </row>
    <row r="274" spans="1:16">
      <c r="A274" s="13">
        <f t="shared" si="15"/>
        <v>800.23999999999978</v>
      </c>
      <c r="B274" s="8" t="s">
        <v>599</v>
      </c>
      <c r="C274" s="9" t="s">
        <v>164</v>
      </c>
      <c r="D274" s="17">
        <v>928.81</v>
      </c>
      <c r="E274" s="18">
        <v>3.7137055264902061</v>
      </c>
      <c r="F274" s="19">
        <f t="shared" si="14"/>
        <v>3483</v>
      </c>
      <c r="G274" s="20">
        <v>1</v>
      </c>
      <c r="H274" s="20"/>
      <c r="I274" s="20"/>
      <c r="J274" s="20"/>
      <c r="K274" s="20">
        <v>1</v>
      </c>
      <c r="L274" s="20"/>
      <c r="M274" s="20">
        <v>1</v>
      </c>
      <c r="N274" s="16"/>
      <c r="O274" s="2"/>
      <c r="P274" s="2"/>
    </row>
    <row r="275" spans="1:16">
      <c r="A275" s="13">
        <f t="shared" si="15"/>
        <v>800.24999999999977</v>
      </c>
      <c r="B275" s="8" t="s">
        <v>600</v>
      </c>
      <c r="C275" s="9" t="s">
        <v>164</v>
      </c>
      <c r="D275" s="17">
        <v>928.81</v>
      </c>
      <c r="E275" s="18">
        <v>3.7137055264902061</v>
      </c>
      <c r="F275" s="19">
        <f t="shared" si="14"/>
        <v>3483</v>
      </c>
      <c r="G275" s="20">
        <v>1</v>
      </c>
      <c r="H275" s="20"/>
      <c r="I275" s="20"/>
      <c r="J275" s="20"/>
      <c r="K275" s="20">
        <v>1</v>
      </c>
      <c r="L275" s="20"/>
      <c r="M275" s="20">
        <v>1</v>
      </c>
      <c r="N275" s="16"/>
      <c r="O275" s="2"/>
      <c r="P275" s="2"/>
    </row>
    <row r="276" spans="1:16">
      <c r="A276" s="13">
        <f t="shared" si="15"/>
        <v>800.25999999999976</v>
      </c>
      <c r="B276" s="8" t="s">
        <v>601</v>
      </c>
      <c r="C276" s="9" t="s">
        <v>164</v>
      </c>
      <c r="D276" s="17">
        <v>928.81</v>
      </c>
      <c r="E276" s="18">
        <v>3.7137055264902061</v>
      </c>
      <c r="F276" s="19">
        <f t="shared" si="14"/>
        <v>3483</v>
      </c>
      <c r="G276" s="20">
        <v>1</v>
      </c>
      <c r="H276" s="20"/>
      <c r="I276" s="20"/>
      <c r="J276" s="20"/>
      <c r="K276" s="20">
        <v>1</v>
      </c>
      <c r="L276" s="20"/>
      <c r="M276" s="20">
        <v>1</v>
      </c>
      <c r="N276" s="16"/>
      <c r="O276" s="2"/>
      <c r="P276" s="2"/>
    </row>
    <row r="277" spans="1:16">
      <c r="A277" s="13">
        <f t="shared" si="15"/>
        <v>800.26999999999975</v>
      </c>
      <c r="B277" s="8" t="s">
        <v>602</v>
      </c>
      <c r="C277" s="9" t="s">
        <v>164</v>
      </c>
      <c r="D277" s="17">
        <v>928.81</v>
      </c>
      <c r="E277" s="18">
        <v>3.7137055264902061</v>
      </c>
      <c r="F277" s="19">
        <f t="shared" si="14"/>
        <v>3483</v>
      </c>
      <c r="G277" s="20">
        <v>1</v>
      </c>
      <c r="H277" s="20"/>
      <c r="I277" s="20"/>
      <c r="J277" s="20"/>
      <c r="K277" s="20">
        <v>1</v>
      </c>
      <c r="L277" s="20"/>
      <c r="M277" s="20">
        <v>1</v>
      </c>
      <c r="N277" s="16"/>
      <c r="O277" s="2"/>
      <c r="P277" s="2"/>
    </row>
    <row r="278" spans="1:16">
      <c r="A278" s="13">
        <f t="shared" si="15"/>
        <v>800.27999999999975</v>
      </c>
      <c r="B278" s="8" t="s">
        <v>603</v>
      </c>
      <c r="C278" s="9" t="s">
        <v>164</v>
      </c>
      <c r="D278" s="17">
        <v>928.81</v>
      </c>
      <c r="E278" s="18">
        <v>3.7137055264902061</v>
      </c>
      <c r="F278" s="19">
        <f t="shared" si="14"/>
        <v>3483</v>
      </c>
      <c r="G278" s="20">
        <v>1</v>
      </c>
      <c r="H278" s="20"/>
      <c r="I278" s="20"/>
      <c r="J278" s="20"/>
      <c r="K278" s="20">
        <v>1</v>
      </c>
      <c r="L278" s="20"/>
      <c r="M278" s="20">
        <v>1</v>
      </c>
      <c r="N278" s="16"/>
      <c r="O278" s="2"/>
      <c r="P278" s="2"/>
    </row>
    <row r="279" spans="1:16">
      <c r="A279" s="13">
        <f t="shared" si="15"/>
        <v>800.28999999999974</v>
      </c>
      <c r="B279" s="8" t="s">
        <v>604</v>
      </c>
      <c r="C279" s="9" t="s">
        <v>164</v>
      </c>
      <c r="D279" s="17">
        <v>928.81</v>
      </c>
      <c r="E279" s="18">
        <v>3.7137055264902061</v>
      </c>
      <c r="F279" s="19">
        <f t="shared" si="14"/>
        <v>3483</v>
      </c>
      <c r="G279" s="20">
        <v>1</v>
      </c>
      <c r="H279" s="20"/>
      <c r="I279" s="20"/>
      <c r="J279" s="20"/>
      <c r="K279" s="20">
        <v>1</v>
      </c>
      <c r="L279" s="20"/>
      <c r="M279" s="20">
        <v>1</v>
      </c>
      <c r="N279" s="16"/>
      <c r="O279" s="2"/>
      <c r="P279" s="2"/>
    </row>
    <row r="280" spans="1:16">
      <c r="A280" s="13">
        <f t="shared" si="15"/>
        <v>800.29999999999973</v>
      </c>
      <c r="B280" s="8" t="s">
        <v>605</v>
      </c>
      <c r="C280" s="9" t="s">
        <v>164</v>
      </c>
      <c r="D280" s="17">
        <v>176.47</v>
      </c>
      <c r="E280" s="18" t="s">
        <v>357</v>
      </c>
      <c r="F280" s="19">
        <f t="shared" si="14"/>
        <v>0</v>
      </c>
      <c r="G280" s="20"/>
      <c r="H280" s="20"/>
      <c r="I280" s="20"/>
      <c r="J280" s="20"/>
      <c r="K280" s="20"/>
      <c r="L280" s="20"/>
      <c r="M280" s="20"/>
      <c r="N280" s="16"/>
      <c r="O280" s="2"/>
      <c r="P280" s="2"/>
    </row>
    <row r="281" spans="1:16">
      <c r="A281" s="13">
        <f t="shared" si="15"/>
        <v>800.30999999999972</v>
      </c>
      <c r="B281" s="8" t="s">
        <v>606</v>
      </c>
      <c r="C281" s="9" t="s">
        <v>164</v>
      </c>
      <c r="D281" s="17">
        <v>294.81</v>
      </c>
      <c r="E281" s="18" t="s">
        <v>357</v>
      </c>
      <c r="F281" s="19">
        <f t="shared" si="14"/>
        <v>0</v>
      </c>
      <c r="G281" s="20"/>
      <c r="H281" s="20"/>
      <c r="I281" s="20"/>
      <c r="J281" s="20"/>
      <c r="K281" s="20"/>
      <c r="L281" s="20"/>
      <c r="M281" s="20"/>
      <c r="N281" s="16"/>
      <c r="O281" s="2"/>
      <c r="P281" s="2"/>
    </row>
    <row r="282" spans="1:16">
      <c r="A282" s="13">
        <f t="shared" si="15"/>
        <v>800.31999999999971</v>
      </c>
      <c r="B282" s="8" t="s">
        <v>607</v>
      </c>
      <c r="C282" s="9" t="s">
        <v>164</v>
      </c>
      <c r="D282" s="17">
        <v>713.13</v>
      </c>
      <c r="E282" s="18">
        <v>4.8413486285756306</v>
      </c>
      <c r="F282" s="19">
        <f t="shared" si="14"/>
        <v>3483</v>
      </c>
      <c r="G282" s="20">
        <v>1</v>
      </c>
      <c r="H282" s="20"/>
      <c r="I282" s="20"/>
      <c r="J282" s="20"/>
      <c r="K282" s="20">
        <v>1</v>
      </c>
      <c r="L282" s="20"/>
      <c r="M282" s="20">
        <v>1</v>
      </c>
      <c r="N282" s="16"/>
      <c r="O282" s="2"/>
      <c r="P282" s="2"/>
    </row>
    <row r="283" spans="1:16">
      <c r="A283" s="13">
        <f t="shared" si="15"/>
        <v>800.3299999999997</v>
      </c>
      <c r="B283" s="8" t="s">
        <v>608</v>
      </c>
      <c r="C283" s="9" t="s">
        <v>164</v>
      </c>
      <c r="D283" s="17">
        <v>766.05</v>
      </c>
      <c r="E283" s="18">
        <v>4.5068711173480747</v>
      </c>
      <c r="F283" s="19">
        <f t="shared" si="14"/>
        <v>3483</v>
      </c>
      <c r="G283" s="20">
        <v>1</v>
      </c>
      <c r="H283" s="20"/>
      <c r="I283" s="20"/>
      <c r="J283" s="20"/>
      <c r="K283" s="20">
        <v>1</v>
      </c>
      <c r="L283" s="20"/>
      <c r="M283" s="20">
        <v>1</v>
      </c>
      <c r="N283" s="16"/>
      <c r="O283" s="2"/>
      <c r="P283" s="2"/>
    </row>
    <row r="284" spans="1:16">
      <c r="A284" s="13">
        <f t="shared" si="15"/>
        <v>800.33999999999969</v>
      </c>
      <c r="B284" s="8" t="s">
        <v>609</v>
      </c>
      <c r="C284" s="9" t="s">
        <v>164</v>
      </c>
      <c r="D284" s="17">
        <v>927.07</v>
      </c>
      <c r="E284" s="18">
        <v>3.7241037969313444</v>
      </c>
      <c r="F284" s="19">
        <f t="shared" si="14"/>
        <v>3483</v>
      </c>
      <c r="G284" s="20">
        <v>1</v>
      </c>
      <c r="H284" s="20"/>
      <c r="I284" s="20"/>
      <c r="J284" s="20"/>
      <c r="K284" s="20">
        <v>1</v>
      </c>
      <c r="L284" s="20"/>
      <c r="M284" s="20">
        <v>1</v>
      </c>
      <c r="N284" s="16"/>
      <c r="O284" s="2"/>
      <c r="P284" s="2"/>
    </row>
    <row r="285" spans="1:16">
      <c r="A285" s="13">
        <f t="shared" si="15"/>
        <v>800.34999999999968</v>
      </c>
      <c r="B285" s="8" t="s">
        <v>610</v>
      </c>
      <c r="C285" s="9" t="s">
        <v>164</v>
      </c>
      <c r="D285" s="17">
        <v>995.87</v>
      </c>
      <c r="E285" s="18">
        <v>3.4668193725892871</v>
      </c>
      <c r="F285" s="19">
        <f t="shared" si="14"/>
        <v>3483</v>
      </c>
      <c r="G285" s="20">
        <v>1</v>
      </c>
      <c r="H285" s="20"/>
      <c r="I285" s="20"/>
      <c r="J285" s="20"/>
      <c r="K285" s="20">
        <v>1</v>
      </c>
      <c r="L285" s="20"/>
      <c r="M285" s="20">
        <v>1</v>
      </c>
      <c r="N285" s="16"/>
      <c r="O285" s="2"/>
      <c r="P285" s="2"/>
    </row>
    <row r="286" spans="1:16">
      <c r="A286" s="13">
        <f t="shared" si="15"/>
        <v>800.35999999999967</v>
      </c>
      <c r="B286" s="8" t="s">
        <v>611</v>
      </c>
      <c r="C286" s="9" t="s">
        <v>164</v>
      </c>
      <c r="D286" s="17">
        <v>1205.19</v>
      </c>
      <c r="E286" s="18">
        <v>2.8646796475579248</v>
      </c>
      <c r="F286" s="19">
        <f t="shared" si="14"/>
        <v>3483</v>
      </c>
      <c r="G286" s="20">
        <v>1</v>
      </c>
      <c r="H286" s="20"/>
      <c r="I286" s="20"/>
      <c r="J286" s="20"/>
      <c r="K286" s="20">
        <v>1</v>
      </c>
      <c r="L286" s="20"/>
      <c r="M286" s="20">
        <v>1</v>
      </c>
      <c r="N286" s="16"/>
      <c r="O286" s="2"/>
      <c r="P286" s="2"/>
    </row>
    <row r="287" spans="1:16">
      <c r="A287" s="13">
        <f t="shared" si="15"/>
        <v>800.36999999999966</v>
      </c>
      <c r="B287" s="8" t="s">
        <v>612</v>
      </c>
      <c r="C287" s="9" t="s">
        <v>164</v>
      </c>
      <c r="D287" s="17">
        <v>1294.6199999999999</v>
      </c>
      <c r="E287" s="18">
        <v>2.6667814322747896</v>
      </c>
      <c r="F287" s="19">
        <f t="shared" si="14"/>
        <v>3483</v>
      </c>
      <c r="G287" s="20">
        <v>1</v>
      </c>
      <c r="H287" s="20"/>
      <c r="I287" s="20"/>
      <c r="J287" s="20"/>
      <c r="K287" s="20">
        <v>1</v>
      </c>
      <c r="L287" s="20"/>
      <c r="M287" s="20">
        <v>1</v>
      </c>
      <c r="N287" s="16"/>
      <c r="O287" s="2"/>
      <c r="P287" s="2"/>
    </row>
    <row r="288" spans="1:16">
      <c r="A288" s="13">
        <f t="shared" si="15"/>
        <v>800.37999999999965</v>
      </c>
      <c r="B288" s="8" t="s">
        <v>613</v>
      </c>
      <c r="C288" s="9" t="s">
        <v>164</v>
      </c>
      <c r="D288" s="17" t="s">
        <v>465</v>
      </c>
      <c r="E288" s="18" t="s">
        <v>357</v>
      </c>
      <c r="F288" s="19">
        <f t="shared" si="14"/>
        <v>0</v>
      </c>
      <c r="G288" s="20"/>
      <c r="H288" s="20"/>
      <c r="I288" s="20"/>
      <c r="J288" s="20"/>
      <c r="K288" s="20"/>
      <c r="L288" s="20"/>
      <c r="M288" s="20"/>
      <c r="N288" s="16"/>
      <c r="O288" s="2"/>
      <c r="P288" s="2"/>
    </row>
    <row r="289" spans="1:16">
      <c r="A289" s="13">
        <f t="shared" si="15"/>
        <v>800.38999999999965</v>
      </c>
      <c r="B289" s="8" t="s">
        <v>614</v>
      </c>
      <c r="C289" s="9" t="s">
        <v>164</v>
      </c>
      <c r="D289" s="17">
        <v>266.85000000000002</v>
      </c>
      <c r="E289" s="18">
        <v>12.937853107344631</v>
      </c>
      <c r="F289" s="19">
        <f t="shared" si="14"/>
        <v>3483</v>
      </c>
      <c r="G289" s="20">
        <v>1</v>
      </c>
      <c r="H289" s="20"/>
      <c r="I289" s="20"/>
      <c r="J289" s="20"/>
      <c r="K289" s="20">
        <v>1</v>
      </c>
      <c r="L289" s="20"/>
      <c r="M289" s="20">
        <v>1</v>
      </c>
      <c r="N289" s="16"/>
      <c r="O289" s="2"/>
      <c r="P289" s="2"/>
    </row>
    <row r="290" spans="1:16">
      <c r="A290" s="13">
        <f t="shared" si="15"/>
        <v>800.39999999999964</v>
      </c>
      <c r="B290" s="8" t="s">
        <v>615</v>
      </c>
      <c r="C290" s="9" t="s">
        <v>164</v>
      </c>
      <c r="D290" s="17">
        <v>392.09</v>
      </c>
      <c r="E290" s="18">
        <v>8.8053363648522147</v>
      </c>
      <c r="F290" s="19">
        <f t="shared" si="14"/>
        <v>3483</v>
      </c>
      <c r="G290" s="20">
        <v>1</v>
      </c>
      <c r="H290" s="20"/>
      <c r="I290" s="20"/>
      <c r="J290" s="20"/>
      <c r="K290" s="20">
        <v>1</v>
      </c>
      <c r="L290" s="20"/>
      <c r="M290" s="20">
        <v>1</v>
      </c>
      <c r="N290" s="16"/>
      <c r="O290" s="2"/>
      <c r="P290" s="2"/>
    </row>
    <row r="291" spans="1:16">
      <c r="A291" s="13">
        <f t="shared" si="15"/>
        <v>800.40999999999963</v>
      </c>
      <c r="B291" s="8" t="s">
        <v>616</v>
      </c>
      <c r="C291" s="9" t="s">
        <v>164</v>
      </c>
      <c r="D291" s="17">
        <v>137.72</v>
      </c>
      <c r="E291" s="18" t="s">
        <v>357</v>
      </c>
      <c r="F291" s="19">
        <f t="shared" si="14"/>
        <v>0</v>
      </c>
      <c r="G291" s="20"/>
      <c r="H291" s="20"/>
      <c r="I291" s="20"/>
      <c r="J291" s="20"/>
      <c r="K291" s="20"/>
      <c r="L291" s="20"/>
      <c r="M291" s="20"/>
      <c r="N291" s="16"/>
      <c r="O291" s="2"/>
      <c r="P291" s="2"/>
    </row>
    <row r="292" spans="1:16">
      <c r="A292" s="13">
        <f t="shared" si="15"/>
        <v>800.41999999999962</v>
      </c>
      <c r="B292" s="8" t="s">
        <v>617</v>
      </c>
      <c r="C292" s="9" t="s">
        <v>164</v>
      </c>
      <c r="D292" s="17">
        <v>413.16</v>
      </c>
      <c r="E292" s="18">
        <v>8.3563382516262106</v>
      </c>
      <c r="F292" s="19">
        <f t="shared" ref="F292:F315" si="16">+(G292*D$3)+(H292*D$4)+(I292*D$5)+(J292*D$6)+(K292*D$7)+(L292*D$8)+(M292*D$9)</f>
        <v>3483</v>
      </c>
      <c r="G292" s="20">
        <v>1</v>
      </c>
      <c r="H292" s="20"/>
      <c r="I292" s="20"/>
      <c r="J292" s="20"/>
      <c r="K292" s="20">
        <v>1</v>
      </c>
      <c r="L292" s="20"/>
      <c r="M292" s="20">
        <v>1</v>
      </c>
      <c r="N292" s="16"/>
      <c r="O292" s="2"/>
      <c r="P292" s="2"/>
    </row>
    <row r="293" spans="1:16">
      <c r="A293" s="13">
        <f t="shared" si="15"/>
        <v>800.42999999999961</v>
      </c>
      <c r="B293" s="8" t="s">
        <v>618</v>
      </c>
      <c r="C293" s="9" t="s">
        <v>164</v>
      </c>
      <c r="D293" s="17">
        <v>826.32</v>
      </c>
      <c r="E293" s="18">
        <v>4.1781691258131053</v>
      </c>
      <c r="F293" s="19">
        <f t="shared" si="16"/>
        <v>3483</v>
      </c>
      <c r="G293" s="20">
        <v>1</v>
      </c>
      <c r="H293" s="20"/>
      <c r="I293" s="20"/>
      <c r="J293" s="20"/>
      <c r="K293" s="20">
        <v>1</v>
      </c>
      <c r="L293" s="20"/>
      <c r="M293" s="20">
        <v>1</v>
      </c>
      <c r="N293" s="16"/>
      <c r="O293" s="2"/>
      <c r="P293" s="2"/>
    </row>
    <row r="294" spans="1:16">
      <c r="A294" s="13">
        <f t="shared" si="15"/>
        <v>800.4399999999996</v>
      </c>
      <c r="B294" s="8" t="s">
        <v>619</v>
      </c>
      <c r="C294" s="9" t="s">
        <v>164</v>
      </c>
      <c r="D294" s="17">
        <v>1377.2</v>
      </c>
      <c r="E294" s="18">
        <v>2.5069014754878629</v>
      </c>
      <c r="F294" s="19">
        <f t="shared" si="16"/>
        <v>3483</v>
      </c>
      <c r="G294" s="20">
        <v>1</v>
      </c>
      <c r="H294" s="20"/>
      <c r="I294" s="20"/>
      <c r="J294" s="20"/>
      <c r="K294" s="20">
        <v>1</v>
      </c>
      <c r="L294" s="20"/>
      <c r="M294" s="20">
        <v>1</v>
      </c>
      <c r="N294" s="16"/>
      <c r="O294" s="2"/>
      <c r="P294" s="2"/>
    </row>
    <row r="295" spans="1:16">
      <c r="A295" s="13">
        <f t="shared" si="15"/>
        <v>800.44999999999959</v>
      </c>
      <c r="B295" s="8" t="s">
        <v>620</v>
      </c>
      <c r="C295" s="9" t="s">
        <v>164</v>
      </c>
      <c r="D295" s="17">
        <v>1721.5</v>
      </c>
      <c r="E295" s="18">
        <v>2.0055135439750824</v>
      </c>
      <c r="F295" s="19">
        <f t="shared" si="16"/>
        <v>3483</v>
      </c>
      <c r="G295" s="20">
        <v>1</v>
      </c>
      <c r="H295" s="20"/>
      <c r="I295" s="20"/>
      <c r="J295" s="20"/>
      <c r="K295" s="20">
        <v>1</v>
      </c>
      <c r="L295" s="20"/>
      <c r="M295" s="20">
        <v>1</v>
      </c>
      <c r="N295" s="16"/>
      <c r="O295" s="2"/>
      <c r="P295" s="2"/>
    </row>
    <row r="296" spans="1:16">
      <c r="A296" s="13">
        <f t="shared" si="15"/>
        <v>800.45999999999958</v>
      </c>
      <c r="B296" s="8" t="s">
        <v>621</v>
      </c>
      <c r="C296" s="9" t="s">
        <v>164</v>
      </c>
      <c r="D296" s="17">
        <v>2065.8000000000002</v>
      </c>
      <c r="E296" s="18">
        <v>1.6712676503252419</v>
      </c>
      <c r="F296" s="19">
        <f t="shared" si="16"/>
        <v>3483</v>
      </c>
      <c r="G296" s="20">
        <v>1</v>
      </c>
      <c r="H296" s="20"/>
      <c r="I296" s="20"/>
      <c r="J296" s="20"/>
      <c r="K296" s="20">
        <v>1</v>
      </c>
      <c r="L296" s="20"/>
      <c r="M296" s="20">
        <v>1</v>
      </c>
      <c r="N296" s="16"/>
      <c r="O296" s="2"/>
      <c r="P296" s="2"/>
    </row>
    <row r="297" spans="1:16">
      <c r="A297" s="13">
        <f t="shared" si="15"/>
        <v>800.46999999999957</v>
      </c>
      <c r="B297" s="8" t="s">
        <v>622</v>
      </c>
      <c r="C297" s="9" t="s">
        <v>164</v>
      </c>
      <c r="D297" s="17">
        <v>2754.4</v>
      </c>
      <c r="E297" s="18">
        <v>1.2534507377439315</v>
      </c>
      <c r="F297" s="19">
        <f t="shared" si="16"/>
        <v>3483</v>
      </c>
      <c r="G297" s="20">
        <v>1</v>
      </c>
      <c r="H297" s="20"/>
      <c r="I297" s="20"/>
      <c r="J297" s="20"/>
      <c r="K297" s="20">
        <v>1</v>
      </c>
      <c r="L297" s="20"/>
      <c r="M297" s="20">
        <v>1</v>
      </c>
      <c r="N297" s="16"/>
      <c r="O297" s="2"/>
      <c r="P297" s="2"/>
    </row>
    <row r="298" spans="1:16">
      <c r="A298" s="13">
        <f t="shared" si="15"/>
        <v>800.47999999999956</v>
      </c>
      <c r="B298" s="8" t="s">
        <v>623</v>
      </c>
      <c r="C298" s="9" t="s">
        <v>164</v>
      </c>
      <c r="D298" s="17">
        <v>3443</v>
      </c>
      <c r="E298" s="18">
        <v>1.0027605901951451</v>
      </c>
      <c r="F298" s="19">
        <f t="shared" si="16"/>
        <v>3483</v>
      </c>
      <c r="G298" s="20">
        <v>1</v>
      </c>
      <c r="H298" s="20"/>
      <c r="I298" s="20"/>
      <c r="J298" s="20"/>
      <c r="K298" s="20">
        <v>1</v>
      </c>
      <c r="L298" s="20"/>
      <c r="M298" s="20">
        <v>1</v>
      </c>
      <c r="N298" s="16"/>
      <c r="O298" s="2"/>
      <c r="P298" s="2"/>
    </row>
    <row r="299" spans="1:16">
      <c r="A299" s="13">
        <f t="shared" si="15"/>
        <v>800.48999999999955</v>
      </c>
      <c r="B299" s="8" t="s">
        <v>624</v>
      </c>
      <c r="C299" s="9" t="s">
        <v>164</v>
      </c>
      <c r="D299" s="17">
        <v>133.4</v>
      </c>
      <c r="E299" s="18">
        <v>25.874435056003144</v>
      </c>
      <c r="F299" s="19">
        <f t="shared" si="16"/>
        <v>3483</v>
      </c>
      <c r="G299" s="20">
        <v>1</v>
      </c>
      <c r="H299" s="20"/>
      <c r="I299" s="20"/>
      <c r="J299" s="20"/>
      <c r="K299" s="20">
        <v>1</v>
      </c>
      <c r="L299" s="20"/>
      <c r="M299" s="20">
        <v>1</v>
      </c>
      <c r="N299" s="16" t="s">
        <v>338</v>
      </c>
      <c r="O299" s="2"/>
      <c r="P299" s="2"/>
    </row>
    <row r="300" spans="1:16">
      <c r="A300" s="13">
        <f t="shared" si="15"/>
        <v>800.49999999999955</v>
      </c>
      <c r="B300" s="8" t="s">
        <v>625</v>
      </c>
      <c r="C300" s="9" t="s">
        <v>164</v>
      </c>
      <c r="D300" s="17">
        <v>423.95</v>
      </c>
      <c r="E300" s="18">
        <v>8.143669985775249</v>
      </c>
      <c r="F300" s="19">
        <f t="shared" si="16"/>
        <v>3483</v>
      </c>
      <c r="G300" s="20">
        <v>1</v>
      </c>
      <c r="H300" s="20"/>
      <c r="I300" s="20"/>
      <c r="J300" s="20"/>
      <c r="K300" s="20">
        <v>1</v>
      </c>
      <c r="L300" s="20"/>
      <c r="M300" s="20">
        <v>1</v>
      </c>
      <c r="N300" s="16"/>
      <c r="O300" s="2"/>
      <c r="P300" s="2"/>
    </row>
    <row r="301" spans="1:16">
      <c r="A301" s="13">
        <f t="shared" si="15"/>
        <v>800.50999999999954</v>
      </c>
      <c r="B301" s="8" t="s">
        <v>626</v>
      </c>
      <c r="C301" s="9" t="s">
        <v>164</v>
      </c>
      <c r="D301" s="17">
        <v>796.24</v>
      </c>
      <c r="E301" s="18">
        <v>4.33597866174921</v>
      </c>
      <c r="F301" s="19">
        <f t="shared" si="16"/>
        <v>3483</v>
      </c>
      <c r="G301" s="20">
        <v>1</v>
      </c>
      <c r="H301" s="20"/>
      <c r="I301" s="20"/>
      <c r="J301" s="20"/>
      <c r="K301" s="20">
        <v>1</v>
      </c>
      <c r="L301" s="20"/>
      <c r="M301" s="20">
        <v>1</v>
      </c>
      <c r="N301" s="16"/>
      <c r="O301" s="2"/>
      <c r="P301" s="2"/>
    </row>
    <row r="302" spans="1:16">
      <c r="A302" s="13">
        <f t="shared" si="15"/>
        <v>800.51999999999953</v>
      </c>
      <c r="B302" s="8" t="s">
        <v>627</v>
      </c>
      <c r="C302" s="9" t="s">
        <v>164</v>
      </c>
      <c r="D302" s="17">
        <v>266.85000000000002</v>
      </c>
      <c r="E302" s="18">
        <v>12.937853107344631</v>
      </c>
      <c r="F302" s="19">
        <f t="shared" si="16"/>
        <v>3483</v>
      </c>
      <c r="G302" s="20">
        <v>1</v>
      </c>
      <c r="H302" s="20"/>
      <c r="I302" s="20"/>
      <c r="J302" s="20"/>
      <c r="K302" s="20">
        <v>1</v>
      </c>
      <c r="L302" s="20"/>
      <c r="M302" s="20">
        <v>1</v>
      </c>
      <c r="N302" s="16"/>
      <c r="O302" s="2"/>
      <c r="P302" s="2"/>
    </row>
    <row r="303" spans="1:16">
      <c r="A303" s="13">
        <f t="shared" si="15"/>
        <v>800.52999999999952</v>
      </c>
      <c r="B303" s="8" t="s">
        <v>628</v>
      </c>
      <c r="C303" s="9" t="s">
        <v>164</v>
      </c>
      <c r="D303" s="17">
        <v>529.39</v>
      </c>
      <c r="E303" s="18">
        <v>6.5216314603402594</v>
      </c>
      <c r="F303" s="19">
        <f t="shared" si="16"/>
        <v>3483</v>
      </c>
      <c r="G303" s="20">
        <v>1</v>
      </c>
      <c r="H303" s="20"/>
      <c r="I303" s="20"/>
      <c r="J303" s="20"/>
      <c r="K303" s="20">
        <v>1</v>
      </c>
      <c r="L303" s="20"/>
      <c r="M303" s="20">
        <v>1</v>
      </c>
      <c r="N303" s="16"/>
      <c r="O303" s="2"/>
      <c r="P303" s="2"/>
    </row>
    <row r="304" spans="1:16">
      <c r="A304" s="13">
        <f t="shared" si="15"/>
        <v>800.53999999999951</v>
      </c>
      <c r="B304" s="8" t="s">
        <v>629</v>
      </c>
      <c r="C304" s="9" t="s">
        <v>164</v>
      </c>
      <c r="D304" s="17">
        <v>529.39</v>
      </c>
      <c r="E304" s="18">
        <v>6.5216314603402594</v>
      </c>
      <c r="F304" s="19">
        <f t="shared" si="16"/>
        <v>3483</v>
      </c>
      <c r="G304" s="20">
        <v>1</v>
      </c>
      <c r="H304" s="20"/>
      <c r="I304" s="20"/>
      <c r="J304" s="20"/>
      <c r="K304" s="20">
        <v>1</v>
      </c>
      <c r="L304" s="20"/>
      <c r="M304" s="20">
        <v>1</v>
      </c>
      <c r="N304" s="16"/>
      <c r="O304" s="2"/>
      <c r="P304" s="2"/>
    </row>
    <row r="305" spans="1:16">
      <c r="A305" s="13">
        <f t="shared" si="15"/>
        <v>800.5499999999995</v>
      </c>
      <c r="B305" s="8" t="s">
        <v>630</v>
      </c>
      <c r="C305" s="9" t="s">
        <v>164</v>
      </c>
      <c r="D305" s="17">
        <v>529.39</v>
      </c>
      <c r="E305" s="18">
        <v>6.5216314603402594</v>
      </c>
      <c r="F305" s="19">
        <f t="shared" si="16"/>
        <v>3483</v>
      </c>
      <c r="G305" s="20">
        <v>1</v>
      </c>
      <c r="H305" s="20"/>
      <c r="I305" s="20"/>
      <c r="J305" s="20"/>
      <c r="K305" s="20">
        <v>1</v>
      </c>
      <c r="L305" s="20"/>
      <c r="M305" s="20">
        <v>1</v>
      </c>
      <c r="N305" s="16"/>
      <c r="O305" s="2"/>
      <c r="P305" s="2"/>
    </row>
    <row r="306" spans="1:16">
      <c r="A306" s="13">
        <f t="shared" si="15"/>
        <v>800.55999999999949</v>
      </c>
      <c r="B306" s="8" t="s">
        <v>631</v>
      </c>
      <c r="C306" s="9" t="s">
        <v>164</v>
      </c>
      <c r="D306" s="17">
        <v>796.24</v>
      </c>
      <c r="E306" s="18">
        <v>4.33597866174921</v>
      </c>
      <c r="F306" s="19">
        <f t="shared" si="16"/>
        <v>3483</v>
      </c>
      <c r="G306" s="20">
        <v>1</v>
      </c>
      <c r="H306" s="20"/>
      <c r="I306" s="20"/>
      <c r="J306" s="20"/>
      <c r="K306" s="20">
        <v>1</v>
      </c>
      <c r="L306" s="20"/>
      <c r="M306" s="20">
        <v>1</v>
      </c>
      <c r="N306" s="16"/>
      <c r="O306" s="2"/>
      <c r="P306" s="2"/>
    </row>
    <row r="307" spans="1:16">
      <c r="A307" s="13">
        <f t="shared" si="15"/>
        <v>800.56999999999948</v>
      </c>
      <c r="B307" s="8" t="s">
        <v>632</v>
      </c>
      <c r="C307" s="9" t="s">
        <v>164</v>
      </c>
      <c r="D307" s="17">
        <v>796.24</v>
      </c>
      <c r="E307" s="18">
        <v>4.33597866174921</v>
      </c>
      <c r="F307" s="19">
        <f t="shared" si="16"/>
        <v>3483</v>
      </c>
      <c r="G307" s="20">
        <v>1</v>
      </c>
      <c r="H307" s="20"/>
      <c r="I307" s="20"/>
      <c r="J307" s="20"/>
      <c r="K307" s="20">
        <v>1</v>
      </c>
      <c r="L307" s="20"/>
      <c r="M307" s="20">
        <v>1</v>
      </c>
      <c r="N307" s="16"/>
      <c r="O307" s="2"/>
      <c r="P307" s="2"/>
    </row>
    <row r="308" spans="1:16">
      <c r="A308" s="13">
        <f t="shared" si="15"/>
        <v>800.57999999999947</v>
      </c>
      <c r="B308" s="8" t="s">
        <v>633</v>
      </c>
      <c r="C308" s="9" t="s">
        <v>164</v>
      </c>
      <c r="D308" s="17">
        <v>1590.34</v>
      </c>
      <c r="E308" s="18">
        <v>2.1709203020410857</v>
      </c>
      <c r="F308" s="19">
        <f t="shared" si="16"/>
        <v>3483</v>
      </c>
      <c r="G308" s="20">
        <v>1</v>
      </c>
      <c r="H308" s="20"/>
      <c r="I308" s="20"/>
      <c r="J308" s="20"/>
      <c r="K308" s="20">
        <v>1</v>
      </c>
      <c r="L308" s="20"/>
      <c r="M308" s="20">
        <v>1</v>
      </c>
      <c r="N308" s="16" t="s">
        <v>338</v>
      </c>
      <c r="O308" s="2"/>
      <c r="P308" s="2"/>
    </row>
    <row r="309" spans="1:16">
      <c r="A309" s="13">
        <f t="shared" si="15"/>
        <v>800.58999999999946</v>
      </c>
      <c r="B309" s="8" t="s">
        <v>634</v>
      </c>
      <c r="C309" s="9" t="s">
        <v>164</v>
      </c>
      <c r="D309" s="17">
        <v>154.72999999999999</v>
      </c>
      <c r="E309" s="18" t="s">
        <v>357</v>
      </c>
      <c r="F309" s="19">
        <f t="shared" si="16"/>
        <v>0</v>
      </c>
      <c r="G309" s="20"/>
      <c r="H309" s="20"/>
      <c r="I309" s="20"/>
      <c r="J309" s="20"/>
      <c r="K309" s="20"/>
      <c r="L309" s="20"/>
      <c r="M309" s="20"/>
      <c r="N309" s="16" t="s">
        <v>338</v>
      </c>
      <c r="O309" s="2"/>
      <c r="P309" s="2"/>
    </row>
    <row r="310" spans="1:16">
      <c r="A310" s="13">
        <f t="shared" si="15"/>
        <v>800.59999999999945</v>
      </c>
      <c r="B310" s="8" t="s">
        <v>635</v>
      </c>
      <c r="C310" s="9" t="s">
        <v>164</v>
      </c>
      <c r="D310" s="17">
        <v>856.12</v>
      </c>
      <c r="E310" s="18">
        <v>4.0327396903664461</v>
      </c>
      <c r="F310" s="19">
        <f t="shared" si="16"/>
        <v>3483</v>
      </c>
      <c r="G310" s="20">
        <v>1</v>
      </c>
      <c r="H310" s="20"/>
      <c r="I310" s="20"/>
      <c r="J310" s="20"/>
      <c r="K310" s="20">
        <v>1</v>
      </c>
      <c r="L310" s="20"/>
      <c r="M310" s="20">
        <v>1</v>
      </c>
      <c r="N310" s="16" t="s">
        <v>338</v>
      </c>
      <c r="O310" s="2"/>
      <c r="P310" s="2"/>
    </row>
    <row r="311" spans="1:16">
      <c r="A311" s="13">
        <f t="shared" si="15"/>
        <v>800.60999999999945</v>
      </c>
      <c r="B311" s="8" t="s">
        <v>636</v>
      </c>
      <c r="C311" s="9" t="s">
        <v>164</v>
      </c>
      <c r="D311" s="17">
        <v>897.42</v>
      </c>
      <c r="E311" s="18">
        <v>3.8471652082450736</v>
      </c>
      <c r="F311" s="19">
        <f t="shared" si="16"/>
        <v>3483</v>
      </c>
      <c r="G311" s="20">
        <v>1</v>
      </c>
      <c r="H311" s="20"/>
      <c r="I311" s="20"/>
      <c r="J311" s="20"/>
      <c r="K311" s="20">
        <v>1</v>
      </c>
      <c r="L311" s="20"/>
      <c r="M311" s="20">
        <v>1</v>
      </c>
      <c r="N311" s="16" t="s">
        <v>338</v>
      </c>
      <c r="O311" s="2"/>
      <c r="P311" s="2"/>
    </row>
    <row r="312" spans="1:16">
      <c r="A312" s="13">
        <f t="shared" si="15"/>
        <v>800.61999999999944</v>
      </c>
      <c r="B312" s="8" t="s">
        <v>637</v>
      </c>
      <c r="C312" s="9" t="s">
        <v>164</v>
      </c>
      <c r="D312" s="17">
        <v>948.9</v>
      </c>
      <c r="E312" s="18">
        <v>3.6384360320530535</v>
      </c>
      <c r="F312" s="19">
        <f t="shared" si="16"/>
        <v>3483</v>
      </c>
      <c r="G312" s="20">
        <v>1</v>
      </c>
      <c r="H312" s="20"/>
      <c r="I312" s="20"/>
      <c r="J312" s="20"/>
      <c r="K312" s="20">
        <v>1</v>
      </c>
      <c r="L312" s="20"/>
      <c r="M312" s="20">
        <v>1</v>
      </c>
      <c r="N312" s="16" t="s">
        <v>338</v>
      </c>
      <c r="O312" s="2"/>
      <c r="P312" s="2"/>
    </row>
    <row r="313" spans="1:16">
      <c r="A313" s="13">
        <f t="shared" si="15"/>
        <v>800.62999999999943</v>
      </c>
      <c r="B313" s="8" t="s">
        <v>638</v>
      </c>
      <c r="C313" s="9" t="s">
        <v>164</v>
      </c>
      <c r="D313" s="17">
        <v>993.42</v>
      </c>
      <c r="E313" s="18">
        <v>3.4753747888513513</v>
      </c>
      <c r="F313" s="19">
        <f t="shared" si="16"/>
        <v>3483</v>
      </c>
      <c r="G313" s="20">
        <v>1</v>
      </c>
      <c r="H313" s="20"/>
      <c r="I313" s="20"/>
      <c r="J313" s="20"/>
      <c r="K313" s="20">
        <v>1</v>
      </c>
      <c r="L313" s="20"/>
      <c r="M313" s="20">
        <v>1</v>
      </c>
      <c r="N313" s="16" t="s">
        <v>338</v>
      </c>
      <c r="O313" s="2"/>
      <c r="P313" s="2"/>
    </row>
    <row r="314" spans="1:16">
      <c r="A314" s="13">
        <f t="shared" si="15"/>
        <v>800.63999999999942</v>
      </c>
      <c r="B314" s="8" t="s">
        <v>639</v>
      </c>
      <c r="C314" s="9" t="s">
        <v>164</v>
      </c>
      <c r="D314" s="17">
        <v>1035.07</v>
      </c>
      <c r="E314" s="18">
        <v>3.3355287322837639</v>
      </c>
      <c r="F314" s="19">
        <f t="shared" si="16"/>
        <v>3483</v>
      </c>
      <c r="G314" s="20">
        <v>1</v>
      </c>
      <c r="H314" s="20"/>
      <c r="I314" s="20"/>
      <c r="J314" s="20"/>
      <c r="K314" s="20">
        <v>1</v>
      </c>
      <c r="L314" s="20"/>
      <c r="M314" s="20">
        <v>1</v>
      </c>
      <c r="N314" s="16" t="s">
        <v>338</v>
      </c>
      <c r="O314" s="2"/>
      <c r="P314" s="2"/>
    </row>
    <row r="315" spans="1:16">
      <c r="A315" s="13">
        <f t="shared" si="15"/>
        <v>800.64999999999941</v>
      </c>
      <c r="B315" s="8" t="s">
        <v>640</v>
      </c>
      <c r="C315" s="9" t="s">
        <v>164</v>
      </c>
      <c r="D315" s="17">
        <v>1255.07</v>
      </c>
      <c r="E315" s="18">
        <v>2.7508513171913842</v>
      </c>
      <c r="F315" s="19">
        <f t="shared" si="16"/>
        <v>3483</v>
      </c>
      <c r="G315" s="20">
        <v>1</v>
      </c>
      <c r="H315" s="20"/>
      <c r="I315" s="20"/>
      <c r="J315" s="20"/>
      <c r="K315" s="20">
        <v>1</v>
      </c>
      <c r="L315" s="20"/>
      <c r="M315" s="20">
        <v>1</v>
      </c>
      <c r="N315" s="16" t="s">
        <v>338</v>
      </c>
      <c r="O315" s="2"/>
      <c r="P315" s="2"/>
    </row>
    <row r="316" spans="1:16">
      <c r="A316" s="13">
        <f>+A315+0.01</f>
        <v>800.6599999999994</v>
      </c>
      <c r="B316" s="8" t="s">
        <v>641</v>
      </c>
      <c r="C316" s="9" t="s">
        <v>164</v>
      </c>
      <c r="D316" s="17">
        <v>1681.91</v>
      </c>
      <c r="E316" s="18">
        <v>2.0527390640102268</v>
      </c>
      <c r="F316" s="19">
        <f>+(G316*D$3)+(H316*D$4)+(I316*D$5)+(J316*D$6)+(K316*D$7)+(L316*D$8)+(M316*D$9)</f>
        <v>3483</v>
      </c>
      <c r="G316" s="20">
        <v>1</v>
      </c>
      <c r="H316" s="20"/>
      <c r="I316" s="20"/>
      <c r="J316" s="20"/>
      <c r="K316" s="20">
        <v>1</v>
      </c>
      <c r="L316" s="20"/>
      <c r="M316" s="20">
        <v>1</v>
      </c>
      <c r="N316" s="16" t="s">
        <v>338</v>
      </c>
      <c r="O316" s="2"/>
      <c r="P316" s="2"/>
    </row>
    <row r="317" spans="1:16">
      <c r="A317" s="13">
        <f>+A316+0.01</f>
        <v>800.66999999999939</v>
      </c>
      <c r="B317" s="8" t="s">
        <v>642</v>
      </c>
      <c r="C317" s="9" t="s">
        <v>164</v>
      </c>
      <c r="D317" s="17">
        <v>2232.64</v>
      </c>
      <c r="E317" s="18">
        <v>1.5463796454512893</v>
      </c>
      <c r="F317" s="19">
        <f>+(G317*D$3)+(H317*D$4)+(I317*D$5)+(J317*D$6)+(K317*D$7)+(L317*D$8)+(M317*D$9)</f>
        <v>3483</v>
      </c>
      <c r="G317" s="20">
        <v>1</v>
      </c>
      <c r="H317" s="20"/>
      <c r="I317" s="20"/>
      <c r="J317" s="20"/>
      <c r="K317" s="20">
        <v>1</v>
      </c>
      <c r="L317" s="20"/>
      <c r="M317" s="20">
        <v>1</v>
      </c>
      <c r="N317" s="16" t="s">
        <v>338</v>
      </c>
      <c r="O317" s="2"/>
      <c r="P317" s="2"/>
    </row>
    <row r="318" spans="1:16">
      <c r="A318" s="13">
        <v>900</v>
      </c>
      <c r="B318" s="5" t="s">
        <v>643</v>
      </c>
      <c r="C318" s="9"/>
      <c r="D318" s="17"/>
      <c r="E318" s="19"/>
      <c r="F318" s="19"/>
      <c r="G318" s="19"/>
      <c r="H318" s="19"/>
      <c r="I318" s="19"/>
      <c r="J318" s="19"/>
      <c r="K318" s="19"/>
      <c r="L318" s="19"/>
      <c r="M318" s="16"/>
      <c r="N318" s="16" t="s">
        <v>338</v>
      </c>
      <c r="O318" s="2"/>
      <c r="P318" s="2"/>
    </row>
    <row r="319" spans="1:16">
      <c r="A319" s="13">
        <f>+A318+0.01</f>
        <v>900.01</v>
      </c>
      <c r="B319" s="8" t="s">
        <v>644</v>
      </c>
      <c r="C319" s="9" t="s">
        <v>217</v>
      </c>
      <c r="D319" s="17">
        <v>171.77</v>
      </c>
      <c r="E319" s="18">
        <v>16</v>
      </c>
      <c r="F319" s="19">
        <f t="shared" ref="F319:F343" si="17">+(G319*D$3)+(H319*D$4)+(I319*D$5)+(J319*D$6)+(K319*D$7)+(L319*D$8)+(M319*D$9)</f>
        <v>3011</v>
      </c>
      <c r="G319" s="20"/>
      <c r="H319" s="20">
        <v>1</v>
      </c>
      <c r="I319" s="20"/>
      <c r="J319" s="20"/>
      <c r="K319" s="20"/>
      <c r="L319" s="20">
        <v>2</v>
      </c>
      <c r="M319" s="20"/>
      <c r="N319" s="16" t="s">
        <v>338</v>
      </c>
      <c r="O319" s="2"/>
      <c r="P319" s="2"/>
    </row>
    <row r="320" spans="1:16">
      <c r="A320" s="13">
        <f t="shared" ref="A320:A335" si="18">+A319+0.01</f>
        <v>900.02</v>
      </c>
      <c r="B320" s="8" t="s">
        <v>645</v>
      </c>
      <c r="C320" s="9" t="s">
        <v>164</v>
      </c>
      <c r="D320" s="17">
        <v>18.32</v>
      </c>
      <c r="E320" s="18">
        <v>150</v>
      </c>
      <c r="F320" s="19">
        <f t="shared" si="17"/>
        <v>3011</v>
      </c>
      <c r="G320" s="20"/>
      <c r="H320" s="20">
        <v>1</v>
      </c>
      <c r="I320" s="20"/>
      <c r="J320" s="20"/>
      <c r="K320" s="20"/>
      <c r="L320" s="20">
        <v>2</v>
      </c>
      <c r="M320" s="20"/>
      <c r="N320" s="16" t="s">
        <v>338</v>
      </c>
      <c r="O320" s="2"/>
      <c r="P320" s="2"/>
    </row>
    <row r="321" spans="1:16">
      <c r="A321" s="13">
        <f t="shared" si="18"/>
        <v>900.03</v>
      </c>
      <c r="B321" s="8" t="s">
        <v>646</v>
      </c>
      <c r="C321" s="9" t="s">
        <v>217</v>
      </c>
      <c r="D321" s="17">
        <v>311.49</v>
      </c>
      <c r="E321" s="18">
        <v>5</v>
      </c>
      <c r="F321" s="19">
        <f t="shared" si="17"/>
        <v>2290</v>
      </c>
      <c r="G321" s="20"/>
      <c r="H321" s="20">
        <v>1</v>
      </c>
      <c r="I321" s="20"/>
      <c r="J321" s="20"/>
      <c r="K321" s="20"/>
      <c r="L321" s="20">
        <v>1</v>
      </c>
      <c r="M321" s="20"/>
      <c r="N321" s="16"/>
      <c r="O321" s="2"/>
      <c r="P321" s="2"/>
    </row>
    <row r="322" spans="1:16">
      <c r="A322" s="13">
        <f t="shared" si="18"/>
        <v>900.04</v>
      </c>
      <c r="B322" s="8" t="s">
        <v>647</v>
      </c>
      <c r="C322" s="9" t="s">
        <v>217</v>
      </c>
      <c r="D322" s="17">
        <v>362.2</v>
      </c>
      <c r="E322" s="18">
        <v>4.3</v>
      </c>
      <c r="F322" s="19">
        <f t="shared" si="17"/>
        <v>2290</v>
      </c>
      <c r="G322" s="20"/>
      <c r="H322" s="20">
        <v>1</v>
      </c>
      <c r="I322" s="20"/>
      <c r="J322" s="20"/>
      <c r="K322" s="20"/>
      <c r="L322" s="20">
        <v>1</v>
      </c>
      <c r="M322" s="20"/>
      <c r="N322" s="16"/>
      <c r="O322" s="2"/>
      <c r="P322" s="2"/>
    </row>
    <row r="323" spans="1:16">
      <c r="A323" s="13">
        <f t="shared" si="18"/>
        <v>900.05</v>
      </c>
      <c r="B323" s="8" t="s">
        <v>648</v>
      </c>
      <c r="C323" s="9" t="s">
        <v>217</v>
      </c>
      <c r="D323" s="17">
        <v>273.27999999999997</v>
      </c>
      <c r="E323" s="18">
        <v>4.75</v>
      </c>
      <c r="F323" s="19">
        <f t="shared" si="17"/>
        <v>2290</v>
      </c>
      <c r="G323" s="20"/>
      <c r="H323" s="20">
        <v>1</v>
      </c>
      <c r="I323" s="20"/>
      <c r="J323" s="20"/>
      <c r="K323" s="20"/>
      <c r="L323" s="20">
        <v>1</v>
      </c>
      <c r="M323" s="20"/>
      <c r="N323" s="16"/>
      <c r="O323" s="2"/>
      <c r="P323" s="2"/>
    </row>
    <row r="324" spans="1:16">
      <c r="A324" s="13">
        <f t="shared" si="18"/>
        <v>900.06</v>
      </c>
      <c r="B324" s="8" t="s">
        <v>649</v>
      </c>
      <c r="C324" s="9" t="s">
        <v>217</v>
      </c>
      <c r="D324" s="17">
        <v>389.35</v>
      </c>
      <c r="E324" s="18">
        <v>4</v>
      </c>
      <c r="F324" s="19">
        <f t="shared" si="17"/>
        <v>2290</v>
      </c>
      <c r="G324" s="20"/>
      <c r="H324" s="20">
        <v>1</v>
      </c>
      <c r="I324" s="20"/>
      <c r="J324" s="20"/>
      <c r="K324" s="20"/>
      <c r="L324" s="20">
        <v>1</v>
      </c>
      <c r="M324" s="20"/>
      <c r="N324" s="16" t="s">
        <v>338</v>
      </c>
      <c r="O324" s="2"/>
      <c r="P324" s="2"/>
    </row>
    <row r="325" spans="1:16">
      <c r="A325" s="13">
        <f t="shared" si="18"/>
        <v>900.06999999999994</v>
      </c>
      <c r="B325" s="8" t="s">
        <v>650</v>
      </c>
      <c r="C325" s="9" t="s">
        <v>217</v>
      </c>
      <c r="D325" s="17">
        <v>188.88</v>
      </c>
      <c r="E325" s="18">
        <v>15</v>
      </c>
      <c r="F325" s="19">
        <f t="shared" si="17"/>
        <v>3137</v>
      </c>
      <c r="G325" s="20"/>
      <c r="H325" s="20">
        <v>1</v>
      </c>
      <c r="I325" s="20"/>
      <c r="J325" s="20"/>
      <c r="K325" s="20">
        <v>1</v>
      </c>
      <c r="L325" s="20">
        <v>1</v>
      </c>
      <c r="M325" s="20"/>
      <c r="N325" s="16"/>
      <c r="O325" s="2"/>
      <c r="P325" s="2"/>
    </row>
    <row r="326" spans="1:16">
      <c r="A326" s="13">
        <f t="shared" si="18"/>
        <v>900.07999999999993</v>
      </c>
      <c r="B326" s="8" t="s">
        <v>651</v>
      </c>
      <c r="C326" s="9" t="s">
        <v>217</v>
      </c>
      <c r="D326" s="17">
        <v>202.38</v>
      </c>
      <c r="E326" s="18">
        <v>14</v>
      </c>
      <c r="F326" s="19">
        <f t="shared" si="17"/>
        <v>3137</v>
      </c>
      <c r="G326" s="20"/>
      <c r="H326" s="20">
        <v>1</v>
      </c>
      <c r="I326" s="20"/>
      <c r="J326" s="20"/>
      <c r="K326" s="20">
        <v>1</v>
      </c>
      <c r="L326" s="20">
        <v>1</v>
      </c>
      <c r="M326" s="20"/>
      <c r="N326" s="16"/>
      <c r="O326" s="2"/>
      <c r="P326" s="2"/>
    </row>
    <row r="327" spans="1:16">
      <c r="A327" s="13">
        <f t="shared" si="18"/>
        <v>900.08999999999992</v>
      </c>
      <c r="B327" s="8" t="s">
        <v>652</v>
      </c>
      <c r="C327" s="9" t="s">
        <v>217</v>
      </c>
      <c r="D327" s="17">
        <v>217.97</v>
      </c>
      <c r="E327" s="18">
        <v>13</v>
      </c>
      <c r="F327" s="19">
        <f t="shared" si="17"/>
        <v>3137</v>
      </c>
      <c r="G327" s="20"/>
      <c r="H327" s="20">
        <v>1</v>
      </c>
      <c r="I327" s="20"/>
      <c r="J327" s="20"/>
      <c r="K327" s="20">
        <v>1</v>
      </c>
      <c r="L327" s="20">
        <v>1</v>
      </c>
      <c r="M327" s="20"/>
      <c r="N327" s="16"/>
      <c r="O327" s="2"/>
      <c r="P327" s="2"/>
    </row>
    <row r="328" spans="1:16">
      <c r="A328" s="13">
        <f t="shared" si="18"/>
        <v>900.09999999999991</v>
      </c>
      <c r="B328" s="8" t="s">
        <v>653</v>
      </c>
      <c r="C328" s="9" t="s">
        <v>217</v>
      </c>
      <c r="D328" s="17">
        <v>257.58999999999997</v>
      </c>
      <c r="E328" s="18">
        <v>11</v>
      </c>
      <c r="F328" s="19">
        <f t="shared" si="17"/>
        <v>3137</v>
      </c>
      <c r="G328" s="20"/>
      <c r="H328" s="20">
        <v>1</v>
      </c>
      <c r="I328" s="20"/>
      <c r="J328" s="20"/>
      <c r="K328" s="20">
        <v>1</v>
      </c>
      <c r="L328" s="20">
        <v>1</v>
      </c>
      <c r="M328" s="20"/>
      <c r="N328" s="16"/>
      <c r="O328" s="2"/>
      <c r="P328" s="2"/>
    </row>
    <row r="329" spans="1:16">
      <c r="A329" s="13">
        <f t="shared" si="18"/>
        <v>900.1099999999999</v>
      </c>
      <c r="B329" s="8" t="s">
        <v>654</v>
      </c>
      <c r="C329" s="9" t="s">
        <v>217</v>
      </c>
      <c r="D329" s="17">
        <v>269.88</v>
      </c>
      <c r="E329" s="18">
        <v>10.5</v>
      </c>
      <c r="F329" s="19">
        <f t="shared" si="17"/>
        <v>3137</v>
      </c>
      <c r="G329" s="20"/>
      <c r="H329" s="20">
        <v>1</v>
      </c>
      <c r="I329" s="20"/>
      <c r="J329" s="20"/>
      <c r="K329" s="20">
        <v>1</v>
      </c>
      <c r="L329" s="20">
        <v>1</v>
      </c>
      <c r="M329" s="20"/>
      <c r="N329" s="16" t="s">
        <v>338</v>
      </c>
      <c r="O329" s="2"/>
      <c r="P329" s="2"/>
    </row>
    <row r="330" spans="1:16">
      <c r="A330" s="13">
        <f t="shared" si="18"/>
        <v>900.11999999999989</v>
      </c>
      <c r="B330" s="8" t="s">
        <v>655</v>
      </c>
      <c r="C330" s="9" t="s">
        <v>217</v>
      </c>
      <c r="D330" s="17">
        <v>269.88</v>
      </c>
      <c r="E330" s="18">
        <v>10.5</v>
      </c>
      <c r="F330" s="19">
        <f>+(G330*D$3)+(H330*D$4)+(I330*D$5)+(J330*D$6)+(K330*D$7)+(L330*D$8)+(M330*D$9)</f>
        <v>3137</v>
      </c>
      <c r="G330" s="20"/>
      <c r="H330" s="20">
        <v>1</v>
      </c>
      <c r="I330" s="20"/>
      <c r="J330" s="20"/>
      <c r="K330" s="20">
        <v>1</v>
      </c>
      <c r="L330" s="20">
        <v>1</v>
      </c>
      <c r="M330" s="20"/>
      <c r="N330" s="16"/>
      <c r="O330" s="2"/>
      <c r="P330" s="2"/>
    </row>
    <row r="331" spans="1:16">
      <c r="A331" s="13">
        <f t="shared" si="18"/>
        <v>900.12999999999988</v>
      </c>
      <c r="B331" s="8" t="s">
        <v>656</v>
      </c>
      <c r="C331" s="9" t="s">
        <v>217</v>
      </c>
      <c r="D331" s="17">
        <v>574.25</v>
      </c>
      <c r="E331" s="18">
        <v>3.8</v>
      </c>
      <c r="F331" s="19">
        <f t="shared" si="17"/>
        <v>2416</v>
      </c>
      <c r="G331" s="20"/>
      <c r="H331" s="20">
        <v>1</v>
      </c>
      <c r="I331" s="20"/>
      <c r="J331" s="20"/>
      <c r="K331" s="20">
        <v>1</v>
      </c>
      <c r="L331" s="20"/>
      <c r="M331" s="20"/>
      <c r="N331" s="16" t="s">
        <v>338</v>
      </c>
      <c r="O331" s="2"/>
      <c r="P331" s="2"/>
    </row>
    <row r="332" spans="1:16">
      <c r="A332" s="13">
        <f t="shared" si="18"/>
        <v>900.13999999999987</v>
      </c>
      <c r="B332" s="8" t="s">
        <v>657</v>
      </c>
      <c r="C332" s="9" t="s">
        <v>658</v>
      </c>
      <c r="D332" s="17">
        <v>495.91</v>
      </c>
      <c r="E332" s="18">
        <v>4.4000000000000004</v>
      </c>
      <c r="F332" s="19">
        <f t="shared" si="17"/>
        <v>2416</v>
      </c>
      <c r="G332" s="20"/>
      <c r="H332" s="20">
        <v>1</v>
      </c>
      <c r="I332" s="20"/>
      <c r="J332" s="20"/>
      <c r="K332" s="20">
        <v>1</v>
      </c>
      <c r="L332" s="20"/>
      <c r="M332" s="20"/>
      <c r="N332" s="16"/>
      <c r="O332" s="2"/>
      <c r="P332" s="2"/>
    </row>
    <row r="333" spans="1:16">
      <c r="A333" s="13">
        <f t="shared" si="18"/>
        <v>900.14999999999986</v>
      </c>
      <c r="B333" s="8" t="s">
        <v>659</v>
      </c>
      <c r="C333" s="9" t="s">
        <v>217</v>
      </c>
      <c r="D333" s="17">
        <v>321.58350000000002</v>
      </c>
      <c r="E333" s="18">
        <v>6.5</v>
      </c>
      <c r="F333" s="19">
        <f t="shared" si="17"/>
        <v>2290</v>
      </c>
      <c r="G333" s="20"/>
      <c r="H333" s="20">
        <v>1</v>
      </c>
      <c r="I333" s="20"/>
      <c r="J333" s="20"/>
      <c r="K333" s="20"/>
      <c r="L333" s="20">
        <v>1</v>
      </c>
      <c r="M333" s="20"/>
      <c r="N333" s="16" t="s">
        <v>338</v>
      </c>
      <c r="O333" s="2"/>
      <c r="P333" s="2"/>
    </row>
    <row r="334" spans="1:16">
      <c r="A334" s="13">
        <f t="shared" si="18"/>
        <v>900.15999999999985</v>
      </c>
      <c r="B334" s="8" t="s">
        <v>660</v>
      </c>
      <c r="C334" s="9" t="s">
        <v>217</v>
      </c>
      <c r="D334" s="17">
        <v>226.71</v>
      </c>
      <c r="E334" s="18">
        <v>12.5</v>
      </c>
      <c r="F334" s="19">
        <f>+(G334*D$3)+(H334*D$4)+(I334*D$5)+(J334*D$6)+(K334*D$7)+(L334*D$8)+(M334*D$9)</f>
        <v>3137</v>
      </c>
      <c r="G334" s="20"/>
      <c r="H334" s="20">
        <v>1</v>
      </c>
      <c r="I334" s="20"/>
      <c r="J334" s="20"/>
      <c r="K334" s="20">
        <v>1</v>
      </c>
      <c r="L334" s="20">
        <v>1</v>
      </c>
      <c r="M334" s="20"/>
      <c r="N334" s="16"/>
      <c r="O334" s="2"/>
      <c r="P334" s="2"/>
    </row>
    <row r="335" spans="1:16">
      <c r="A335" s="13">
        <f t="shared" si="18"/>
        <v>900.16999999999985</v>
      </c>
      <c r="B335" s="8" t="s">
        <v>661</v>
      </c>
      <c r="C335" s="9" t="s">
        <v>347</v>
      </c>
      <c r="D335" s="17">
        <v>156.15</v>
      </c>
      <c r="E335" s="18">
        <v>13.25</v>
      </c>
      <c r="F335" s="19">
        <f t="shared" si="17"/>
        <v>2290</v>
      </c>
      <c r="G335" s="20"/>
      <c r="H335" s="20">
        <v>1</v>
      </c>
      <c r="I335" s="20"/>
      <c r="J335" s="20"/>
      <c r="K335" s="20"/>
      <c r="L335" s="20">
        <v>1</v>
      </c>
      <c r="M335" s="20"/>
      <c r="N335" s="16"/>
      <c r="O335" s="2"/>
      <c r="P335" s="2"/>
    </row>
    <row r="336" spans="1:16">
      <c r="A336" s="13">
        <v>1000</v>
      </c>
      <c r="B336" s="5" t="s">
        <v>662</v>
      </c>
      <c r="C336" s="9"/>
      <c r="D336" s="17"/>
      <c r="E336" s="19"/>
      <c r="F336" s="19"/>
      <c r="G336" s="19"/>
      <c r="H336" s="19"/>
      <c r="I336" s="19"/>
      <c r="J336" s="19"/>
      <c r="K336" s="19"/>
      <c r="L336" s="19"/>
      <c r="M336" s="16"/>
      <c r="N336" s="16" t="s">
        <v>338</v>
      </c>
      <c r="O336" s="2"/>
      <c r="P336" s="2"/>
    </row>
    <row r="337" spans="1:16">
      <c r="A337" s="13">
        <f>+A336+0.01</f>
        <v>1000.01</v>
      </c>
      <c r="B337" s="8" t="s">
        <v>663</v>
      </c>
      <c r="C337" s="9" t="s">
        <v>347</v>
      </c>
      <c r="D337" s="17">
        <v>104.51700000000001</v>
      </c>
      <c r="E337" s="18">
        <v>20</v>
      </c>
      <c r="F337" s="19">
        <f t="shared" si="17"/>
        <v>2290</v>
      </c>
      <c r="G337" s="20"/>
      <c r="H337" s="20">
        <v>1</v>
      </c>
      <c r="I337" s="20"/>
      <c r="J337" s="20"/>
      <c r="K337" s="20"/>
      <c r="L337" s="20">
        <v>1</v>
      </c>
      <c r="M337" s="20"/>
      <c r="N337" s="16" t="s">
        <v>338</v>
      </c>
      <c r="O337" s="2"/>
      <c r="P337" s="2"/>
    </row>
    <row r="338" spans="1:16">
      <c r="A338" s="13">
        <f t="shared" ref="A338:A343" si="19">+A337+0.01</f>
        <v>1000.02</v>
      </c>
      <c r="B338" s="8" t="s">
        <v>664</v>
      </c>
      <c r="C338" s="9" t="s">
        <v>347</v>
      </c>
      <c r="D338" s="17">
        <v>72.61</v>
      </c>
      <c r="E338" s="18">
        <v>30</v>
      </c>
      <c r="F338" s="19">
        <f t="shared" si="17"/>
        <v>2290</v>
      </c>
      <c r="G338" s="20"/>
      <c r="H338" s="20">
        <v>1</v>
      </c>
      <c r="I338" s="20"/>
      <c r="J338" s="20"/>
      <c r="K338" s="20"/>
      <c r="L338" s="20">
        <v>1</v>
      </c>
      <c r="M338" s="20"/>
      <c r="N338" s="16"/>
      <c r="O338" s="2"/>
      <c r="P338" s="2"/>
    </row>
    <row r="339" spans="1:16">
      <c r="A339" s="13">
        <f t="shared" si="19"/>
        <v>1000.03</v>
      </c>
      <c r="B339" s="8" t="s">
        <v>665</v>
      </c>
      <c r="C339" s="9" t="s">
        <v>347</v>
      </c>
      <c r="D339" s="17">
        <v>94.04</v>
      </c>
      <c r="E339" s="18">
        <v>22</v>
      </c>
      <c r="F339" s="19">
        <f t="shared" si="17"/>
        <v>2290</v>
      </c>
      <c r="G339" s="20"/>
      <c r="H339" s="20">
        <v>1</v>
      </c>
      <c r="I339" s="20"/>
      <c r="J339" s="20"/>
      <c r="K339" s="20"/>
      <c r="L339" s="20">
        <v>1</v>
      </c>
      <c r="M339" s="20"/>
      <c r="N339" s="16" t="s">
        <v>338</v>
      </c>
      <c r="O339" s="2"/>
      <c r="P339" s="2"/>
    </row>
    <row r="340" spans="1:16">
      <c r="A340" s="13">
        <f t="shared" si="19"/>
        <v>1000.04</v>
      </c>
      <c r="B340" s="8" t="s">
        <v>666</v>
      </c>
      <c r="C340" s="9" t="s">
        <v>347</v>
      </c>
      <c r="D340" s="17">
        <v>121.69</v>
      </c>
      <c r="E340" s="18">
        <v>17</v>
      </c>
      <c r="F340" s="19">
        <f t="shared" si="17"/>
        <v>2290</v>
      </c>
      <c r="G340" s="20"/>
      <c r="H340" s="20">
        <v>1</v>
      </c>
      <c r="I340" s="20"/>
      <c r="J340" s="20"/>
      <c r="K340" s="20"/>
      <c r="L340" s="20">
        <v>1</v>
      </c>
      <c r="M340" s="20"/>
      <c r="N340" s="16"/>
      <c r="O340" s="2"/>
      <c r="P340" s="2"/>
    </row>
    <row r="341" spans="1:16">
      <c r="A341" s="13">
        <f t="shared" si="19"/>
        <v>1000.05</v>
      </c>
      <c r="B341" s="8" t="s">
        <v>667</v>
      </c>
      <c r="C341" s="9" t="s">
        <v>347</v>
      </c>
      <c r="D341" s="17">
        <v>159.13999999999999</v>
      </c>
      <c r="E341" s="18">
        <v>13</v>
      </c>
      <c r="F341" s="19">
        <f t="shared" si="17"/>
        <v>2290</v>
      </c>
      <c r="G341" s="20"/>
      <c r="H341" s="20">
        <v>1</v>
      </c>
      <c r="I341" s="20"/>
      <c r="J341" s="20"/>
      <c r="K341" s="20"/>
      <c r="L341" s="20">
        <v>1</v>
      </c>
      <c r="M341" s="20"/>
      <c r="N341" s="16"/>
      <c r="O341" s="2"/>
      <c r="P341" s="2"/>
    </row>
    <row r="342" spans="1:16">
      <c r="A342" s="13">
        <f t="shared" si="19"/>
        <v>1000.06</v>
      </c>
      <c r="B342" s="8" t="s">
        <v>668</v>
      </c>
      <c r="C342" s="9" t="s">
        <v>347</v>
      </c>
      <c r="D342" s="17">
        <v>104.51700000000001</v>
      </c>
      <c r="E342" s="18">
        <v>20</v>
      </c>
      <c r="F342" s="19">
        <f t="shared" si="17"/>
        <v>2290</v>
      </c>
      <c r="G342" s="20"/>
      <c r="H342" s="20">
        <v>1</v>
      </c>
      <c r="I342" s="20"/>
      <c r="J342" s="20"/>
      <c r="K342" s="20"/>
      <c r="L342" s="20">
        <v>1</v>
      </c>
      <c r="M342" s="20"/>
      <c r="N342" s="16" t="s">
        <v>338</v>
      </c>
      <c r="O342" s="2"/>
      <c r="P342" s="2"/>
    </row>
    <row r="343" spans="1:16">
      <c r="A343" s="13">
        <f t="shared" si="19"/>
        <v>1000.0699999999999</v>
      </c>
      <c r="B343" s="8" t="s">
        <v>669</v>
      </c>
      <c r="C343" s="9" t="s">
        <v>347</v>
      </c>
      <c r="D343" s="17">
        <v>139.35599999999999</v>
      </c>
      <c r="E343" s="18">
        <v>15</v>
      </c>
      <c r="F343" s="19">
        <f t="shared" si="17"/>
        <v>2290</v>
      </c>
      <c r="G343" s="20"/>
      <c r="H343" s="20">
        <v>1</v>
      </c>
      <c r="I343" s="20"/>
      <c r="J343" s="20"/>
      <c r="K343" s="20"/>
      <c r="L343" s="20">
        <v>1</v>
      </c>
      <c r="M343" s="20"/>
      <c r="N343" s="16" t="s">
        <v>338</v>
      </c>
      <c r="O343" s="2"/>
      <c r="P343" s="2"/>
    </row>
    <row r="344" spans="1:16">
      <c r="A344" s="13">
        <v>1100</v>
      </c>
      <c r="B344" s="5" t="s">
        <v>670</v>
      </c>
      <c r="C344" s="9"/>
      <c r="D344" s="17"/>
      <c r="E344" s="19"/>
      <c r="F344" s="19"/>
      <c r="G344" s="19"/>
      <c r="H344" s="19"/>
      <c r="I344" s="19"/>
      <c r="J344" s="19"/>
      <c r="K344" s="19"/>
      <c r="L344" s="19"/>
      <c r="M344" s="16"/>
      <c r="N344" s="16" t="s">
        <v>338</v>
      </c>
      <c r="O344" s="2"/>
      <c r="P344" s="2"/>
    </row>
    <row r="345" spans="1:16">
      <c r="A345" s="13">
        <f t="shared" ref="A345:A354" si="20">+A344+0.01</f>
        <v>1100.01</v>
      </c>
      <c r="B345" s="8" t="s">
        <v>671</v>
      </c>
      <c r="C345" s="9" t="s">
        <v>347</v>
      </c>
      <c r="D345" s="17">
        <v>223.17</v>
      </c>
      <c r="E345" s="18">
        <v>8</v>
      </c>
      <c r="F345" s="19">
        <f t="shared" ref="F345:F354" si="21">+(G345*D$3)+(H345*D$4)+(I345*D$5)+(J345*D$6)+(K345*D$7)+(L345*D$8)+(M345*D$9)</f>
        <v>1976</v>
      </c>
      <c r="G345" s="20"/>
      <c r="H345" s="20"/>
      <c r="I345" s="20">
        <v>1</v>
      </c>
      <c r="J345" s="20"/>
      <c r="K345" s="20"/>
      <c r="L345" s="20">
        <v>1</v>
      </c>
      <c r="M345" s="20"/>
      <c r="N345" s="16"/>
      <c r="O345" s="2"/>
      <c r="P345" s="2"/>
    </row>
    <row r="346" spans="1:16">
      <c r="A346" s="13">
        <f t="shared" si="20"/>
        <v>1100.02</v>
      </c>
      <c r="B346" s="8" t="s">
        <v>672</v>
      </c>
      <c r="C346" s="9" t="s">
        <v>347</v>
      </c>
      <c r="D346" s="17">
        <v>132.19999999999999</v>
      </c>
      <c r="E346" s="18">
        <v>13.5</v>
      </c>
      <c r="F346" s="19">
        <f t="shared" si="21"/>
        <v>1976</v>
      </c>
      <c r="G346" s="20"/>
      <c r="H346" s="20"/>
      <c r="I346" s="20">
        <v>1</v>
      </c>
      <c r="J346" s="20"/>
      <c r="K346" s="20"/>
      <c r="L346" s="20">
        <v>1</v>
      </c>
      <c r="M346" s="20"/>
      <c r="N346" s="16"/>
      <c r="O346" s="2"/>
      <c r="P346" s="2"/>
    </row>
    <row r="347" spans="1:16">
      <c r="A347" s="13">
        <f t="shared" si="20"/>
        <v>1100.03</v>
      </c>
      <c r="B347" s="8" t="s">
        <v>673</v>
      </c>
      <c r="C347" s="9" t="s">
        <v>347</v>
      </c>
      <c r="D347" s="17">
        <v>258.54000000000002</v>
      </c>
      <c r="E347" s="18">
        <v>10</v>
      </c>
      <c r="F347" s="19">
        <f t="shared" si="21"/>
        <v>1976</v>
      </c>
      <c r="G347" s="20"/>
      <c r="H347" s="20"/>
      <c r="I347" s="20">
        <v>1</v>
      </c>
      <c r="J347" s="20"/>
      <c r="K347" s="20"/>
      <c r="L347" s="20">
        <v>1</v>
      </c>
      <c r="M347" s="20"/>
      <c r="N347" s="16"/>
      <c r="O347" s="2"/>
      <c r="P347" s="2"/>
    </row>
    <row r="348" spans="1:16">
      <c r="A348" s="13">
        <f t="shared" si="20"/>
        <v>1100.04</v>
      </c>
      <c r="B348" s="8" t="s">
        <v>674</v>
      </c>
      <c r="C348" s="9" t="s">
        <v>347</v>
      </c>
      <c r="D348" s="17">
        <v>217.76</v>
      </c>
      <c r="E348" s="18">
        <v>9.5</v>
      </c>
      <c r="F348" s="19">
        <f t="shared" si="21"/>
        <v>2290</v>
      </c>
      <c r="G348" s="20"/>
      <c r="H348" s="20">
        <v>1</v>
      </c>
      <c r="I348" s="20"/>
      <c r="J348" s="20"/>
      <c r="K348" s="20"/>
      <c r="L348" s="20">
        <v>1</v>
      </c>
      <c r="M348" s="20"/>
      <c r="N348" s="16"/>
      <c r="O348" s="2"/>
      <c r="P348" s="2"/>
    </row>
    <row r="349" spans="1:16">
      <c r="A349" s="13">
        <f t="shared" si="20"/>
        <v>1100.05</v>
      </c>
      <c r="B349" s="8" t="s">
        <v>675</v>
      </c>
      <c r="C349" s="9" t="s">
        <v>347</v>
      </c>
      <c r="D349" s="17">
        <v>295.75</v>
      </c>
      <c r="E349" s="18">
        <v>7</v>
      </c>
      <c r="F349" s="19">
        <f t="shared" si="21"/>
        <v>2290</v>
      </c>
      <c r="G349" s="20"/>
      <c r="H349" s="20">
        <v>1</v>
      </c>
      <c r="I349" s="20"/>
      <c r="J349" s="20"/>
      <c r="K349" s="20"/>
      <c r="L349" s="20">
        <v>1</v>
      </c>
      <c r="M349" s="20"/>
      <c r="N349" s="16" t="s">
        <v>338</v>
      </c>
      <c r="O349" s="2"/>
      <c r="P349" s="2"/>
    </row>
    <row r="350" spans="1:16">
      <c r="A350" s="13">
        <f t="shared" si="20"/>
        <v>1100.06</v>
      </c>
      <c r="B350" s="8" t="s">
        <v>676</v>
      </c>
      <c r="C350" s="9" t="s">
        <v>347</v>
      </c>
      <c r="D350" s="17">
        <v>517.16</v>
      </c>
      <c r="E350" s="18">
        <v>4</v>
      </c>
      <c r="F350" s="19">
        <f t="shared" si="21"/>
        <v>2290</v>
      </c>
      <c r="G350" s="20"/>
      <c r="H350" s="20">
        <v>1</v>
      </c>
      <c r="I350" s="20"/>
      <c r="J350" s="20"/>
      <c r="K350" s="20"/>
      <c r="L350" s="20">
        <v>1</v>
      </c>
      <c r="M350" s="20"/>
      <c r="N350" s="16" t="s">
        <v>338</v>
      </c>
      <c r="O350" s="2"/>
      <c r="P350" s="2"/>
    </row>
    <row r="351" spans="1:16">
      <c r="A351" s="13">
        <f t="shared" si="20"/>
        <v>1100.07</v>
      </c>
      <c r="B351" s="8" t="s">
        <v>677</v>
      </c>
      <c r="C351" s="9" t="s">
        <v>347</v>
      </c>
      <c r="D351" s="17">
        <v>517.16</v>
      </c>
      <c r="E351" s="18">
        <v>4</v>
      </c>
      <c r="F351" s="19">
        <f t="shared" si="21"/>
        <v>2290</v>
      </c>
      <c r="G351" s="20"/>
      <c r="H351" s="20">
        <v>1</v>
      </c>
      <c r="I351" s="20"/>
      <c r="J351" s="20"/>
      <c r="K351" s="20"/>
      <c r="L351" s="20">
        <v>1</v>
      </c>
      <c r="M351" s="20"/>
      <c r="N351" s="16"/>
      <c r="O351" s="2"/>
      <c r="P351" s="2"/>
    </row>
    <row r="352" spans="1:16">
      <c r="A352" s="13">
        <f t="shared" si="20"/>
        <v>1100.08</v>
      </c>
      <c r="B352" s="8" t="s">
        <v>678</v>
      </c>
      <c r="C352" s="9" t="s">
        <v>347</v>
      </c>
      <c r="D352" s="17">
        <v>643.16700000000003</v>
      </c>
      <c r="E352" s="18">
        <v>3.25</v>
      </c>
      <c r="F352" s="19">
        <f t="shared" si="21"/>
        <v>2290</v>
      </c>
      <c r="G352" s="20"/>
      <c r="H352" s="20">
        <v>1</v>
      </c>
      <c r="I352" s="20"/>
      <c r="J352" s="20"/>
      <c r="K352" s="20"/>
      <c r="L352" s="20">
        <v>1</v>
      </c>
      <c r="M352" s="20"/>
      <c r="N352" s="16"/>
      <c r="O352" s="2"/>
      <c r="P352" s="2"/>
    </row>
    <row r="353" spans="1:16">
      <c r="A353" s="13">
        <f t="shared" si="20"/>
        <v>1100.0899999999999</v>
      </c>
      <c r="B353" s="8" t="s">
        <v>679</v>
      </c>
      <c r="C353" s="9" t="s">
        <v>347</v>
      </c>
      <c r="D353" s="17">
        <v>530.46</v>
      </c>
      <c r="E353" s="18">
        <v>3.9</v>
      </c>
      <c r="F353" s="19">
        <f t="shared" si="21"/>
        <v>2290</v>
      </c>
      <c r="G353" s="20"/>
      <c r="H353" s="20">
        <v>1</v>
      </c>
      <c r="I353" s="20"/>
      <c r="J353" s="20"/>
      <c r="K353" s="20"/>
      <c r="L353" s="20">
        <v>1</v>
      </c>
      <c r="M353" s="20"/>
      <c r="N353" s="16"/>
      <c r="O353" s="2"/>
      <c r="P353" s="2"/>
    </row>
    <row r="354" spans="1:16">
      <c r="A354" s="13">
        <f t="shared" si="20"/>
        <v>1100.0999999999999</v>
      </c>
      <c r="B354" s="8" t="s">
        <v>680</v>
      </c>
      <c r="C354" s="9" t="s">
        <v>347</v>
      </c>
      <c r="D354" s="17">
        <v>435.51</v>
      </c>
      <c r="E354" s="18">
        <v>4.75</v>
      </c>
      <c r="F354" s="19">
        <f t="shared" si="21"/>
        <v>2290</v>
      </c>
      <c r="G354" s="20"/>
      <c r="H354" s="20">
        <v>1</v>
      </c>
      <c r="I354" s="20"/>
      <c r="J354" s="20"/>
      <c r="K354" s="20"/>
      <c r="L354" s="20">
        <v>1</v>
      </c>
      <c r="M354" s="20"/>
      <c r="N354" s="16"/>
      <c r="O354" s="2"/>
      <c r="P354" s="2"/>
    </row>
    <row r="355" spans="1:16">
      <c r="A355" s="13">
        <v>1200</v>
      </c>
      <c r="B355" s="5" t="s">
        <v>681</v>
      </c>
      <c r="C355" s="9"/>
      <c r="D355" s="17"/>
      <c r="E355" s="19"/>
      <c r="F355" s="19"/>
      <c r="G355" s="19"/>
      <c r="H355" s="19"/>
      <c r="I355" s="19"/>
      <c r="J355" s="19"/>
      <c r="K355" s="19"/>
      <c r="L355" s="19"/>
      <c r="M355" s="16"/>
      <c r="N355" s="16" t="s">
        <v>338</v>
      </c>
      <c r="O355" s="2"/>
      <c r="P355" s="2"/>
    </row>
    <row r="356" spans="1:16">
      <c r="A356" s="13">
        <f>+A355+0.01</f>
        <v>1200.01</v>
      </c>
      <c r="B356" s="8" t="s">
        <v>682</v>
      </c>
      <c r="C356" s="9" t="s">
        <v>164</v>
      </c>
      <c r="D356" s="17">
        <v>1541.32</v>
      </c>
      <c r="E356" s="18">
        <v>2</v>
      </c>
      <c r="F356" s="19">
        <f>+(G356*D$3)+(H356*D$4)+(I356*D$5)+(J356*D$6)+(K356*D$7)+(L356*D$8)+(M356*D$9)</f>
        <v>3545</v>
      </c>
      <c r="G356" s="20">
        <v>1</v>
      </c>
      <c r="H356" s="20"/>
      <c r="I356" s="20"/>
      <c r="J356" s="20"/>
      <c r="K356" s="20">
        <v>1</v>
      </c>
      <c r="L356" s="20">
        <v>1</v>
      </c>
      <c r="M356" s="20"/>
      <c r="N356" s="16" t="s">
        <v>338</v>
      </c>
      <c r="O356" s="2"/>
      <c r="P356" s="2"/>
    </row>
    <row r="357" spans="1:16">
      <c r="A357" s="13">
        <f>+A356+0.01</f>
        <v>1200.02</v>
      </c>
      <c r="B357" s="8" t="s">
        <v>683</v>
      </c>
      <c r="C357" s="9" t="s">
        <v>164</v>
      </c>
      <c r="D357" s="17">
        <v>1233.06</v>
      </c>
      <c r="E357" s="18">
        <v>2.5</v>
      </c>
      <c r="F357" s="19">
        <f>+(G357*D$3)+(H357*D$4)+(I357*D$5)+(J357*D$6)+(K357*D$7)+(L357*D$8)+(M357*D$9)</f>
        <v>3545</v>
      </c>
      <c r="G357" s="20">
        <v>1</v>
      </c>
      <c r="H357" s="20"/>
      <c r="I357" s="20"/>
      <c r="J357" s="20"/>
      <c r="K357" s="20">
        <v>1</v>
      </c>
      <c r="L357" s="20">
        <v>1</v>
      </c>
      <c r="M357" s="20"/>
      <c r="N357" s="16" t="s">
        <v>338</v>
      </c>
      <c r="O357" s="2"/>
      <c r="P357" s="2"/>
    </row>
    <row r="358" spans="1:16">
      <c r="A358" s="13">
        <f>+A357+0.01</f>
        <v>1200.03</v>
      </c>
      <c r="B358" s="8" t="s">
        <v>684</v>
      </c>
      <c r="C358" s="9" t="s">
        <v>164</v>
      </c>
      <c r="D358" s="17">
        <v>1926.65</v>
      </c>
      <c r="E358" s="18">
        <v>1.6</v>
      </c>
      <c r="F358" s="19">
        <f>+(G358*D$3)+(H358*D$4)+(I358*D$5)+(J358*D$6)+(K358*D$7)+(L358*D$8)+(M358*D$9)</f>
        <v>3545</v>
      </c>
      <c r="G358" s="20">
        <v>1</v>
      </c>
      <c r="H358" s="20"/>
      <c r="I358" s="20"/>
      <c r="J358" s="20"/>
      <c r="K358" s="20">
        <v>1</v>
      </c>
      <c r="L358" s="20">
        <v>1</v>
      </c>
      <c r="M358" s="20"/>
      <c r="N358" s="16" t="s">
        <v>338</v>
      </c>
      <c r="O358" s="2"/>
      <c r="P358" s="2"/>
    </row>
    <row r="359" spans="1:16">
      <c r="A359" s="13">
        <f>+A358+0.01</f>
        <v>1200.04</v>
      </c>
      <c r="B359" s="8" t="s">
        <v>685</v>
      </c>
      <c r="C359" s="9" t="s">
        <v>164</v>
      </c>
      <c r="D359" s="17">
        <v>2055.09</v>
      </c>
      <c r="E359" s="18">
        <v>1.5</v>
      </c>
      <c r="F359" s="19">
        <f>+(G359*D$3)+(H359*D$4)+(I359*D$5)+(J359*D$6)+(K359*D$7)+(L359*D$8)+(M359*D$9)</f>
        <v>3545</v>
      </c>
      <c r="G359" s="20">
        <v>1</v>
      </c>
      <c r="H359" s="20"/>
      <c r="I359" s="20"/>
      <c r="J359" s="20"/>
      <c r="K359" s="20">
        <v>1</v>
      </c>
      <c r="L359" s="20">
        <v>1</v>
      </c>
      <c r="M359" s="20"/>
      <c r="N359" s="16" t="s">
        <v>338</v>
      </c>
      <c r="O359" s="2"/>
      <c r="P359" s="2"/>
    </row>
    <row r="360" spans="1:16">
      <c r="A360" s="13">
        <f>+A359+0.01</f>
        <v>1200.05</v>
      </c>
      <c r="B360" s="8" t="s">
        <v>686</v>
      </c>
      <c r="C360" s="9" t="s">
        <v>462</v>
      </c>
      <c r="D360" s="17">
        <v>51.38</v>
      </c>
      <c r="E360" s="18">
        <v>60</v>
      </c>
      <c r="F360" s="19">
        <f>+(G360*D$3)+(H360*D$4)+(I360*D$5)+(J360*D$6)+(K360*D$7)+(L360*D$8)+(M360*D$9)</f>
        <v>3545</v>
      </c>
      <c r="G360" s="20">
        <v>1</v>
      </c>
      <c r="H360" s="20"/>
      <c r="I360" s="20"/>
      <c r="J360" s="20"/>
      <c r="K360" s="20">
        <v>1</v>
      </c>
      <c r="L360" s="20">
        <v>1</v>
      </c>
      <c r="M360" s="20"/>
      <c r="N360" s="16" t="s">
        <v>338</v>
      </c>
      <c r="O360" s="2"/>
      <c r="P360" s="2"/>
    </row>
    <row r="361" spans="1:16">
      <c r="A361" s="13">
        <v>1300</v>
      </c>
      <c r="B361" s="5" t="s">
        <v>687</v>
      </c>
      <c r="C361" s="9"/>
      <c r="D361" s="17"/>
      <c r="E361" s="19"/>
      <c r="F361" s="19"/>
      <c r="G361" s="19"/>
      <c r="H361" s="19"/>
      <c r="I361" s="19"/>
      <c r="J361" s="19"/>
      <c r="K361" s="19"/>
      <c r="L361" s="19"/>
      <c r="M361" s="16"/>
      <c r="N361" s="16" t="s">
        <v>338</v>
      </c>
      <c r="O361" s="2"/>
      <c r="P361" s="2"/>
    </row>
    <row r="362" spans="1:16">
      <c r="A362" s="13">
        <f>+A361+0.01</f>
        <v>1300.01</v>
      </c>
      <c r="B362" s="8" t="s">
        <v>688</v>
      </c>
      <c r="C362" s="9" t="s">
        <v>217</v>
      </c>
      <c r="D362" s="17">
        <v>327.88</v>
      </c>
      <c r="E362" s="18">
        <v>4.75</v>
      </c>
      <c r="F362" s="19">
        <f>+(G362*D$3)+(H362*D$4)+(I362*D$5)+(J362*D$6)+(K362*D$7)+(L362*D$8)+(M362*D$9)</f>
        <v>2290</v>
      </c>
      <c r="G362" s="20"/>
      <c r="H362" s="20">
        <v>1</v>
      </c>
      <c r="I362" s="20"/>
      <c r="J362" s="20"/>
      <c r="K362" s="20"/>
      <c r="L362" s="20">
        <v>1</v>
      </c>
      <c r="M362" s="20"/>
      <c r="N362" s="16" t="s">
        <v>338</v>
      </c>
      <c r="O362" s="2"/>
      <c r="P362" s="2"/>
    </row>
    <row r="363" spans="1:16">
      <c r="A363" s="13">
        <f t="shared" ref="A363:A377" si="22">+A362+0.01</f>
        <v>1300.02</v>
      </c>
      <c r="B363" s="8" t="s">
        <v>689</v>
      </c>
      <c r="C363" s="9" t="s">
        <v>217</v>
      </c>
      <c r="D363" s="17">
        <v>445.02</v>
      </c>
      <c r="E363" s="18">
        <v>3.5</v>
      </c>
      <c r="F363" s="19">
        <f>+(G363*D$3)+(H363*D$4)+(I363*D$5)+(J363*D$6)+(K363*D$7)+(L363*D$8)+(M363*D$9)</f>
        <v>2290</v>
      </c>
      <c r="G363" s="20"/>
      <c r="H363" s="20">
        <v>1</v>
      </c>
      <c r="I363" s="20"/>
      <c r="J363" s="20"/>
      <c r="K363" s="20"/>
      <c r="L363" s="20">
        <v>1</v>
      </c>
      <c r="M363" s="20"/>
      <c r="N363" s="16"/>
      <c r="O363" s="2"/>
      <c r="P363" s="2"/>
    </row>
    <row r="364" spans="1:16">
      <c r="A364" s="13">
        <f t="shared" si="22"/>
        <v>1300.03</v>
      </c>
      <c r="B364" s="8" t="s">
        <v>690</v>
      </c>
      <c r="C364" s="9" t="s">
        <v>164</v>
      </c>
      <c r="D364" s="17">
        <v>899.46</v>
      </c>
      <c r="E364" s="18">
        <v>2.2999999999999998</v>
      </c>
      <c r="F364" s="19">
        <f t="shared" ref="F364:F376" si="23">+(G364*D$3)+(H364*D$4)+(I364*D$5)+(J364*D$6)+(K364*D$7)+(L364*D$8)+(M364*D$9)</f>
        <v>2290</v>
      </c>
      <c r="G364" s="20"/>
      <c r="H364" s="20">
        <v>1</v>
      </c>
      <c r="I364" s="20"/>
      <c r="J364" s="20"/>
      <c r="K364" s="20"/>
      <c r="L364" s="20">
        <v>1</v>
      </c>
      <c r="M364" s="20"/>
      <c r="N364" s="16"/>
      <c r="O364" s="2"/>
      <c r="P364" s="2"/>
    </row>
    <row r="365" spans="1:16">
      <c r="A365" s="13">
        <f t="shared" si="22"/>
        <v>1300.04</v>
      </c>
      <c r="B365" s="8" t="s">
        <v>691</v>
      </c>
      <c r="C365" s="9" t="s">
        <v>217</v>
      </c>
      <c r="D365" s="17">
        <v>827.47</v>
      </c>
      <c r="E365" s="18">
        <v>2.5</v>
      </c>
      <c r="F365" s="19">
        <f t="shared" si="23"/>
        <v>2290</v>
      </c>
      <c r="G365" s="20"/>
      <c r="H365" s="20">
        <v>1</v>
      </c>
      <c r="I365" s="20"/>
      <c r="J365" s="20"/>
      <c r="K365" s="20"/>
      <c r="L365" s="20">
        <v>1</v>
      </c>
      <c r="M365" s="20"/>
      <c r="N365" s="16"/>
      <c r="O365" s="2"/>
      <c r="P365" s="2"/>
    </row>
    <row r="366" spans="1:16">
      <c r="A366" s="13">
        <f t="shared" si="22"/>
        <v>1300.05</v>
      </c>
      <c r="B366" s="8" t="s">
        <v>692</v>
      </c>
      <c r="C366" s="9" t="s">
        <v>217</v>
      </c>
      <c r="D366" s="17">
        <v>827.47</v>
      </c>
      <c r="E366" s="18">
        <v>2.5</v>
      </c>
      <c r="F366" s="19">
        <f t="shared" si="23"/>
        <v>2290</v>
      </c>
      <c r="G366" s="20"/>
      <c r="H366" s="20">
        <v>1</v>
      </c>
      <c r="I366" s="20"/>
      <c r="J366" s="20"/>
      <c r="K366" s="20"/>
      <c r="L366" s="20">
        <v>1</v>
      </c>
      <c r="M366" s="20"/>
      <c r="N366" s="16"/>
      <c r="O366" s="2"/>
      <c r="P366" s="2"/>
    </row>
    <row r="367" spans="1:16">
      <c r="A367" s="13">
        <f t="shared" si="22"/>
        <v>1300.06</v>
      </c>
      <c r="B367" s="8" t="s">
        <v>693</v>
      </c>
      <c r="C367" s="9" t="s">
        <v>217</v>
      </c>
      <c r="D367" s="17">
        <v>827.47</v>
      </c>
      <c r="E367" s="18">
        <v>2.5</v>
      </c>
      <c r="F367" s="19">
        <f t="shared" si="23"/>
        <v>2290</v>
      </c>
      <c r="G367" s="20"/>
      <c r="H367" s="20">
        <v>1</v>
      </c>
      <c r="I367" s="20"/>
      <c r="J367" s="20"/>
      <c r="K367" s="20"/>
      <c r="L367" s="20">
        <v>1</v>
      </c>
      <c r="M367" s="20"/>
      <c r="N367" s="16"/>
      <c r="O367" s="2"/>
      <c r="P367" s="2"/>
    </row>
    <row r="368" spans="1:16">
      <c r="A368" s="13">
        <f t="shared" si="22"/>
        <v>1300.07</v>
      </c>
      <c r="B368" s="8" t="s">
        <v>694</v>
      </c>
      <c r="C368" s="9" t="s">
        <v>217</v>
      </c>
      <c r="D368" s="17">
        <v>689.57</v>
      </c>
      <c r="E368" s="18">
        <v>3</v>
      </c>
      <c r="F368" s="19">
        <f t="shared" si="23"/>
        <v>2290</v>
      </c>
      <c r="G368" s="20"/>
      <c r="H368" s="20">
        <v>1</v>
      </c>
      <c r="I368" s="20"/>
      <c r="J368" s="20"/>
      <c r="K368" s="20"/>
      <c r="L368" s="20">
        <v>1</v>
      </c>
      <c r="M368" s="20"/>
      <c r="N368" s="16"/>
      <c r="O368" s="2"/>
      <c r="P368" s="2"/>
    </row>
    <row r="369" spans="1:16">
      <c r="A369" s="13">
        <f t="shared" si="22"/>
        <v>1300.08</v>
      </c>
      <c r="B369" s="8" t="s">
        <v>695</v>
      </c>
      <c r="C369" s="9" t="s">
        <v>217</v>
      </c>
      <c r="D369" s="17">
        <v>1034.3399999999999</v>
      </c>
      <c r="E369" s="18">
        <v>2</v>
      </c>
      <c r="F369" s="19">
        <f t="shared" si="23"/>
        <v>2290</v>
      </c>
      <c r="G369" s="20"/>
      <c r="H369" s="20">
        <v>1</v>
      </c>
      <c r="I369" s="20"/>
      <c r="J369" s="20"/>
      <c r="K369" s="20"/>
      <c r="L369" s="20">
        <v>1</v>
      </c>
      <c r="M369" s="20"/>
      <c r="N369" s="16"/>
      <c r="O369" s="2"/>
      <c r="P369" s="2"/>
    </row>
    <row r="370" spans="1:16">
      <c r="A370" s="13">
        <f t="shared" si="22"/>
        <v>1300.0899999999999</v>
      </c>
      <c r="B370" s="8" t="s">
        <v>696</v>
      </c>
      <c r="C370" s="9" t="s">
        <v>217</v>
      </c>
      <c r="D370" s="17">
        <v>568.79</v>
      </c>
      <c r="E370" s="18">
        <v>3.5</v>
      </c>
      <c r="F370" s="19">
        <f t="shared" si="23"/>
        <v>2290</v>
      </c>
      <c r="G370" s="20"/>
      <c r="H370" s="20">
        <v>1</v>
      </c>
      <c r="I370" s="20"/>
      <c r="J370" s="20"/>
      <c r="K370" s="20"/>
      <c r="L370" s="20">
        <v>1</v>
      </c>
      <c r="M370" s="20"/>
      <c r="N370" s="16" t="s">
        <v>338</v>
      </c>
      <c r="O370" s="2"/>
      <c r="P370" s="2"/>
    </row>
    <row r="371" spans="1:16">
      <c r="A371" s="13">
        <f t="shared" si="22"/>
        <v>1300.0999999999999</v>
      </c>
      <c r="B371" s="8" t="s">
        <v>697</v>
      </c>
      <c r="C371" s="9" t="s">
        <v>217</v>
      </c>
      <c r="D371" s="17">
        <v>795.13</v>
      </c>
      <c r="E371" s="18">
        <v>3.5</v>
      </c>
      <c r="F371" s="19">
        <f t="shared" si="23"/>
        <v>2290</v>
      </c>
      <c r="G371" s="20"/>
      <c r="H371" s="20">
        <v>1</v>
      </c>
      <c r="I371" s="20"/>
      <c r="J371" s="20"/>
      <c r="K371" s="20"/>
      <c r="L371" s="20">
        <v>1</v>
      </c>
      <c r="M371" s="20"/>
      <c r="N371" s="16"/>
      <c r="O371" s="2"/>
      <c r="P371" s="2"/>
    </row>
    <row r="372" spans="1:16">
      <c r="A372" s="13">
        <f t="shared" si="22"/>
        <v>1300.1099999999999</v>
      </c>
      <c r="B372" s="8" t="s">
        <v>698</v>
      </c>
      <c r="C372" s="9" t="s">
        <v>217</v>
      </c>
      <c r="D372" s="17">
        <v>517.16</v>
      </c>
      <c r="E372" s="18">
        <v>4</v>
      </c>
      <c r="F372" s="19">
        <f t="shared" si="23"/>
        <v>2290</v>
      </c>
      <c r="G372" s="20"/>
      <c r="H372" s="20">
        <v>1</v>
      </c>
      <c r="I372" s="20"/>
      <c r="J372" s="20"/>
      <c r="K372" s="20"/>
      <c r="L372" s="20">
        <v>1</v>
      </c>
      <c r="M372" s="20"/>
      <c r="N372" s="16"/>
      <c r="O372" s="2"/>
      <c r="P372" s="2"/>
    </row>
    <row r="373" spans="1:16">
      <c r="A373" s="13">
        <f t="shared" si="22"/>
        <v>1300.1199999999999</v>
      </c>
      <c r="B373" s="8" t="s">
        <v>699</v>
      </c>
      <c r="C373" s="9" t="s">
        <v>217</v>
      </c>
      <c r="D373" s="17">
        <v>592.41</v>
      </c>
      <c r="E373" s="18">
        <v>3.5</v>
      </c>
      <c r="F373" s="19">
        <f t="shared" si="23"/>
        <v>2290</v>
      </c>
      <c r="G373" s="20"/>
      <c r="H373" s="20">
        <v>1</v>
      </c>
      <c r="I373" s="20"/>
      <c r="J373" s="20"/>
      <c r="K373" s="20"/>
      <c r="L373" s="20">
        <v>1</v>
      </c>
      <c r="M373" s="20"/>
      <c r="N373" s="16"/>
      <c r="O373" s="2"/>
      <c r="P373" s="2"/>
    </row>
    <row r="374" spans="1:16" ht="24.75" customHeight="1">
      <c r="A374" s="13">
        <f t="shared" si="22"/>
        <v>1300.1299999999999</v>
      </c>
      <c r="B374" s="22" t="s">
        <v>700</v>
      </c>
      <c r="C374" s="9" t="s">
        <v>217</v>
      </c>
      <c r="D374" s="17">
        <v>537.33000000000004</v>
      </c>
      <c r="E374" s="18">
        <v>3.85</v>
      </c>
      <c r="F374" s="19">
        <f t="shared" si="23"/>
        <v>2290</v>
      </c>
      <c r="G374" s="20"/>
      <c r="H374" s="20">
        <v>1</v>
      </c>
      <c r="I374" s="20"/>
      <c r="J374" s="20"/>
      <c r="K374" s="20"/>
      <c r="L374" s="20">
        <v>1</v>
      </c>
      <c r="M374" s="20"/>
      <c r="N374" s="16"/>
      <c r="O374" s="2"/>
      <c r="P374" s="2"/>
    </row>
    <row r="375" spans="1:16" ht="25.5" customHeight="1">
      <c r="A375" s="13">
        <f t="shared" si="22"/>
        <v>1300.1399999999999</v>
      </c>
      <c r="B375" s="22" t="s">
        <v>701</v>
      </c>
      <c r="C375" s="9" t="s">
        <v>217</v>
      </c>
      <c r="D375" s="17">
        <v>202.91</v>
      </c>
      <c r="E375" s="18">
        <v>8.8000000000000007</v>
      </c>
      <c r="F375" s="19">
        <f t="shared" si="23"/>
        <v>1976</v>
      </c>
      <c r="G375" s="20"/>
      <c r="H375" s="20"/>
      <c r="I375" s="20">
        <v>1</v>
      </c>
      <c r="J375" s="20"/>
      <c r="K375" s="20"/>
      <c r="L375" s="20">
        <v>1</v>
      </c>
      <c r="M375" s="20"/>
      <c r="N375" s="16"/>
      <c r="O375" s="2"/>
      <c r="P375" s="2"/>
    </row>
    <row r="376" spans="1:16" ht="23.25">
      <c r="A376" s="13">
        <f t="shared" si="22"/>
        <v>1300.1499999999999</v>
      </c>
      <c r="B376" s="22" t="s">
        <v>702</v>
      </c>
      <c r="C376" s="9" t="s">
        <v>658</v>
      </c>
      <c r="D376" s="17">
        <v>2177.54</v>
      </c>
      <c r="E376" s="18">
        <v>0.95</v>
      </c>
      <c r="F376" s="19">
        <f t="shared" si="23"/>
        <v>2290</v>
      </c>
      <c r="G376" s="20"/>
      <c r="H376" s="20">
        <v>1</v>
      </c>
      <c r="I376" s="20"/>
      <c r="J376" s="20"/>
      <c r="K376" s="20"/>
      <c r="L376" s="20">
        <v>1</v>
      </c>
      <c r="M376" s="20"/>
      <c r="N376" s="16"/>
      <c r="O376" s="2"/>
      <c r="P376" s="2"/>
    </row>
    <row r="377" spans="1:16">
      <c r="A377" s="13">
        <f t="shared" si="22"/>
        <v>1300.1599999999999</v>
      </c>
      <c r="B377" s="22" t="s">
        <v>703</v>
      </c>
      <c r="C377" s="9" t="s">
        <v>658</v>
      </c>
      <c r="D377" s="17">
        <v>759.72</v>
      </c>
      <c r="E377" s="18">
        <v>2.35</v>
      </c>
      <c r="F377" s="19">
        <f>+(G377*D$3)+(H377*D$4)+(I377*D$5)+(J377*D$6)+(K377*D$7)+(L377*D$8)+(M377*D$9)</f>
        <v>1976</v>
      </c>
      <c r="G377" s="20"/>
      <c r="H377" s="20"/>
      <c r="I377" s="20">
        <v>1</v>
      </c>
      <c r="J377" s="20"/>
      <c r="K377" s="20"/>
      <c r="L377" s="20">
        <v>1</v>
      </c>
      <c r="M377" s="20"/>
      <c r="N377" s="16"/>
      <c r="O377" s="2"/>
      <c r="P377" s="2"/>
    </row>
    <row r="378" spans="1:16">
      <c r="A378" s="13">
        <v>1400</v>
      </c>
      <c r="B378" s="5" t="s">
        <v>704</v>
      </c>
      <c r="C378" s="9"/>
      <c r="D378" s="17"/>
      <c r="E378" s="19"/>
      <c r="F378" s="19"/>
      <c r="G378" s="19"/>
      <c r="H378" s="19"/>
      <c r="I378" s="19"/>
      <c r="J378" s="19"/>
      <c r="K378" s="19"/>
      <c r="L378" s="19"/>
      <c r="M378" s="16"/>
      <c r="N378" s="16" t="s">
        <v>338</v>
      </c>
      <c r="O378" s="2"/>
      <c r="P378" s="2"/>
    </row>
    <row r="379" spans="1:16">
      <c r="A379" s="13">
        <f>+A378+0.01</f>
        <v>1400.01</v>
      </c>
      <c r="B379" s="8" t="s">
        <v>705</v>
      </c>
      <c r="C379" s="9" t="s">
        <v>217</v>
      </c>
      <c r="D379" s="17">
        <v>118.69</v>
      </c>
      <c r="E379" s="18">
        <v>16</v>
      </c>
      <c r="F379" s="19">
        <f>+(G379*D$3)+(H379*D$4)+(I379*D$5)+(J379*D$6)+(K379*D$7)+(L379*D$8)+(M379*D$9)</f>
        <v>2102</v>
      </c>
      <c r="G379" s="20"/>
      <c r="H379" s="20"/>
      <c r="I379" s="20">
        <v>1</v>
      </c>
      <c r="J379" s="20"/>
      <c r="K379" s="20">
        <v>1</v>
      </c>
      <c r="L379" s="20"/>
      <c r="M379" s="20"/>
      <c r="N379" s="16" t="s">
        <v>338</v>
      </c>
      <c r="O379" s="2"/>
      <c r="P379" s="2"/>
    </row>
    <row r="380" spans="1:16">
      <c r="A380" s="13">
        <f t="shared" ref="A380:A385" si="24">+A379+0.01</f>
        <v>1400.02</v>
      </c>
      <c r="B380" s="8" t="s">
        <v>706</v>
      </c>
      <c r="C380" s="9" t="s">
        <v>217</v>
      </c>
      <c r="D380" s="17">
        <v>73.03</v>
      </c>
      <c r="E380" s="18">
        <v>26</v>
      </c>
      <c r="F380" s="19">
        <f>+(G380*D$3)+(H380*D$4)+(I380*D$5)+(J380*D$6)+(K380*D$7)+(L380*D$8)+(M380*D$9)</f>
        <v>2102</v>
      </c>
      <c r="G380" s="20"/>
      <c r="H380" s="20"/>
      <c r="I380" s="20">
        <v>1</v>
      </c>
      <c r="J380" s="20"/>
      <c r="K380" s="20">
        <v>1</v>
      </c>
      <c r="L380" s="20"/>
      <c r="M380" s="20"/>
      <c r="N380" s="16"/>
      <c r="O380" s="2"/>
      <c r="P380" s="2"/>
    </row>
    <row r="381" spans="1:16">
      <c r="A381" s="13">
        <f t="shared" si="24"/>
        <v>1400.03</v>
      </c>
      <c r="B381" s="8" t="s">
        <v>707</v>
      </c>
      <c r="C381" s="9" t="s">
        <v>217</v>
      </c>
      <c r="D381" s="17">
        <v>295.83</v>
      </c>
      <c r="E381" s="18">
        <v>13</v>
      </c>
      <c r="F381" s="19">
        <f>+(G381*D$3)+(H381*D$4)+(I381*D$5)+(J381*D$6)+(K381*D$7)+(L381*D$8)+(M381*D$9)</f>
        <v>4237</v>
      </c>
      <c r="G381" s="20"/>
      <c r="H381" s="20">
        <v>1</v>
      </c>
      <c r="I381" s="20"/>
      <c r="J381" s="20">
        <v>1</v>
      </c>
      <c r="K381" s="20">
        <v>1</v>
      </c>
      <c r="L381" s="20">
        <v>1</v>
      </c>
      <c r="M381" s="20"/>
      <c r="N381" s="16"/>
      <c r="O381" s="2"/>
      <c r="P381" s="2"/>
    </row>
    <row r="382" spans="1:16">
      <c r="A382" s="13">
        <f t="shared" si="24"/>
        <v>1400.04</v>
      </c>
      <c r="B382" s="8" t="s">
        <v>708</v>
      </c>
      <c r="C382" s="9" t="s">
        <v>347</v>
      </c>
      <c r="D382" s="17">
        <v>42.17</v>
      </c>
      <c r="E382" s="18">
        <v>45</v>
      </c>
      <c r="F382" s="19">
        <f>+(G382*D$3)+(H382*D$4)+(I382*D$5)+(J382*D$6)+(K382*D$7)+(L382*D$8)+(M382*D$9)</f>
        <v>2102</v>
      </c>
      <c r="G382" s="20"/>
      <c r="H382" s="20"/>
      <c r="I382" s="20">
        <v>1</v>
      </c>
      <c r="J382" s="20"/>
      <c r="K382" s="20">
        <v>1</v>
      </c>
      <c r="L382" s="20"/>
      <c r="M382" s="20"/>
      <c r="N382" s="16"/>
      <c r="O382" s="2"/>
      <c r="P382" s="2"/>
    </row>
    <row r="383" spans="1:16">
      <c r="A383" s="13">
        <f t="shared" si="24"/>
        <v>1400.05</v>
      </c>
      <c r="B383" s="8" t="s">
        <v>709</v>
      </c>
      <c r="C383" s="9" t="s">
        <v>347</v>
      </c>
      <c r="D383" s="17">
        <v>63.32</v>
      </c>
      <c r="E383" s="18">
        <v>30</v>
      </c>
      <c r="F383" s="19">
        <f>+(G383*D$3)+(H383*D$4)+(I383*D$5)+(J383*D$6)+(K383*D$7)+(L383*D$8)+(M383*D$9)</f>
        <v>2102</v>
      </c>
      <c r="G383" s="20"/>
      <c r="H383" s="20"/>
      <c r="I383" s="20">
        <v>1</v>
      </c>
      <c r="J383" s="20"/>
      <c r="K383" s="20">
        <v>1</v>
      </c>
      <c r="L383" s="20"/>
      <c r="M383" s="20"/>
      <c r="N383" s="16" t="s">
        <v>338</v>
      </c>
      <c r="O383" s="2"/>
      <c r="P383" s="2"/>
    </row>
    <row r="384" spans="1:16">
      <c r="A384" s="13">
        <f t="shared" si="24"/>
        <v>1400.06</v>
      </c>
      <c r="B384" s="8" t="s">
        <v>710</v>
      </c>
      <c r="C384" s="9" t="s">
        <v>217</v>
      </c>
      <c r="D384" s="17">
        <v>354.23</v>
      </c>
      <c r="E384" s="18">
        <v>8</v>
      </c>
      <c r="F384" s="19">
        <f t="shared" ref="F384:F447" si="25">+(G384*D$3)+(H384*D$4)+(I384*D$5)+(J384*D$6)+(K384*D$7)+(L384*D$8)+(M384*D$9)</f>
        <v>3137</v>
      </c>
      <c r="G384" s="20"/>
      <c r="H384" s="20">
        <v>1</v>
      </c>
      <c r="I384" s="20"/>
      <c r="J384" s="20"/>
      <c r="K384" s="20">
        <v>1</v>
      </c>
      <c r="L384" s="20">
        <v>1</v>
      </c>
      <c r="M384" s="20"/>
      <c r="N384" s="16"/>
      <c r="O384" s="2"/>
      <c r="P384" s="2"/>
    </row>
    <row r="385" spans="1:16">
      <c r="A385" s="13">
        <f t="shared" si="24"/>
        <v>1400.07</v>
      </c>
      <c r="B385" s="8" t="s">
        <v>711</v>
      </c>
      <c r="C385" s="9" t="s">
        <v>347</v>
      </c>
      <c r="D385" s="17">
        <v>283.39</v>
      </c>
      <c r="E385" s="18">
        <v>10</v>
      </c>
      <c r="F385" s="19">
        <f t="shared" si="25"/>
        <v>3137</v>
      </c>
      <c r="G385" s="20"/>
      <c r="H385" s="20">
        <v>1</v>
      </c>
      <c r="I385" s="20"/>
      <c r="J385" s="20"/>
      <c r="K385" s="20">
        <v>1</v>
      </c>
      <c r="L385" s="20">
        <v>1</v>
      </c>
      <c r="M385" s="20"/>
      <c r="N385" s="16"/>
      <c r="O385" s="2"/>
      <c r="P385" s="2"/>
    </row>
    <row r="386" spans="1:16">
      <c r="A386" s="13">
        <v>1500</v>
      </c>
      <c r="B386" s="5" t="s">
        <v>712</v>
      </c>
      <c r="C386" s="9"/>
      <c r="D386" s="17"/>
      <c r="E386" s="19"/>
      <c r="F386" s="19"/>
      <c r="G386" s="19"/>
      <c r="H386" s="19"/>
      <c r="I386" s="19"/>
      <c r="J386" s="19"/>
      <c r="K386" s="19"/>
      <c r="L386" s="19"/>
      <c r="M386" s="16"/>
      <c r="N386" s="16" t="s">
        <v>338</v>
      </c>
      <c r="O386" s="2"/>
      <c r="P386" s="2"/>
    </row>
    <row r="387" spans="1:16" ht="27.75" customHeight="1">
      <c r="A387" s="13">
        <v>1501</v>
      </c>
      <c r="B387" s="23" t="s">
        <v>713</v>
      </c>
      <c r="C387" s="9"/>
      <c r="D387" s="17"/>
      <c r="E387" s="19"/>
      <c r="F387" s="19"/>
      <c r="G387" s="19"/>
      <c r="H387" s="19"/>
      <c r="I387" s="19"/>
      <c r="J387" s="19"/>
      <c r="K387" s="19"/>
      <c r="L387" s="19"/>
      <c r="M387" s="16"/>
      <c r="N387" s="16"/>
      <c r="O387" s="2"/>
      <c r="P387" s="2"/>
    </row>
    <row r="388" spans="1:16">
      <c r="A388" s="13">
        <f>+A387+0.01</f>
        <v>1501.01</v>
      </c>
      <c r="B388" s="22" t="s">
        <v>714</v>
      </c>
      <c r="C388" s="9" t="s">
        <v>164</v>
      </c>
      <c r="D388" s="17">
        <v>927.52</v>
      </c>
      <c r="E388" s="18">
        <v>3.02</v>
      </c>
      <c r="F388" s="19">
        <f t="shared" si="25"/>
        <v>2824</v>
      </c>
      <c r="G388" s="20">
        <v>1</v>
      </c>
      <c r="H388" s="20"/>
      <c r="I388" s="20"/>
      <c r="J388" s="20"/>
      <c r="K388" s="20">
        <v>1</v>
      </c>
      <c r="L388" s="20"/>
      <c r="M388" s="20"/>
      <c r="N388" s="16" t="s">
        <v>338</v>
      </c>
      <c r="O388" s="2"/>
      <c r="P388" s="2"/>
    </row>
    <row r="389" spans="1:16">
      <c r="A389" s="13">
        <f t="shared" ref="A389:A396" si="26">+A388+0.01</f>
        <v>1501.02</v>
      </c>
      <c r="B389" s="8" t="s">
        <v>715</v>
      </c>
      <c r="C389" s="9" t="s">
        <v>164</v>
      </c>
      <c r="D389" s="17">
        <v>1194.3800000000001</v>
      </c>
      <c r="E389" s="18">
        <v>2.34</v>
      </c>
      <c r="F389" s="19">
        <f t="shared" si="25"/>
        <v>2824</v>
      </c>
      <c r="G389" s="20">
        <v>1</v>
      </c>
      <c r="H389" s="20"/>
      <c r="I389" s="20"/>
      <c r="J389" s="20"/>
      <c r="K389" s="20">
        <v>1</v>
      </c>
      <c r="L389" s="20"/>
      <c r="M389" s="20"/>
      <c r="N389" s="16"/>
      <c r="O389" s="2"/>
      <c r="P389" s="2"/>
    </row>
    <row r="390" spans="1:16">
      <c r="A390" s="13">
        <f t="shared" si="26"/>
        <v>1501.03</v>
      </c>
      <c r="B390" s="8" t="s">
        <v>716</v>
      </c>
      <c r="C390" s="9" t="s">
        <v>164</v>
      </c>
      <c r="D390" s="17">
        <v>927.52</v>
      </c>
      <c r="E390" s="18">
        <v>3.02</v>
      </c>
      <c r="F390" s="19">
        <f t="shared" si="25"/>
        <v>2824</v>
      </c>
      <c r="G390" s="20">
        <v>1</v>
      </c>
      <c r="H390" s="20"/>
      <c r="I390" s="20"/>
      <c r="J390" s="20"/>
      <c r="K390" s="20">
        <v>1</v>
      </c>
      <c r="L390" s="20"/>
      <c r="M390" s="20"/>
      <c r="N390" s="16"/>
      <c r="O390" s="2"/>
      <c r="P390" s="2"/>
    </row>
    <row r="391" spans="1:16">
      <c r="A391" s="13">
        <f t="shared" si="26"/>
        <v>1501.04</v>
      </c>
      <c r="B391" s="8" t="s">
        <v>717</v>
      </c>
      <c r="C391" s="9" t="s">
        <v>164</v>
      </c>
      <c r="D391" s="17">
        <v>1194.3800000000001</v>
      </c>
      <c r="E391" s="18">
        <v>2.34</v>
      </c>
      <c r="F391" s="19">
        <f t="shared" si="25"/>
        <v>2824</v>
      </c>
      <c r="G391" s="20">
        <v>1</v>
      </c>
      <c r="H391" s="20"/>
      <c r="I391" s="20"/>
      <c r="J391" s="20"/>
      <c r="K391" s="20">
        <v>1</v>
      </c>
      <c r="L391" s="20"/>
      <c r="M391" s="20"/>
      <c r="N391" s="16"/>
      <c r="O391" s="2"/>
      <c r="P391" s="2"/>
    </row>
    <row r="392" spans="1:16">
      <c r="A392" s="13">
        <f t="shared" si="26"/>
        <v>1501.05</v>
      </c>
      <c r="B392" s="8" t="s">
        <v>718</v>
      </c>
      <c r="C392" s="9" t="s">
        <v>164</v>
      </c>
      <c r="D392" s="17">
        <v>1857.2</v>
      </c>
      <c r="E392" s="18">
        <v>1.51</v>
      </c>
      <c r="F392" s="19">
        <f t="shared" si="25"/>
        <v>2824</v>
      </c>
      <c r="G392" s="20">
        <v>1</v>
      </c>
      <c r="H392" s="20"/>
      <c r="I392" s="20"/>
      <c r="J392" s="20"/>
      <c r="K392" s="20">
        <v>1</v>
      </c>
      <c r="L392" s="20"/>
      <c r="M392" s="20"/>
      <c r="N392" s="16"/>
      <c r="O392" s="2"/>
      <c r="P392" s="2"/>
    </row>
    <row r="393" spans="1:16">
      <c r="A393" s="13">
        <f t="shared" si="26"/>
        <v>1501.06</v>
      </c>
      <c r="B393" s="8" t="s">
        <v>719</v>
      </c>
      <c r="C393" s="9" t="s">
        <v>164</v>
      </c>
      <c r="D393" s="17">
        <v>1194.3800000000001</v>
      </c>
      <c r="E393" s="18">
        <v>2.34</v>
      </c>
      <c r="F393" s="19">
        <f t="shared" si="25"/>
        <v>2824</v>
      </c>
      <c r="G393" s="20">
        <v>1</v>
      </c>
      <c r="H393" s="20"/>
      <c r="I393" s="20"/>
      <c r="J393" s="20"/>
      <c r="K393" s="20">
        <v>1</v>
      </c>
      <c r="L393" s="20"/>
      <c r="M393" s="20"/>
      <c r="N393" s="16"/>
      <c r="O393" s="2"/>
      <c r="P393" s="2"/>
    </row>
    <row r="394" spans="1:16">
      <c r="A394" s="13">
        <f t="shared" si="26"/>
        <v>1501.07</v>
      </c>
      <c r="B394" s="8" t="s">
        <v>720</v>
      </c>
      <c r="C394" s="9" t="s">
        <v>164</v>
      </c>
      <c r="D394" s="17" t="s">
        <v>465</v>
      </c>
      <c r="E394" s="18" t="s">
        <v>357</v>
      </c>
      <c r="F394" s="19"/>
      <c r="G394" s="20"/>
      <c r="H394" s="20"/>
      <c r="I394" s="20"/>
      <c r="J394" s="20"/>
      <c r="K394" s="20"/>
      <c r="L394" s="20"/>
      <c r="M394" s="20"/>
      <c r="N394" s="16"/>
      <c r="O394" s="2"/>
      <c r="P394" s="2"/>
    </row>
    <row r="395" spans="1:16">
      <c r="A395" s="13">
        <f t="shared" si="26"/>
        <v>1501.08</v>
      </c>
      <c r="B395" s="8" t="s">
        <v>721</v>
      </c>
      <c r="C395" s="9" t="s">
        <v>164</v>
      </c>
      <c r="D395" s="17">
        <v>1194.3800000000001</v>
      </c>
      <c r="E395" s="18">
        <v>2.34</v>
      </c>
      <c r="F395" s="19">
        <f t="shared" si="25"/>
        <v>2824</v>
      </c>
      <c r="G395" s="20">
        <v>1</v>
      </c>
      <c r="H395" s="20"/>
      <c r="I395" s="20"/>
      <c r="J395" s="20"/>
      <c r="K395" s="20">
        <v>1</v>
      </c>
      <c r="L395" s="20"/>
      <c r="M395" s="20"/>
      <c r="N395" s="16"/>
      <c r="O395" s="2"/>
      <c r="P395" s="2"/>
    </row>
    <row r="396" spans="1:16">
      <c r="A396" s="13">
        <f t="shared" si="26"/>
        <v>1501.09</v>
      </c>
      <c r="B396" s="8" t="s">
        <v>722</v>
      </c>
      <c r="C396" s="9" t="s">
        <v>164</v>
      </c>
      <c r="D396" s="17">
        <v>229.43</v>
      </c>
      <c r="E396" s="18">
        <v>12.2</v>
      </c>
      <c r="F396" s="19">
        <f t="shared" si="25"/>
        <v>2824</v>
      </c>
      <c r="G396" s="20">
        <v>1</v>
      </c>
      <c r="H396" s="20"/>
      <c r="I396" s="20"/>
      <c r="J396" s="20"/>
      <c r="K396" s="20">
        <v>1</v>
      </c>
      <c r="L396" s="20"/>
      <c r="M396" s="20"/>
      <c r="N396" s="16" t="s">
        <v>338</v>
      </c>
      <c r="O396" s="2"/>
      <c r="P396" s="2"/>
    </row>
    <row r="397" spans="1:16">
      <c r="A397" s="13">
        <v>1502</v>
      </c>
      <c r="B397" s="23" t="s">
        <v>723</v>
      </c>
      <c r="C397" s="9"/>
      <c r="D397" s="17"/>
      <c r="E397" s="18"/>
      <c r="F397" s="19"/>
      <c r="G397" s="20"/>
      <c r="H397" s="20"/>
      <c r="I397" s="20"/>
      <c r="J397" s="20"/>
      <c r="K397" s="20"/>
      <c r="L397" s="20"/>
      <c r="M397" s="20"/>
      <c r="N397" s="16"/>
      <c r="O397" s="2"/>
      <c r="P397" s="2"/>
    </row>
    <row r="398" spans="1:16">
      <c r="A398" s="13">
        <f>+A397+0.01</f>
        <v>1502.01</v>
      </c>
      <c r="B398" s="8" t="s">
        <v>724</v>
      </c>
      <c r="C398" s="9"/>
      <c r="D398" s="17">
        <v>1327.8</v>
      </c>
      <c r="E398" s="18">
        <v>2.11</v>
      </c>
      <c r="F398" s="19">
        <f t="shared" si="25"/>
        <v>2824</v>
      </c>
      <c r="G398" s="20">
        <v>1</v>
      </c>
      <c r="H398" s="20"/>
      <c r="I398" s="20"/>
      <c r="J398" s="20"/>
      <c r="K398" s="20">
        <v>1</v>
      </c>
      <c r="L398" s="20"/>
      <c r="M398" s="20"/>
      <c r="N398" s="16"/>
      <c r="O398" s="2"/>
      <c r="P398" s="2"/>
    </row>
    <row r="399" spans="1:16">
      <c r="A399" s="13">
        <f>+A398+0.01</f>
        <v>1502.02</v>
      </c>
      <c r="B399" s="8" t="s">
        <v>725</v>
      </c>
      <c r="C399" s="9"/>
      <c r="D399" s="17">
        <v>1590.35</v>
      </c>
      <c r="E399" s="18">
        <v>1.76</v>
      </c>
      <c r="F399" s="19">
        <f t="shared" si="25"/>
        <v>2824</v>
      </c>
      <c r="G399" s="20">
        <v>1</v>
      </c>
      <c r="H399" s="20"/>
      <c r="I399" s="20"/>
      <c r="J399" s="20"/>
      <c r="K399" s="20">
        <v>1</v>
      </c>
      <c r="L399" s="20"/>
      <c r="M399" s="20"/>
      <c r="N399" s="16"/>
      <c r="O399" s="2"/>
      <c r="P399" s="2"/>
    </row>
    <row r="400" spans="1:16">
      <c r="A400" s="13">
        <f>+A399+0.01</f>
        <v>1502.03</v>
      </c>
      <c r="B400" s="8" t="s">
        <v>726</v>
      </c>
      <c r="C400" s="9"/>
      <c r="D400" s="17">
        <v>1857.2</v>
      </c>
      <c r="E400" s="18">
        <v>1.51</v>
      </c>
      <c r="F400" s="19">
        <f t="shared" si="25"/>
        <v>2824</v>
      </c>
      <c r="G400" s="20">
        <v>1</v>
      </c>
      <c r="H400" s="20"/>
      <c r="I400" s="20"/>
      <c r="J400" s="20"/>
      <c r="K400" s="20">
        <v>1</v>
      </c>
      <c r="L400" s="20"/>
      <c r="M400" s="20"/>
      <c r="N400" s="16"/>
      <c r="O400" s="2"/>
      <c r="P400" s="2"/>
    </row>
    <row r="401" spans="1:16">
      <c r="A401" s="13">
        <f>+A400+0.01</f>
        <v>1502.04</v>
      </c>
      <c r="B401" s="8" t="s">
        <v>727</v>
      </c>
      <c r="C401" s="9"/>
      <c r="D401" s="17" t="s">
        <v>465</v>
      </c>
      <c r="E401" s="18" t="s">
        <v>357</v>
      </c>
      <c r="F401" s="19"/>
      <c r="G401" s="20"/>
      <c r="H401" s="20"/>
      <c r="I401" s="20"/>
      <c r="J401" s="20"/>
      <c r="K401" s="20"/>
      <c r="L401" s="20"/>
      <c r="M401" s="20"/>
      <c r="N401" s="16"/>
      <c r="O401" s="2"/>
      <c r="P401" s="2"/>
    </row>
    <row r="402" spans="1:16">
      <c r="A402" s="13">
        <v>1503</v>
      </c>
      <c r="B402" s="23" t="s">
        <v>728</v>
      </c>
      <c r="C402" s="9"/>
      <c r="D402" s="17"/>
      <c r="E402" s="18"/>
      <c r="F402" s="19"/>
      <c r="G402" s="20"/>
      <c r="H402" s="20"/>
      <c r="I402" s="20"/>
      <c r="J402" s="20"/>
      <c r="K402" s="20"/>
      <c r="L402" s="20"/>
      <c r="M402" s="20"/>
      <c r="N402" s="16"/>
      <c r="O402" s="2"/>
      <c r="P402" s="2"/>
    </row>
    <row r="403" spans="1:16">
      <c r="A403" s="13">
        <f t="shared" ref="A403:A412" si="27">+A402+0.01</f>
        <v>1503.01</v>
      </c>
      <c r="B403" s="8" t="s">
        <v>729</v>
      </c>
      <c r="C403" s="9" t="s">
        <v>347</v>
      </c>
      <c r="D403" s="17">
        <v>7.85</v>
      </c>
      <c r="E403" s="18">
        <v>356.52</v>
      </c>
      <c r="F403" s="19">
        <f t="shared" si="25"/>
        <v>2824</v>
      </c>
      <c r="G403" s="20">
        <v>1</v>
      </c>
      <c r="H403" s="20"/>
      <c r="I403" s="20"/>
      <c r="J403" s="20"/>
      <c r="K403" s="20">
        <v>1</v>
      </c>
      <c r="L403" s="20"/>
      <c r="M403" s="20"/>
      <c r="N403" s="16"/>
      <c r="O403" s="2"/>
      <c r="P403" s="2"/>
    </row>
    <row r="404" spans="1:16">
      <c r="A404" s="13">
        <f t="shared" si="27"/>
        <v>1503.02</v>
      </c>
      <c r="B404" s="8" t="s">
        <v>730</v>
      </c>
      <c r="C404" s="9" t="s">
        <v>347</v>
      </c>
      <c r="D404" s="17">
        <v>15.71</v>
      </c>
      <c r="E404" s="18">
        <v>178.26</v>
      </c>
      <c r="F404" s="19">
        <f t="shared" si="25"/>
        <v>2824</v>
      </c>
      <c r="G404" s="20">
        <v>1</v>
      </c>
      <c r="H404" s="20"/>
      <c r="I404" s="20"/>
      <c r="J404" s="20"/>
      <c r="K404" s="20">
        <v>1</v>
      </c>
      <c r="L404" s="20"/>
      <c r="M404" s="20"/>
      <c r="N404" s="16"/>
      <c r="O404" s="2"/>
      <c r="P404" s="2"/>
    </row>
    <row r="405" spans="1:16">
      <c r="A405" s="13">
        <f t="shared" si="27"/>
        <v>1503.03</v>
      </c>
      <c r="B405" s="8" t="s">
        <v>731</v>
      </c>
      <c r="C405" s="9" t="s">
        <v>347</v>
      </c>
      <c r="D405" s="17">
        <v>19.64</v>
      </c>
      <c r="E405" s="18">
        <v>142.56</v>
      </c>
      <c r="F405" s="19">
        <f t="shared" si="25"/>
        <v>2824</v>
      </c>
      <c r="G405" s="20">
        <v>1</v>
      </c>
      <c r="H405" s="20"/>
      <c r="I405" s="20"/>
      <c r="J405" s="20"/>
      <c r="K405" s="20">
        <v>1</v>
      </c>
      <c r="L405" s="20"/>
      <c r="M405" s="20"/>
      <c r="N405" s="16"/>
      <c r="O405" s="2"/>
      <c r="P405" s="2"/>
    </row>
    <row r="406" spans="1:16">
      <c r="A406" s="13">
        <f t="shared" si="27"/>
        <v>1503.04</v>
      </c>
      <c r="B406" s="8" t="s">
        <v>732</v>
      </c>
      <c r="C406" s="9" t="s">
        <v>347</v>
      </c>
      <c r="D406" s="17">
        <v>19.64</v>
      </c>
      <c r="E406" s="18">
        <v>142.56</v>
      </c>
      <c r="F406" s="19">
        <f t="shared" si="25"/>
        <v>2824</v>
      </c>
      <c r="G406" s="20">
        <v>1</v>
      </c>
      <c r="H406" s="20"/>
      <c r="I406" s="20"/>
      <c r="J406" s="20"/>
      <c r="K406" s="20">
        <v>1</v>
      </c>
      <c r="L406" s="20"/>
      <c r="M406" s="20"/>
      <c r="N406" s="16"/>
      <c r="O406" s="2"/>
      <c r="P406" s="2"/>
    </row>
    <row r="407" spans="1:16">
      <c r="A407" s="13">
        <f t="shared" si="27"/>
        <v>1503.05</v>
      </c>
      <c r="B407" s="8" t="s">
        <v>733</v>
      </c>
      <c r="C407" s="9" t="s">
        <v>347</v>
      </c>
      <c r="D407" s="17">
        <v>27.98</v>
      </c>
      <c r="E407" s="18">
        <v>100.07</v>
      </c>
      <c r="F407" s="19">
        <f t="shared" si="25"/>
        <v>2824</v>
      </c>
      <c r="G407" s="20">
        <v>1</v>
      </c>
      <c r="H407" s="20"/>
      <c r="I407" s="20"/>
      <c r="J407" s="20"/>
      <c r="K407" s="20">
        <v>1</v>
      </c>
      <c r="L407" s="20"/>
      <c r="M407" s="20"/>
      <c r="N407" s="16"/>
      <c r="O407" s="2"/>
      <c r="P407" s="2"/>
    </row>
    <row r="408" spans="1:16">
      <c r="A408" s="13">
        <f t="shared" si="27"/>
        <v>1503.06</v>
      </c>
      <c r="B408" s="8" t="s">
        <v>734</v>
      </c>
      <c r="C408" s="9" t="s">
        <v>347</v>
      </c>
      <c r="D408" s="17">
        <v>32.270000000000003</v>
      </c>
      <c r="E408" s="18">
        <v>86.74</v>
      </c>
      <c r="F408" s="19">
        <f t="shared" si="25"/>
        <v>2824</v>
      </c>
      <c r="G408" s="20">
        <v>1</v>
      </c>
      <c r="H408" s="20"/>
      <c r="I408" s="20"/>
      <c r="J408" s="20"/>
      <c r="K408" s="20">
        <v>1</v>
      </c>
      <c r="L408" s="20"/>
      <c r="M408" s="20"/>
      <c r="N408" s="16"/>
      <c r="O408" s="2"/>
      <c r="P408" s="2"/>
    </row>
    <row r="409" spans="1:16">
      <c r="A409" s="13">
        <f t="shared" si="27"/>
        <v>1503.07</v>
      </c>
      <c r="B409" s="8" t="s">
        <v>735</v>
      </c>
      <c r="C409" s="9" t="s">
        <v>347</v>
      </c>
      <c r="D409" s="17">
        <v>39.299999999999997</v>
      </c>
      <c r="E409" s="18">
        <v>71.260000000000005</v>
      </c>
      <c r="F409" s="19">
        <f t="shared" si="25"/>
        <v>2824</v>
      </c>
      <c r="G409" s="20">
        <v>1</v>
      </c>
      <c r="H409" s="20"/>
      <c r="I409" s="20"/>
      <c r="J409" s="20"/>
      <c r="K409" s="20">
        <v>1</v>
      </c>
      <c r="L409" s="20"/>
      <c r="M409" s="20"/>
      <c r="N409" s="16"/>
      <c r="O409" s="2"/>
      <c r="P409" s="2"/>
    </row>
    <row r="410" spans="1:16">
      <c r="A410" s="13">
        <f t="shared" si="27"/>
        <v>1503.08</v>
      </c>
      <c r="B410" s="8" t="s">
        <v>736</v>
      </c>
      <c r="C410" s="9" t="s">
        <v>347</v>
      </c>
      <c r="D410" s="17">
        <v>43.04</v>
      </c>
      <c r="E410" s="18">
        <v>65.05</v>
      </c>
      <c r="F410" s="19">
        <f t="shared" si="25"/>
        <v>2824</v>
      </c>
      <c r="G410" s="20">
        <v>1</v>
      </c>
      <c r="H410" s="20"/>
      <c r="I410" s="20"/>
      <c r="J410" s="20"/>
      <c r="K410" s="20">
        <v>1</v>
      </c>
      <c r="L410" s="20"/>
      <c r="M410" s="20"/>
      <c r="N410" s="16"/>
      <c r="O410" s="2"/>
      <c r="P410" s="2"/>
    </row>
    <row r="411" spans="1:16">
      <c r="A411" s="13">
        <f t="shared" si="27"/>
        <v>1503.09</v>
      </c>
      <c r="B411" s="8" t="s">
        <v>737</v>
      </c>
      <c r="C411" s="9" t="s">
        <v>347</v>
      </c>
      <c r="D411" s="17">
        <v>51.65</v>
      </c>
      <c r="E411" s="18">
        <v>54.2</v>
      </c>
      <c r="F411" s="19">
        <f t="shared" si="25"/>
        <v>2824</v>
      </c>
      <c r="G411" s="20">
        <v>1</v>
      </c>
      <c r="H411" s="20"/>
      <c r="I411" s="20"/>
      <c r="J411" s="20"/>
      <c r="K411" s="20">
        <v>1</v>
      </c>
      <c r="L411" s="20"/>
      <c r="M411" s="20"/>
      <c r="N411" s="16"/>
      <c r="O411" s="2"/>
      <c r="P411" s="2"/>
    </row>
    <row r="412" spans="1:16">
      <c r="A412" s="13">
        <f t="shared" si="27"/>
        <v>1503.1</v>
      </c>
      <c r="B412" s="8" t="s">
        <v>738</v>
      </c>
      <c r="C412" s="9" t="s">
        <v>347</v>
      </c>
      <c r="D412" s="17">
        <v>55.95</v>
      </c>
      <c r="E412" s="18">
        <v>50.04</v>
      </c>
      <c r="F412" s="19">
        <f t="shared" si="25"/>
        <v>2824</v>
      </c>
      <c r="G412" s="20">
        <v>1</v>
      </c>
      <c r="H412" s="20"/>
      <c r="I412" s="20"/>
      <c r="J412" s="20"/>
      <c r="K412" s="20">
        <v>1</v>
      </c>
      <c r="L412" s="20"/>
      <c r="M412" s="20"/>
      <c r="N412" s="16"/>
      <c r="O412" s="2"/>
      <c r="P412" s="2"/>
    </row>
    <row r="413" spans="1:16">
      <c r="A413" s="13">
        <v>1504</v>
      </c>
      <c r="B413" s="23" t="s">
        <v>739</v>
      </c>
      <c r="C413" s="9"/>
      <c r="D413" s="17"/>
      <c r="E413" s="18"/>
      <c r="F413" s="19"/>
      <c r="G413" s="20"/>
      <c r="H413" s="20"/>
      <c r="I413" s="20"/>
      <c r="J413" s="20"/>
      <c r="K413" s="20"/>
      <c r="L413" s="20"/>
      <c r="M413" s="20"/>
      <c r="N413" s="16"/>
      <c r="O413" s="2"/>
      <c r="P413" s="2"/>
    </row>
    <row r="414" spans="1:16">
      <c r="A414" s="13">
        <f>+A413+0.01</f>
        <v>1504.01</v>
      </c>
      <c r="B414" s="8" t="s">
        <v>740</v>
      </c>
      <c r="C414" s="9" t="s">
        <v>347</v>
      </c>
      <c r="D414" s="17">
        <v>34.44</v>
      </c>
      <c r="E414" s="18">
        <v>81.290000000000006</v>
      </c>
      <c r="F414" s="19">
        <f t="shared" si="25"/>
        <v>2824</v>
      </c>
      <c r="G414" s="20">
        <v>1</v>
      </c>
      <c r="H414" s="20"/>
      <c r="I414" s="20"/>
      <c r="J414" s="20"/>
      <c r="K414" s="20">
        <v>1</v>
      </c>
      <c r="L414" s="20"/>
      <c r="M414" s="20"/>
      <c r="N414" s="16"/>
      <c r="O414" s="2"/>
      <c r="P414" s="2"/>
    </row>
    <row r="415" spans="1:16">
      <c r="A415" s="13">
        <f>+A414+0.01</f>
        <v>1504.02</v>
      </c>
      <c r="B415" s="8" t="s">
        <v>741</v>
      </c>
      <c r="C415" s="9" t="s">
        <v>347</v>
      </c>
      <c r="D415" s="17">
        <v>38.729999999999997</v>
      </c>
      <c r="E415" s="18">
        <v>72.290000000000006</v>
      </c>
      <c r="F415" s="19">
        <f t="shared" si="25"/>
        <v>2824</v>
      </c>
      <c r="G415" s="20">
        <v>1</v>
      </c>
      <c r="H415" s="20"/>
      <c r="I415" s="20"/>
      <c r="J415" s="20"/>
      <c r="K415" s="20">
        <v>1</v>
      </c>
      <c r="L415" s="20"/>
      <c r="M415" s="20"/>
      <c r="N415" s="16"/>
      <c r="O415" s="2"/>
      <c r="P415" s="2"/>
    </row>
    <row r="416" spans="1:16">
      <c r="A416" s="13">
        <f>+A415+0.01</f>
        <v>1504.03</v>
      </c>
      <c r="B416" s="8" t="s">
        <v>730</v>
      </c>
      <c r="C416" s="9" t="s">
        <v>347</v>
      </c>
      <c r="D416" s="17">
        <v>47.34</v>
      </c>
      <c r="E416" s="18">
        <v>59.14</v>
      </c>
      <c r="F416" s="19">
        <f t="shared" si="25"/>
        <v>2824</v>
      </c>
      <c r="G416" s="20">
        <v>1</v>
      </c>
      <c r="H416" s="20"/>
      <c r="I416" s="20"/>
      <c r="J416" s="20"/>
      <c r="K416" s="20">
        <v>1</v>
      </c>
      <c r="L416" s="20"/>
      <c r="M416" s="20"/>
      <c r="N416" s="16"/>
      <c r="O416" s="2"/>
      <c r="P416" s="2"/>
    </row>
    <row r="417" spans="1:16">
      <c r="A417" s="13">
        <f>+A416+0.01</f>
        <v>1504.04</v>
      </c>
      <c r="B417" s="8" t="s">
        <v>742</v>
      </c>
      <c r="C417" s="9" t="s">
        <v>347</v>
      </c>
      <c r="D417" s="17" t="s">
        <v>465</v>
      </c>
      <c r="E417" s="18" t="s">
        <v>357</v>
      </c>
      <c r="F417" s="19"/>
      <c r="G417" s="20"/>
      <c r="H417" s="20"/>
      <c r="I417" s="20"/>
      <c r="J417" s="20"/>
      <c r="K417" s="20"/>
      <c r="L417" s="20"/>
      <c r="M417" s="20"/>
      <c r="N417" s="16"/>
      <c r="O417" s="2"/>
      <c r="P417" s="2"/>
    </row>
    <row r="418" spans="1:16">
      <c r="A418" s="13">
        <v>1505</v>
      </c>
      <c r="B418" s="23" t="s">
        <v>743</v>
      </c>
      <c r="C418" s="9"/>
      <c r="D418" s="17"/>
      <c r="E418" s="18"/>
      <c r="F418" s="19"/>
      <c r="G418" s="20"/>
      <c r="H418" s="20"/>
      <c r="I418" s="20"/>
      <c r="J418" s="20"/>
      <c r="K418" s="20"/>
      <c r="L418" s="20"/>
      <c r="M418" s="20"/>
      <c r="N418" s="16"/>
      <c r="O418" s="2"/>
      <c r="P418" s="2"/>
    </row>
    <row r="419" spans="1:16">
      <c r="A419" s="13">
        <f>+A418+0.01</f>
        <v>1505.01</v>
      </c>
      <c r="B419" s="8" t="s">
        <v>744</v>
      </c>
      <c r="C419" s="9" t="s">
        <v>745</v>
      </c>
      <c r="D419" s="17">
        <v>1327.8</v>
      </c>
      <c r="E419" s="18">
        <v>2.11</v>
      </c>
      <c r="F419" s="19">
        <f t="shared" si="25"/>
        <v>2824</v>
      </c>
      <c r="G419" s="20">
        <v>1</v>
      </c>
      <c r="H419" s="20"/>
      <c r="I419" s="20"/>
      <c r="J419" s="20"/>
      <c r="K419" s="20">
        <v>1</v>
      </c>
      <c r="L419" s="20"/>
      <c r="M419" s="20"/>
      <c r="N419" s="16"/>
      <c r="O419" s="2"/>
      <c r="P419" s="2"/>
    </row>
    <row r="420" spans="1:16">
      <c r="A420" s="13">
        <f>+A419+0.01</f>
        <v>1505.02</v>
      </c>
      <c r="B420" s="8" t="s">
        <v>746</v>
      </c>
      <c r="C420" s="9" t="s">
        <v>745</v>
      </c>
      <c r="D420" s="17">
        <v>1857.2</v>
      </c>
      <c r="E420" s="18">
        <v>1.51</v>
      </c>
      <c r="F420" s="19">
        <f t="shared" si="25"/>
        <v>2824</v>
      </c>
      <c r="G420" s="20">
        <v>1</v>
      </c>
      <c r="H420" s="20"/>
      <c r="I420" s="20"/>
      <c r="J420" s="20"/>
      <c r="K420" s="20">
        <v>1</v>
      </c>
      <c r="L420" s="20"/>
      <c r="M420" s="20"/>
      <c r="N420" s="16"/>
      <c r="O420" s="2"/>
      <c r="P420" s="2"/>
    </row>
    <row r="421" spans="1:16">
      <c r="A421" s="13">
        <f>+A420+0.01</f>
        <v>1505.03</v>
      </c>
      <c r="B421" s="8" t="s">
        <v>747</v>
      </c>
      <c r="C421" s="9" t="s">
        <v>745</v>
      </c>
      <c r="D421" s="17">
        <v>2121.89</v>
      </c>
      <c r="E421" s="18">
        <v>1.32</v>
      </c>
      <c r="F421" s="19">
        <f t="shared" si="25"/>
        <v>2824</v>
      </c>
      <c r="G421" s="20">
        <v>1</v>
      </c>
      <c r="H421" s="20"/>
      <c r="I421" s="20"/>
      <c r="J421" s="20"/>
      <c r="K421" s="20">
        <v>1</v>
      </c>
      <c r="L421" s="20"/>
      <c r="M421" s="20"/>
      <c r="N421" s="16"/>
      <c r="O421" s="2"/>
      <c r="P421" s="2"/>
    </row>
    <row r="422" spans="1:16">
      <c r="A422" s="13">
        <f>+A421+0.01</f>
        <v>1505.04</v>
      </c>
      <c r="B422" s="8" t="s">
        <v>748</v>
      </c>
      <c r="C422" s="9" t="s">
        <v>745</v>
      </c>
      <c r="D422" s="17" t="s">
        <v>465</v>
      </c>
      <c r="E422" s="18" t="s">
        <v>357</v>
      </c>
      <c r="F422" s="19"/>
      <c r="G422" s="20"/>
      <c r="H422" s="20"/>
      <c r="I422" s="20"/>
      <c r="J422" s="20"/>
      <c r="K422" s="20"/>
      <c r="L422" s="20"/>
      <c r="M422" s="20"/>
      <c r="N422" s="16"/>
      <c r="O422" s="2"/>
      <c r="P422" s="2"/>
    </row>
    <row r="423" spans="1:16">
      <c r="A423" s="13">
        <v>1506</v>
      </c>
      <c r="B423" s="5" t="s">
        <v>749</v>
      </c>
      <c r="C423" s="9"/>
      <c r="D423" s="17"/>
      <c r="E423" s="18"/>
      <c r="F423" s="19"/>
      <c r="G423" s="20"/>
      <c r="H423" s="20"/>
      <c r="I423" s="20"/>
      <c r="J423" s="20"/>
      <c r="K423" s="20"/>
      <c r="L423" s="20"/>
      <c r="M423" s="20"/>
      <c r="N423" s="16"/>
      <c r="O423" s="2"/>
      <c r="P423" s="2"/>
    </row>
    <row r="424" spans="1:16">
      <c r="A424" s="13">
        <f>+A423+0.01</f>
        <v>1506.01</v>
      </c>
      <c r="B424" s="8" t="s">
        <v>750</v>
      </c>
      <c r="C424" s="9" t="s">
        <v>164</v>
      </c>
      <c r="D424" s="17">
        <v>10297.35</v>
      </c>
      <c r="E424" s="18">
        <v>0.26</v>
      </c>
      <c r="F424" s="19">
        <f t="shared" si="25"/>
        <v>2824</v>
      </c>
      <c r="G424" s="20">
        <v>1</v>
      </c>
      <c r="H424" s="20"/>
      <c r="I424" s="20"/>
      <c r="J424" s="20"/>
      <c r="K424" s="20">
        <v>1</v>
      </c>
      <c r="L424" s="20"/>
      <c r="M424" s="20"/>
      <c r="N424" s="16"/>
      <c r="O424" s="2"/>
      <c r="P424" s="2"/>
    </row>
    <row r="425" spans="1:16">
      <c r="A425" s="13">
        <f>+A424+0.01</f>
        <v>1506.02</v>
      </c>
      <c r="B425" s="8" t="s">
        <v>751</v>
      </c>
      <c r="C425" s="9" t="s">
        <v>164</v>
      </c>
      <c r="D425" s="17" t="s">
        <v>465</v>
      </c>
      <c r="E425" s="18" t="s">
        <v>357</v>
      </c>
      <c r="F425" s="19"/>
      <c r="G425" s="20"/>
      <c r="H425" s="20"/>
      <c r="I425" s="20"/>
      <c r="J425" s="20"/>
      <c r="K425" s="20"/>
      <c r="L425" s="20"/>
      <c r="M425" s="20"/>
      <c r="N425" s="16"/>
      <c r="O425" s="2"/>
      <c r="P425" s="2"/>
    </row>
    <row r="426" spans="1:16">
      <c r="A426" s="13">
        <v>1507</v>
      </c>
      <c r="B426" s="5" t="s">
        <v>752</v>
      </c>
      <c r="C426" s="9"/>
      <c r="D426" s="17"/>
      <c r="E426" s="18"/>
      <c r="F426" s="19"/>
      <c r="G426" s="20"/>
      <c r="H426" s="20"/>
      <c r="I426" s="20"/>
      <c r="J426" s="20"/>
      <c r="K426" s="20"/>
      <c r="L426" s="20"/>
      <c r="M426" s="20"/>
      <c r="N426" s="16"/>
      <c r="O426" s="2"/>
      <c r="P426" s="2"/>
    </row>
    <row r="427" spans="1:16">
      <c r="A427" s="13">
        <f>+A426+0.01</f>
        <v>1507.01</v>
      </c>
      <c r="B427" s="8" t="s">
        <v>753</v>
      </c>
      <c r="C427" s="9" t="s">
        <v>164</v>
      </c>
      <c r="D427" s="17">
        <v>1060.95</v>
      </c>
      <c r="E427" s="18">
        <v>2.64</v>
      </c>
      <c r="F427" s="19">
        <f t="shared" si="25"/>
        <v>2824</v>
      </c>
      <c r="G427" s="20">
        <v>1</v>
      </c>
      <c r="H427" s="20"/>
      <c r="I427" s="20"/>
      <c r="J427" s="20"/>
      <c r="K427" s="20">
        <v>1</v>
      </c>
      <c r="L427" s="20"/>
      <c r="M427" s="20"/>
      <c r="N427" s="16"/>
      <c r="O427" s="2"/>
      <c r="P427" s="2"/>
    </row>
    <row r="428" spans="1:16">
      <c r="A428" s="13">
        <f>+A427+0.01</f>
        <v>1507.02</v>
      </c>
      <c r="B428" s="8" t="s">
        <v>754</v>
      </c>
      <c r="C428" s="9" t="s">
        <v>164</v>
      </c>
      <c r="D428" s="17">
        <v>1327.8</v>
      </c>
      <c r="E428" s="18">
        <v>2.11</v>
      </c>
      <c r="F428" s="19">
        <f t="shared" si="25"/>
        <v>2824</v>
      </c>
      <c r="G428" s="20">
        <v>1</v>
      </c>
      <c r="H428" s="20"/>
      <c r="I428" s="20"/>
      <c r="J428" s="20"/>
      <c r="K428" s="20">
        <v>1</v>
      </c>
      <c r="L428" s="20"/>
      <c r="M428" s="20"/>
      <c r="N428" s="16"/>
      <c r="O428" s="2"/>
      <c r="P428" s="2"/>
    </row>
    <row r="429" spans="1:16">
      <c r="A429" s="13">
        <f>+A428+0.01</f>
        <v>1507.03</v>
      </c>
      <c r="B429" s="8" t="s">
        <v>755</v>
      </c>
      <c r="C429" s="9" t="s">
        <v>164</v>
      </c>
      <c r="D429" s="17">
        <v>1590.35</v>
      </c>
      <c r="E429" s="18">
        <v>1.76</v>
      </c>
      <c r="F429" s="19">
        <f t="shared" si="25"/>
        <v>2824</v>
      </c>
      <c r="G429" s="20">
        <v>1</v>
      </c>
      <c r="H429" s="20"/>
      <c r="I429" s="20"/>
      <c r="J429" s="20"/>
      <c r="K429" s="20">
        <v>1</v>
      </c>
      <c r="L429" s="20"/>
      <c r="M429" s="20"/>
      <c r="N429" s="16"/>
      <c r="O429" s="2"/>
      <c r="P429" s="2"/>
    </row>
    <row r="430" spans="1:16">
      <c r="A430" s="13">
        <f>+A429+0.01</f>
        <v>1507.04</v>
      </c>
      <c r="B430" s="8" t="s">
        <v>756</v>
      </c>
      <c r="C430" s="9" t="s">
        <v>164</v>
      </c>
      <c r="D430" s="17">
        <v>1857.2</v>
      </c>
      <c r="E430" s="18">
        <v>1.51</v>
      </c>
      <c r="F430" s="19">
        <f t="shared" si="25"/>
        <v>2824</v>
      </c>
      <c r="G430" s="20">
        <v>1</v>
      </c>
      <c r="H430" s="20"/>
      <c r="I430" s="20"/>
      <c r="J430" s="20"/>
      <c r="K430" s="20">
        <v>1</v>
      </c>
      <c r="L430" s="20"/>
      <c r="M430" s="20"/>
      <c r="N430" s="16"/>
      <c r="O430" s="2"/>
      <c r="P430" s="2"/>
    </row>
    <row r="431" spans="1:16">
      <c r="A431" s="13">
        <f>+A430+0.01</f>
        <v>1507.05</v>
      </c>
      <c r="B431" s="8" t="s">
        <v>757</v>
      </c>
      <c r="C431" s="9" t="s">
        <v>164</v>
      </c>
      <c r="D431" s="17" t="s">
        <v>465</v>
      </c>
      <c r="E431" s="18" t="s">
        <v>357</v>
      </c>
      <c r="F431" s="19"/>
      <c r="G431" s="20"/>
      <c r="H431" s="20"/>
      <c r="I431" s="20"/>
      <c r="J431" s="20"/>
      <c r="K431" s="20"/>
      <c r="L431" s="20"/>
      <c r="M431" s="20"/>
      <c r="N431" s="16"/>
      <c r="O431" s="2"/>
      <c r="P431" s="2"/>
    </row>
    <row r="432" spans="1:16">
      <c r="A432" s="13">
        <v>1508</v>
      </c>
      <c r="B432" s="5" t="s">
        <v>758</v>
      </c>
      <c r="C432" s="9"/>
      <c r="D432" s="17"/>
      <c r="E432" s="18"/>
      <c r="F432" s="19"/>
      <c r="G432" s="20"/>
      <c r="H432" s="20"/>
      <c r="I432" s="20"/>
      <c r="J432" s="20"/>
      <c r="K432" s="20"/>
      <c r="L432" s="20"/>
      <c r="M432" s="20"/>
      <c r="N432" s="16"/>
      <c r="O432" s="2"/>
      <c r="P432" s="2"/>
    </row>
    <row r="433" spans="1:16">
      <c r="A433" s="13">
        <f t="shared" ref="A433:A479" si="28">+A432+0.01</f>
        <v>1508.01</v>
      </c>
      <c r="B433" s="8" t="s">
        <v>759</v>
      </c>
      <c r="C433" s="9" t="s">
        <v>164</v>
      </c>
      <c r="D433" s="17">
        <v>1060.95</v>
      </c>
      <c r="E433" s="18">
        <v>2.64</v>
      </c>
      <c r="F433" s="19">
        <f t="shared" si="25"/>
        <v>2824</v>
      </c>
      <c r="G433" s="20">
        <v>1</v>
      </c>
      <c r="H433" s="20"/>
      <c r="I433" s="20"/>
      <c r="J433" s="20"/>
      <c r="K433" s="20">
        <v>1</v>
      </c>
      <c r="L433" s="20"/>
      <c r="M433" s="20"/>
      <c r="N433" s="16" t="s">
        <v>338</v>
      </c>
      <c r="O433" s="2"/>
      <c r="P433" s="2"/>
    </row>
    <row r="434" spans="1:16">
      <c r="A434" s="13">
        <f t="shared" si="28"/>
        <v>1508.02</v>
      </c>
      <c r="B434" s="8" t="s">
        <v>760</v>
      </c>
      <c r="C434" s="9" t="s">
        <v>164</v>
      </c>
      <c r="D434" s="17">
        <v>1456.92</v>
      </c>
      <c r="E434" s="18">
        <v>1.92</v>
      </c>
      <c r="F434" s="19">
        <f t="shared" si="25"/>
        <v>2824</v>
      </c>
      <c r="G434" s="20">
        <v>1</v>
      </c>
      <c r="H434" s="20"/>
      <c r="I434" s="20"/>
      <c r="J434" s="20"/>
      <c r="K434" s="20">
        <v>1</v>
      </c>
      <c r="L434" s="20"/>
      <c r="M434" s="20"/>
      <c r="N434" s="16"/>
      <c r="O434" s="2"/>
      <c r="P434" s="2"/>
    </row>
    <row r="435" spans="1:16">
      <c r="A435" s="13">
        <f t="shared" si="28"/>
        <v>1508.03</v>
      </c>
      <c r="B435" s="8" t="s">
        <v>761</v>
      </c>
      <c r="C435" s="9" t="s">
        <v>164</v>
      </c>
      <c r="D435" s="17">
        <v>2388.73</v>
      </c>
      <c r="E435" s="18">
        <v>1.17</v>
      </c>
      <c r="F435" s="19">
        <f t="shared" si="25"/>
        <v>2824</v>
      </c>
      <c r="G435" s="20">
        <v>1</v>
      </c>
      <c r="H435" s="20"/>
      <c r="I435" s="20"/>
      <c r="J435" s="20"/>
      <c r="K435" s="20">
        <v>1</v>
      </c>
      <c r="L435" s="20"/>
      <c r="M435" s="20"/>
      <c r="N435" s="16"/>
      <c r="O435" s="2"/>
      <c r="P435" s="2"/>
    </row>
    <row r="436" spans="1:16">
      <c r="A436" s="13">
        <f t="shared" si="28"/>
        <v>1508.04</v>
      </c>
      <c r="B436" s="8" t="s">
        <v>762</v>
      </c>
      <c r="C436" s="9" t="s">
        <v>164</v>
      </c>
      <c r="D436" s="17">
        <v>1751.75</v>
      </c>
      <c r="E436" s="18">
        <v>1.6</v>
      </c>
      <c r="F436" s="19">
        <f t="shared" si="25"/>
        <v>2824</v>
      </c>
      <c r="G436" s="20">
        <v>1</v>
      </c>
      <c r="H436" s="20"/>
      <c r="I436" s="20"/>
      <c r="J436" s="20"/>
      <c r="K436" s="20">
        <v>1</v>
      </c>
      <c r="L436" s="20"/>
      <c r="M436" s="20"/>
      <c r="N436" s="16"/>
      <c r="O436" s="2"/>
      <c r="P436" s="2"/>
    </row>
    <row r="437" spans="1:16">
      <c r="A437" s="13">
        <f t="shared" si="28"/>
        <v>1508.05</v>
      </c>
      <c r="B437" s="8" t="s">
        <v>763</v>
      </c>
      <c r="C437" s="9" t="s">
        <v>164</v>
      </c>
      <c r="D437" s="17">
        <v>2388.73</v>
      </c>
      <c r="E437" s="18">
        <v>1.17</v>
      </c>
      <c r="F437" s="19">
        <f t="shared" si="25"/>
        <v>2824</v>
      </c>
      <c r="G437" s="20">
        <v>1</v>
      </c>
      <c r="H437" s="20"/>
      <c r="I437" s="20"/>
      <c r="J437" s="20"/>
      <c r="K437" s="20">
        <v>1</v>
      </c>
      <c r="L437" s="20"/>
      <c r="M437" s="20"/>
      <c r="N437" s="16"/>
      <c r="O437" s="2"/>
      <c r="P437" s="2"/>
    </row>
    <row r="438" spans="1:16">
      <c r="A438" s="13">
        <f t="shared" si="28"/>
        <v>1508.06</v>
      </c>
      <c r="B438" s="8" t="s">
        <v>764</v>
      </c>
      <c r="C438" s="9" t="s">
        <v>164</v>
      </c>
      <c r="D438" s="17" t="s">
        <v>465</v>
      </c>
      <c r="E438" s="18" t="s">
        <v>357</v>
      </c>
      <c r="F438" s="19"/>
      <c r="G438" s="20"/>
      <c r="H438" s="20"/>
      <c r="I438" s="20"/>
      <c r="J438" s="20"/>
      <c r="K438" s="20"/>
      <c r="L438" s="20"/>
      <c r="M438" s="20"/>
      <c r="N438" s="16"/>
      <c r="O438" s="2"/>
      <c r="P438" s="2"/>
    </row>
    <row r="439" spans="1:16">
      <c r="A439" s="13">
        <f t="shared" si="28"/>
        <v>1508.07</v>
      </c>
      <c r="B439" s="8" t="s">
        <v>765</v>
      </c>
      <c r="C439" s="9" t="s">
        <v>164</v>
      </c>
      <c r="D439" s="17">
        <v>533.95000000000005</v>
      </c>
      <c r="E439" s="18">
        <v>5.29</v>
      </c>
      <c r="F439" s="19">
        <f t="shared" si="25"/>
        <v>2824</v>
      </c>
      <c r="G439" s="20">
        <v>1</v>
      </c>
      <c r="H439" s="20"/>
      <c r="I439" s="20"/>
      <c r="J439" s="20"/>
      <c r="K439" s="20">
        <v>1</v>
      </c>
      <c r="L439" s="20"/>
      <c r="M439" s="20"/>
      <c r="N439" s="16" t="s">
        <v>338</v>
      </c>
      <c r="O439" s="2"/>
      <c r="P439" s="2"/>
    </row>
    <row r="440" spans="1:16">
      <c r="A440" s="13">
        <f t="shared" si="28"/>
        <v>1508.08</v>
      </c>
      <c r="B440" s="8" t="s">
        <v>766</v>
      </c>
      <c r="C440" s="9" t="s">
        <v>164</v>
      </c>
      <c r="D440" s="17">
        <v>1060.95</v>
      </c>
      <c r="E440" s="18">
        <v>2.64</v>
      </c>
      <c r="F440" s="19">
        <f t="shared" si="25"/>
        <v>2824</v>
      </c>
      <c r="G440" s="20">
        <v>1</v>
      </c>
      <c r="H440" s="20"/>
      <c r="I440" s="20"/>
      <c r="J440" s="20"/>
      <c r="K440" s="20">
        <v>1</v>
      </c>
      <c r="L440" s="20"/>
      <c r="M440" s="20"/>
      <c r="N440" s="16"/>
      <c r="O440" s="2"/>
      <c r="P440" s="2"/>
    </row>
    <row r="441" spans="1:16">
      <c r="A441" s="13">
        <f t="shared" si="28"/>
        <v>1508.09</v>
      </c>
      <c r="B441" s="8" t="s">
        <v>767</v>
      </c>
      <c r="C441" s="9" t="s">
        <v>164</v>
      </c>
      <c r="D441" s="17">
        <v>1456.92</v>
      </c>
      <c r="E441" s="18">
        <v>1.92</v>
      </c>
      <c r="F441" s="19">
        <f t="shared" si="25"/>
        <v>2824</v>
      </c>
      <c r="G441" s="20">
        <v>1</v>
      </c>
      <c r="H441" s="20"/>
      <c r="I441" s="20"/>
      <c r="J441" s="20"/>
      <c r="K441" s="20">
        <v>1</v>
      </c>
      <c r="L441" s="20"/>
      <c r="M441" s="20"/>
      <c r="N441" s="16"/>
      <c r="O441" s="2"/>
      <c r="P441" s="2"/>
    </row>
    <row r="442" spans="1:16">
      <c r="A442" s="13">
        <f t="shared" si="28"/>
        <v>1508.1</v>
      </c>
      <c r="B442" s="8" t="s">
        <v>768</v>
      </c>
      <c r="C442" s="9" t="s">
        <v>164</v>
      </c>
      <c r="D442" s="17">
        <v>1857.2</v>
      </c>
      <c r="E442" s="18">
        <v>1.51</v>
      </c>
      <c r="F442" s="19">
        <f t="shared" si="25"/>
        <v>2824</v>
      </c>
      <c r="G442" s="20">
        <v>1</v>
      </c>
      <c r="H442" s="20"/>
      <c r="I442" s="20"/>
      <c r="J442" s="20"/>
      <c r="K442" s="20">
        <v>1</v>
      </c>
      <c r="L442" s="20"/>
      <c r="M442" s="20"/>
      <c r="N442" s="16" t="s">
        <v>338</v>
      </c>
      <c r="O442" s="2"/>
      <c r="P442" s="2"/>
    </row>
    <row r="443" spans="1:16">
      <c r="A443" s="13">
        <f t="shared" si="28"/>
        <v>1508.11</v>
      </c>
      <c r="B443" s="8" t="s">
        <v>769</v>
      </c>
      <c r="C443" s="9" t="s">
        <v>164</v>
      </c>
      <c r="D443" s="17">
        <v>1857.2</v>
      </c>
      <c r="E443" s="18">
        <v>1.51</v>
      </c>
      <c r="F443" s="19">
        <f t="shared" si="25"/>
        <v>2824</v>
      </c>
      <c r="G443" s="20">
        <v>1</v>
      </c>
      <c r="H443" s="20"/>
      <c r="I443" s="20"/>
      <c r="J443" s="20"/>
      <c r="K443" s="20">
        <v>1</v>
      </c>
      <c r="L443" s="20"/>
      <c r="M443" s="20"/>
      <c r="N443" s="16"/>
      <c r="O443" s="2"/>
      <c r="P443" s="2"/>
    </row>
    <row r="444" spans="1:16">
      <c r="A444" s="13">
        <f t="shared" si="28"/>
        <v>1508.12</v>
      </c>
      <c r="B444" s="8" t="s">
        <v>770</v>
      </c>
      <c r="C444" s="9" t="s">
        <v>164</v>
      </c>
      <c r="D444" s="17">
        <v>1857.2</v>
      </c>
      <c r="E444" s="18">
        <v>1.51</v>
      </c>
      <c r="F444" s="19">
        <f t="shared" si="25"/>
        <v>2824</v>
      </c>
      <c r="G444" s="20">
        <v>1</v>
      </c>
      <c r="H444" s="20"/>
      <c r="I444" s="20"/>
      <c r="J444" s="20"/>
      <c r="K444" s="20">
        <v>1</v>
      </c>
      <c r="L444" s="20"/>
      <c r="M444" s="20"/>
      <c r="N444" s="16"/>
      <c r="O444" s="2"/>
      <c r="P444" s="2"/>
    </row>
    <row r="445" spans="1:16">
      <c r="A445" s="13">
        <f t="shared" si="28"/>
        <v>1508.1299999999999</v>
      </c>
      <c r="B445" s="8" t="s">
        <v>771</v>
      </c>
      <c r="C445" s="9" t="s">
        <v>164</v>
      </c>
      <c r="D445" s="17">
        <v>7953.86</v>
      </c>
      <c r="E445" s="18">
        <v>0.35</v>
      </c>
      <c r="F445" s="19">
        <f t="shared" si="25"/>
        <v>2824</v>
      </c>
      <c r="G445" s="20">
        <v>1</v>
      </c>
      <c r="H445" s="20"/>
      <c r="I445" s="20"/>
      <c r="J445" s="20"/>
      <c r="K445" s="20">
        <v>1</v>
      </c>
      <c r="L445" s="20"/>
      <c r="M445" s="20"/>
      <c r="N445" s="16"/>
      <c r="O445" s="2"/>
      <c r="P445" s="2"/>
    </row>
    <row r="446" spans="1:16">
      <c r="A446" s="13">
        <f t="shared" si="28"/>
        <v>1508.1399999999999</v>
      </c>
      <c r="B446" s="8" t="s">
        <v>772</v>
      </c>
      <c r="C446" s="9" t="s">
        <v>164</v>
      </c>
      <c r="D446" s="17" t="s">
        <v>465</v>
      </c>
      <c r="E446" s="18" t="s">
        <v>357</v>
      </c>
      <c r="F446" s="19"/>
      <c r="G446" s="20"/>
      <c r="H446" s="20"/>
      <c r="I446" s="20"/>
      <c r="J446" s="20"/>
      <c r="K446" s="20"/>
      <c r="L446" s="20"/>
      <c r="M446" s="20"/>
      <c r="N446" s="16"/>
      <c r="O446" s="2"/>
      <c r="P446" s="2"/>
    </row>
    <row r="447" spans="1:16">
      <c r="A447" s="13">
        <f t="shared" si="28"/>
        <v>1508.1499999999999</v>
      </c>
      <c r="B447" s="8" t="s">
        <v>773</v>
      </c>
      <c r="C447" s="9" t="s">
        <v>164</v>
      </c>
      <c r="D447" s="17">
        <v>927.52</v>
      </c>
      <c r="E447" s="18">
        <v>3.02</v>
      </c>
      <c r="F447" s="19">
        <f t="shared" si="25"/>
        <v>2824</v>
      </c>
      <c r="G447" s="20">
        <v>1</v>
      </c>
      <c r="H447" s="20"/>
      <c r="I447" s="20"/>
      <c r="J447" s="20"/>
      <c r="K447" s="20">
        <v>1</v>
      </c>
      <c r="L447" s="20"/>
      <c r="M447" s="20"/>
      <c r="N447" s="16" t="s">
        <v>338</v>
      </c>
      <c r="O447" s="2"/>
      <c r="P447" s="2"/>
    </row>
    <row r="448" spans="1:16">
      <c r="A448" s="13">
        <f t="shared" si="28"/>
        <v>1508.1599999999999</v>
      </c>
      <c r="B448" s="8" t="s">
        <v>774</v>
      </c>
      <c r="C448" s="9" t="s">
        <v>164</v>
      </c>
      <c r="D448" s="17">
        <v>1590.35</v>
      </c>
      <c r="E448" s="18">
        <v>1.76</v>
      </c>
      <c r="F448" s="19">
        <f t="shared" ref="F448:F511" si="29">+(G448*D$3)+(H448*D$4)+(I448*D$5)+(J448*D$6)+(K448*D$7)+(L448*D$8)+(M448*D$9)</f>
        <v>2824</v>
      </c>
      <c r="G448" s="20">
        <v>1</v>
      </c>
      <c r="H448" s="20"/>
      <c r="I448" s="20"/>
      <c r="J448" s="20"/>
      <c r="K448" s="20">
        <v>1</v>
      </c>
      <c r="L448" s="20"/>
      <c r="M448" s="20"/>
      <c r="N448" s="16"/>
      <c r="O448" s="2"/>
      <c r="P448" s="2"/>
    </row>
    <row r="449" spans="1:16">
      <c r="A449" s="13">
        <f t="shared" si="28"/>
        <v>1508.1699999999998</v>
      </c>
      <c r="B449" s="8" t="s">
        <v>775</v>
      </c>
      <c r="C449" s="9" t="s">
        <v>164</v>
      </c>
      <c r="D449" s="17" t="s">
        <v>465</v>
      </c>
      <c r="E449" s="18" t="s">
        <v>357</v>
      </c>
      <c r="F449" s="19"/>
      <c r="G449" s="20"/>
      <c r="H449" s="20"/>
      <c r="I449" s="20"/>
      <c r="J449" s="20"/>
      <c r="K449" s="20"/>
      <c r="L449" s="20"/>
      <c r="M449" s="20"/>
      <c r="N449" s="16"/>
      <c r="O449" s="2"/>
      <c r="P449" s="2"/>
    </row>
    <row r="450" spans="1:16">
      <c r="A450" s="13">
        <f t="shared" si="28"/>
        <v>1508.1799999999998</v>
      </c>
      <c r="B450" s="8" t="s">
        <v>776</v>
      </c>
      <c r="C450" s="9" t="s">
        <v>164</v>
      </c>
      <c r="D450" s="17">
        <v>1456.92</v>
      </c>
      <c r="E450" s="18">
        <v>1.92</v>
      </c>
      <c r="F450" s="19">
        <f t="shared" si="29"/>
        <v>2824</v>
      </c>
      <c r="G450" s="20">
        <v>1</v>
      </c>
      <c r="H450" s="20"/>
      <c r="I450" s="20"/>
      <c r="J450" s="20"/>
      <c r="K450" s="20">
        <v>1</v>
      </c>
      <c r="L450" s="20"/>
      <c r="M450" s="20"/>
      <c r="N450" s="16"/>
      <c r="O450" s="2"/>
      <c r="P450" s="2"/>
    </row>
    <row r="451" spans="1:16">
      <c r="A451" s="13">
        <f t="shared" si="28"/>
        <v>1508.1899999999998</v>
      </c>
      <c r="B451" s="8" t="s">
        <v>777</v>
      </c>
      <c r="C451" s="9" t="s">
        <v>164</v>
      </c>
      <c r="D451" s="17">
        <v>2121.89</v>
      </c>
      <c r="E451" s="18">
        <v>1.32</v>
      </c>
      <c r="F451" s="19">
        <f t="shared" si="29"/>
        <v>2824</v>
      </c>
      <c r="G451" s="20">
        <v>1</v>
      </c>
      <c r="H451" s="20"/>
      <c r="I451" s="20"/>
      <c r="J451" s="20"/>
      <c r="K451" s="20">
        <v>1</v>
      </c>
      <c r="L451" s="20"/>
      <c r="M451" s="20"/>
      <c r="N451" s="16"/>
      <c r="O451" s="2"/>
      <c r="P451" s="2"/>
    </row>
    <row r="452" spans="1:16">
      <c r="A452" s="13">
        <f t="shared" si="28"/>
        <v>1508.1999999999998</v>
      </c>
      <c r="B452" s="8" t="s">
        <v>778</v>
      </c>
      <c r="C452" s="9" t="s">
        <v>164</v>
      </c>
      <c r="D452" s="17">
        <v>2918.13</v>
      </c>
      <c r="E452" s="18">
        <v>0.96</v>
      </c>
      <c r="F452" s="19">
        <f t="shared" si="29"/>
        <v>2824</v>
      </c>
      <c r="G452" s="20">
        <v>1</v>
      </c>
      <c r="H452" s="20"/>
      <c r="I452" s="20"/>
      <c r="J452" s="20"/>
      <c r="K452" s="20">
        <v>1</v>
      </c>
      <c r="L452" s="20"/>
      <c r="M452" s="20"/>
      <c r="N452" s="16"/>
      <c r="O452" s="2"/>
      <c r="P452" s="2"/>
    </row>
    <row r="453" spans="1:16">
      <c r="A453" s="13">
        <f t="shared" si="28"/>
        <v>1508.2099999999998</v>
      </c>
      <c r="B453" s="8" t="s">
        <v>779</v>
      </c>
      <c r="C453" s="9" t="s">
        <v>164</v>
      </c>
      <c r="D453" s="17">
        <v>529.39</v>
      </c>
      <c r="E453" s="18">
        <v>5.29</v>
      </c>
      <c r="F453" s="19">
        <f t="shared" si="29"/>
        <v>2824</v>
      </c>
      <c r="G453" s="20">
        <v>1</v>
      </c>
      <c r="H453" s="20"/>
      <c r="I453" s="20"/>
      <c r="J453" s="20"/>
      <c r="K453" s="20">
        <v>1</v>
      </c>
      <c r="L453" s="20"/>
      <c r="M453" s="20"/>
      <c r="N453" s="16" t="s">
        <v>338</v>
      </c>
      <c r="O453" s="2"/>
      <c r="P453" s="2"/>
    </row>
    <row r="454" spans="1:16">
      <c r="A454" s="13">
        <f t="shared" si="28"/>
        <v>1508.2199999999998</v>
      </c>
      <c r="B454" s="8" t="s">
        <v>780</v>
      </c>
      <c r="C454" s="9" t="s">
        <v>164</v>
      </c>
      <c r="D454" s="17">
        <v>1590.01</v>
      </c>
      <c r="E454" s="18">
        <v>1.76</v>
      </c>
      <c r="F454" s="19">
        <f t="shared" si="29"/>
        <v>2824</v>
      </c>
      <c r="G454" s="20">
        <v>1</v>
      </c>
      <c r="H454" s="20"/>
      <c r="I454" s="20"/>
      <c r="J454" s="20"/>
      <c r="K454" s="20">
        <v>1</v>
      </c>
      <c r="L454" s="20"/>
      <c r="M454" s="20"/>
      <c r="N454" s="16" t="s">
        <v>338</v>
      </c>
      <c r="O454" s="2"/>
      <c r="P454" s="2"/>
    </row>
    <row r="455" spans="1:16">
      <c r="A455" s="13">
        <f t="shared" si="28"/>
        <v>1508.2299999999998</v>
      </c>
      <c r="B455" s="8" t="s">
        <v>781</v>
      </c>
      <c r="C455" s="9" t="s">
        <v>164</v>
      </c>
      <c r="D455" s="17">
        <v>927.52</v>
      </c>
      <c r="E455" s="18">
        <v>3.02</v>
      </c>
      <c r="F455" s="19">
        <f t="shared" si="29"/>
        <v>2824</v>
      </c>
      <c r="G455" s="20">
        <v>1</v>
      </c>
      <c r="H455" s="20"/>
      <c r="I455" s="20"/>
      <c r="J455" s="20"/>
      <c r="K455" s="20">
        <v>1</v>
      </c>
      <c r="L455" s="20"/>
      <c r="M455" s="20"/>
      <c r="N455" s="16" t="s">
        <v>338</v>
      </c>
      <c r="O455" s="2"/>
      <c r="P455" s="2"/>
    </row>
    <row r="456" spans="1:16">
      <c r="A456" s="13">
        <f t="shared" si="28"/>
        <v>1508.2399999999998</v>
      </c>
      <c r="B456" s="8" t="s">
        <v>782</v>
      </c>
      <c r="C456" s="9" t="s">
        <v>164</v>
      </c>
      <c r="D456" s="17">
        <v>529.39</v>
      </c>
      <c r="E456" s="18">
        <v>5.29</v>
      </c>
      <c r="F456" s="19">
        <f t="shared" si="29"/>
        <v>2824</v>
      </c>
      <c r="G456" s="20">
        <v>1</v>
      </c>
      <c r="H456" s="20"/>
      <c r="I456" s="20"/>
      <c r="J456" s="20"/>
      <c r="K456" s="20">
        <v>1</v>
      </c>
      <c r="L456" s="20"/>
      <c r="M456" s="20"/>
      <c r="N456" s="16" t="s">
        <v>338</v>
      </c>
      <c r="O456" s="2"/>
      <c r="P456" s="2"/>
    </row>
    <row r="457" spans="1:16">
      <c r="A457" s="13">
        <f t="shared" si="28"/>
        <v>1508.2499999999998</v>
      </c>
      <c r="B457" s="8" t="s">
        <v>783</v>
      </c>
      <c r="C457" s="9" t="s">
        <v>164</v>
      </c>
      <c r="D457" s="17">
        <v>529.39</v>
      </c>
      <c r="E457" s="18">
        <v>5.29</v>
      </c>
      <c r="F457" s="19">
        <f t="shared" si="29"/>
        <v>2824</v>
      </c>
      <c r="G457" s="20">
        <v>1</v>
      </c>
      <c r="H457" s="20"/>
      <c r="I457" s="20"/>
      <c r="J457" s="20"/>
      <c r="K457" s="20">
        <v>1</v>
      </c>
      <c r="L457" s="20"/>
      <c r="M457" s="20"/>
      <c r="N457" s="16" t="s">
        <v>338</v>
      </c>
      <c r="O457" s="2"/>
      <c r="P457" s="2"/>
    </row>
    <row r="458" spans="1:16">
      <c r="A458" s="13">
        <f t="shared" si="28"/>
        <v>1508.2599999999998</v>
      </c>
      <c r="B458" s="8" t="s">
        <v>784</v>
      </c>
      <c r="C458" s="9" t="s">
        <v>164</v>
      </c>
      <c r="D458" s="17">
        <v>927.52</v>
      </c>
      <c r="E458" s="18">
        <v>3.02</v>
      </c>
      <c r="F458" s="19">
        <f t="shared" si="29"/>
        <v>2824</v>
      </c>
      <c r="G458" s="20">
        <v>1</v>
      </c>
      <c r="H458" s="20"/>
      <c r="I458" s="20"/>
      <c r="J458" s="20"/>
      <c r="K458" s="20">
        <v>1</v>
      </c>
      <c r="L458" s="20"/>
      <c r="M458" s="20"/>
      <c r="N458" s="16" t="s">
        <v>338</v>
      </c>
      <c r="O458" s="2"/>
      <c r="P458" s="2"/>
    </row>
    <row r="459" spans="1:16">
      <c r="A459" s="13">
        <f t="shared" si="28"/>
        <v>1508.2699999999998</v>
      </c>
      <c r="B459" s="8" t="s">
        <v>785</v>
      </c>
      <c r="C459" s="9" t="s">
        <v>164</v>
      </c>
      <c r="D459" s="17">
        <v>529.39</v>
      </c>
      <c r="E459" s="18">
        <v>5.29</v>
      </c>
      <c r="F459" s="19">
        <f t="shared" si="29"/>
        <v>2824</v>
      </c>
      <c r="G459" s="20">
        <v>1</v>
      </c>
      <c r="H459" s="20"/>
      <c r="I459" s="20"/>
      <c r="J459" s="20"/>
      <c r="K459" s="20">
        <v>1</v>
      </c>
      <c r="L459" s="20"/>
      <c r="M459" s="20"/>
      <c r="N459" s="16"/>
      <c r="O459" s="2"/>
      <c r="P459" s="2"/>
    </row>
    <row r="460" spans="1:16">
      <c r="A460" s="13">
        <f t="shared" si="28"/>
        <v>1508.2799999999997</v>
      </c>
      <c r="B460" s="8" t="s">
        <v>786</v>
      </c>
      <c r="C460" s="9" t="s">
        <v>164</v>
      </c>
      <c r="D460" s="17">
        <v>1590</v>
      </c>
      <c r="E460" s="18">
        <v>1.76</v>
      </c>
      <c r="F460" s="19">
        <f t="shared" si="29"/>
        <v>2824</v>
      </c>
      <c r="G460" s="20">
        <v>1</v>
      </c>
      <c r="H460" s="20"/>
      <c r="I460" s="20"/>
      <c r="J460" s="20"/>
      <c r="K460" s="20">
        <v>1</v>
      </c>
      <c r="L460" s="20"/>
      <c r="M460" s="20"/>
      <c r="N460" s="16" t="s">
        <v>338</v>
      </c>
      <c r="O460" s="2"/>
      <c r="P460" s="2"/>
    </row>
    <row r="461" spans="1:16">
      <c r="A461" s="13">
        <f t="shared" si="28"/>
        <v>1508.2899999999997</v>
      </c>
      <c r="B461" s="8" t="s">
        <v>787</v>
      </c>
      <c r="C461" s="9" t="s">
        <v>164</v>
      </c>
      <c r="D461" s="17">
        <v>1456.92</v>
      </c>
      <c r="E461" s="18">
        <v>1.92</v>
      </c>
      <c r="F461" s="19">
        <f t="shared" si="29"/>
        <v>2824</v>
      </c>
      <c r="G461" s="20">
        <v>1</v>
      </c>
      <c r="H461" s="20"/>
      <c r="I461" s="20"/>
      <c r="J461" s="20"/>
      <c r="K461" s="20">
        <v>1</v>
      </c>
      <c r="L461" s="20"/>
      <c r="M461" s="20"/>
      <c r="N461" s="16"/>
      <c r="O461" s="2"/>
      <c r="P461" s="2"/>
    </row>
    <row r="462" spans="1:16">
      <c r="A462" s="13">
        <f t="shared" si="28"/>
        <v>1508.2999999999997</v>
      </c>
      <c r="B462" s="8" t="s">
        <v>788</v>
      </c>
      <c r="C462" s="9" t="s">
        <v>164</v>
      </c>
      <c r="D462" s="17">
        <v>1857.2</v>
      </c>
      <c r="E462" s="18">
        <v>1.51</v>
      </c>
      <c r="F462" s="19">
        <f t="shared" si="29"/>
        <v>2824</v>
      </c>
      <c r="G462" s="20">
        <v>1</v>
      </c>
      <c r="H462" s="20"/>
      <c r="I462" s="20"/>
      <c r="J462" s="20"/>
      <c r="K462" s="20">
        <v>1</v>
      </c>
      <c r="L462" s="20"/>
      <c r="M462" s="20"/>
      <c r="N462" s="16" t="s">
        <v>338</v>
      </c>
      <c r="O462" s="2"/>
      <c r="P462" s="2"/>
    </row>
    <row r="463" spans="1:16">
      <c r="A463" s="13">
        <f t="shared" si="28"/>
        <v>1508.3099999999997</v>
      </c>
      <c r="B463" s="8" t="s">
        <v>789</v>
      </c>
      <c r="C463" s="9" t="s">
        <v>164</v>
      </c>
      <c r="D463" s="17">
        <v>927.52</v>
      </c>
      <c r="E463" s="18">
        <v>3.02</v>
      </c>
      <c r="F463" s="19">
        <f t="shared" si="29"/>
        <v>2824</v>
      </c>
      <c r="G463" s="20">
        <v>1</v>
      </c>
      <c r="H463" s="20"/>
      <c r="I463" s="20"/>
      <c r="J463" s="20"/>
      <c r="K463" s="20">
        <v>1</v>
      </c>
      <c r="L463" s="20"/>
      <c r="M463" s="20"/>
      <c r="N463" s="16" t="s">
        <v>338</v>
      </c>
      <c r="O463" s="2"/>
      <c r="P463" s="2"/>
    </row>
    <row r="464" spans="1:16">
      <c r="A464" s="13">
        <f t="shared" si="28"/>
        <v>1508.3199999999997</v>
      </c>
      <c r="B464" s="8" t="s">
        <v>790</v>
      </c>
      <c r="C464" s="9" t="s">
        <v>164</v>
      </c>
      <c r="D464" s="17">
        <v>927.52</v>
      </c>
      <c r="E464" s="18">
        <v>3.02</v>
      </c>
      <c r="F464" s="19">
        <f t="shared" si="29"/>
        <v>2824</v>
      </c>
      <c r="G464" s="20">
        <v>1</v>
      </c>
      <c r="H464" s="20"/>
      <c r="I464" s="20"/>
      <c r="J464" s="20"/>
      <c r="K464" s="20">
        <v>1</v>
      </c>
      <c r="L464" s="20"/>
      <c r="M464" s="20"/>
      <c r="N464" s="16" t="s">
        <v>338</v>
      </c>
      <c r="O464" s="2"/>
      <c r="P464" s="2"/>
    </row>
    <row r="465" spans="1:16">
      <c r="A465" s="13">
        <f t="shared" si="28"/>
        <v>1508.3299999999997</v>
      </c>
      <c r="B465" s="8" t="s">
        <v>791</v>
      </c>
      <c r="C465" s="9" t="s">
        <v>164</v>
      </c>
      <c r="D465" s="17">
        <v>1456.92</v>
      </c>
      <c r="E465" s="18">
        <v>1.92</v>
      </c>
      <c r="F465" s="19">
        <f t="shared" si="29"/>
        <v>2824</v>
      </c>
      <c r="G465" s="20">
        <v>1</v>
      </c>
      <c r="H465" s="20"/>
      <c r="I465" s="20"/>
      <c r="J465" s="20"/>
      <c r="K465" s="20">
        <v>1</v>
      </c>
      <c r="L465" s="20"/>
      <c r="M465" s="20"/>
      <c r="N465" s="16"/>
      <c r="O465" s="2"/>
      <c r="P465" s="2"/>
    </row>
    <row r="466" spans="1:16">
      <c r="A466" s="13">
        <f t="shared" si="28"/>
        <v>1508.3399999999997</v>
      </c>
      <c r="B466" s="8" t="s">
        <v>792</v>
      </c>
      <c r="C466" s="9" t="s">
        <v>164</v>
      </c>
      <c r="D466" s="17">
        <v>1194.3800000000001</v>
      </c>
      <c r="E466" s="18">
        <v>2.34</v>
      </c>
      <c r="F466" s="19">
        <f t="shared" si="29"/>
        <v>2824</v>
      </c>
      <c r="G466" s="20">
        <v>1</v>
      </c>
      <c r="H466" s="20"/>
      <c r="I466" s="20"/>
      <c r="J466" s="20"/>
      <c r="K466" s="20">
        <v>1</v>
      </c>
      <c r="L466" s="20"/>
      <c r="M466" s="20"/>
      <c r="N466" s="16" t="s">
        <v>338</v>
      </c>
      <c r="O466" s="2"/>
      <c r="P466" s="2"/>
    </row>
    <row r="467" spans="1:16">
      <c r="A467" s="13">
        <f t="shared" si="28"/>
        <v>1508.3499999999997</v>
      </c>
      <c r="B467" s="8" t="s">
        <v>793</v>
      </c>
      <c r="C467" s="9" t="s">
        <v>164</v>
      </c>
      <c r="D467" s="17">
        <v>1456.92</v>
      </c>
      <c r="E467" s="18">
        <v>1.92</v>
      </c>
      <c r="F467" s="19">
        <f t="shared" si="29"/>
        <v>2824</v>
      </c>
      <c r="G467" s="20">
        <v>1</v>
      </c>
      <c r="H467" s="20"/>
      <c r="I467" s="20"/>
      <c r="J467" s="20"/>
      <c r="K467" s="20">
        <v>1</v>
      </c>
      <c r="L467" s="20"/>
      <c r="M467" s="20"/>
      <c r="N467" s="16"/>
      <c r="O467" s="2"/>
      <c r="P467" s="2"/>
    </row>
    <row r="468" spans="1:16">
      <c r="A468" s="13">
        <f t="shared" si="28"/>
        <v>1508.3599999999997</v>
      </c>
      <c r="B468" s="8" t="s">
        <v>794</v>
      </c>
      <c r="C468" s="9" t="s">
        <v>164</v>
      </c>
      <c r="D468" s="17">
        <v>529.39</v>
      </c>
      <c r="E468" s="18">
        <v>5.29</v>
      </c>
      <c r="F468" s="19">
        <f t="shared" si="29"/>
        <v>2824</v>
      </c>
      <c r="G468" s="20">
        <v>1</v>
      </c>
      <c r="H468" s="20"/>
      <c r="I468" s="20"/>
      <c r="J468" s="20"/>
      <c r="K468" s="20">
        <v>1</v>
      </c>
      <c r="L468" s="20"/>
      <c r="M468" s="20"/>
      <c r="N468" s="16" t="s">
        <v>338</v>
      </c>
      <c r="O468" s="2"/>
      <c r="P468" s="2"/>
    </row>
    <row r="469" spans="1:16">
      <c r="A469" s="13">
        <f t="shared" si="28"/>
        <v>1508.3699999999997</v>
      </c>
      <c r="B469" s="8" t="s">
        <v>795</v>
      </c>
      <c r="C469" s="9" t="s">
        <v>164</v>
      </c>
      <c r="D469" s="17">
        <v>2121.89</v>
      </c>
      <c r="E469" s="18">
        <v>1.32</v>
      </c>
      <c r="F469" s="19">
        <f t="shared" si="29"/>
        <v>2824</v>
      </c>
      <c r="G469" s="20">
        <v>1</v>
      </c>
      <c r="H469" s="20"/>
      <c r="I469" s="20"/>
      <c r="J469" s="20"/>
      <c r="K469" s="20">
        <v>1</v>
      </c>
      <c r="L469" s="20"/>
      <c r="M469" s="20"/>
      <c r="N469" s="16"/>
      <c r="O469" s="2"/>
      <c r="P469" s="2"/>
    </row>
    <row r="470" spans="1:16">
      <c r="A470" s="13">
        <f t="shared" si="28"/>
        <v>1508.3799999999997</v>
      </c>
      <c r="B470" s="8" t="s">
        <v>796</v>
      </c>
      <c r="C470" s="9" t="s">
        <v>164</v>
      </c>
      <c r="D470" s="17" t="s">
        <v>465</v>
      </c>
      <c r="E470" s="18" t="s">
        <v>357</v>
      </c>
      <c r="F470" s="19"/>
      <c r="G470" s="20"/>
      <c r="H470" s="20"/>
      <c r="I470" s="20"/>
      <c r="J470" s="20"/>
      <c r="K470" s="20"/>
      <c r="L470" s="20"/>
      <c r="M470" s="20"/>
      <c r="N470" s="16"/>
      <c r="O470" s="2"/>
      <c r="P470" s="2"/>
    </row>
    <row r="471" spans="1:16">
      <c r="A471" s="13">
        <f t="shared" si="28"/>
        <v>1508.3899999999996</v>
      </c>
      <c r="B471" s="8" t="s">
        <v>797</v>
      </c>
      <c r="C471" s="9" t="s">
        <v>164</v>
      </c>
      <c r="D471" s="17">
        <v>2121.89</v>
      </c>
      <c r="E471" s="18">
        <v>1.32</v>
      </c>
      <c r="F471" s="19">
        <f t="shared" si="29"/>
        <v>2824</v>
      </c>
      <c r="G471" s="20">
        <v>1</v>
      </c>
      <c r="H471" s="20"/>
      <c r="I471" s="20"/>
      <c r="J471" s="20"/>
      <c r="K471" s="20">
        <v>1</v>
      </c>
      <c r="L471" s="20"/>
      <c r="M471" s="20"/>
      <c r="N471" s="16"/>
      <c r="O471" s="2"/>
      <c r="P471" s="2"/>
    </row>
    <row r="472" spans="1:16">
      <c r="A472" s="13">
        <f t="shared" si="28"/>
        <v>1508.3999999999996</v>
      </c>
      <c r="B472" s="8" t="s">
        <v>798</v>
      </c>
      <c r="C472" s="9" t="s">
        <v>164</v>
      </c>
      <c r="D472" s="17">
        <v>2918.13</v>
      </c>
      <c r="E472" s="18">
        <v>0.96</v>
      </c>
      <c r="F472" s="19">
        <f t="shared" si="29"/>
        <v>2824</v>
      </c>
      <c r="G472" s="20">
        <v>1</v>
      </c>
      <c r="H472" s="20"/>
      <c r="I472" s="20"/>
      <c r="J472" s="20"/>
      <c r="K472" s="20">
        <v>1</v>
      </c>
      <c r="L472" s="20"/>
      <c r="M472" s="20"/>
      <c r="N472" s="16"/>
      <c r="O472" s="2"/>
      <c r="P472" s="2"/>
    </row>
    <row r="473" spans="1:16">
      <c r="A473" s="13">
        <f t="shared" si="28"/>
        <v>1508.4099999999996</v>
      </c>
      <c r="B473" s="8" t="s">
        <v>799</v>
      </c>
      <c r="C473" s="9" t="s">
        <v>164</v>
      </c>
      <c r="D473" s="17">
        <v>1456.92</v>
      </c>
      <c r="E473" s="18">
        <v>1.92</v>
      </c>
      <c r="F473" s="19">
        <f t="shared" si="29"/>
        <v>2824</v>
      </c>
      <c r="G473" s="20">
        <v>1</v>
      </c>
      <c r="H473" s="20"/>
      <c r="I473" s="20"/>
      <c r="J473" s="20"/>
      <c r="K473" s="20">
        <v>1</v>
      </c>
      <c r="L473" s="20"/>
      <c r="M473" s="20"/>
      <c r="N473" s="16"/>
      <c r="O473" s="2"/>
      <c r="P473" s="2"/>
    </row>
    <row r="474" spans="1:16">
      <c r="A474" s="13">
        <f t="shared" si="28"/>
        <v>1508.4199999999996</v>
      </c>
      <c r="B474" s="8" t="s">
        <v>800</v>
      </c>
      <c r="C474" s="9" t="s">
        <v>164</v>
      </c>
      <c r="D474" s="17">
        <v>266.85000000000002</v>
      </c>
      <c r="E474" s="18">
        <v>10.49</v>
      </c>
      <c r="F474" s="19">
        <f t="shared" si="29"/>
        <v>2824</v>
      </c>
      <c r="G474" s="20">
        <v>1</v>
      </c>
      <c r="H474" s="20"/>
      <c r="I474" s="20"/>
      <c r="J474" s="20"/>
      <c r="K474" s="20">
        <v>1</v>
      </c>
      <c r="L474" s="20"/>
      <c r="M474" s="20"/>
      <c r="N474" s="16"/>
      <c r="O474" s="2"/>
      <c r="P474" s="2"/>
    </row>
    <row r="475" spans="1:16">
      <c r="A475" s="13">
        <f t="shared" si="28"/>
        <v>1508.4299999999996</v>
      </c>
      <c r="B475" s="8" t="s">
        <v>801</v>
      </c>
      <c r="C475" s="9" t="s">
        <v>164</v>
      </c>
      <c r="D475" s="17">
        <v>1327.8</v>
      </c>
      <c r="E475" s="18">
        <v>2.11</v>
      </c>
      <c r="F475" s="19">
        <f t="shared" si="29"/>
        <v>2824</v>
      </c>
      <c r="G475" s="20">
        <v>1</v>
      </c>
      <c r="H475" s="20"/>
      <c r="I475" s="20"/>
      <c r="J475" s="20"/>
      <c r="K475" s="20">
        <v>1</v>
      </c>
      <c r="L475" s="20"/>
      <c r="M475" s="20"/>
      <c r="N475" s="16" t="s">
        <v>338</v>
      </c>
      <c r="O475" s="2"/>
      <c r="P475" s="2"/>
    </row>
    <row r="476" spans="1:16">
      <c r="A476" s="13">
        <f t="shared" si="28"/>
        <v>1508.4399999999996</v>
      </c>
      <c r="B476" s="8" t="s">
        <v>802</v>
      </c>
      <c r="C476" s="9" t="s">
        <v>164</v>
      </c>
      <c r="D476" s="17">
        <v>663.37</v>
      </c>
      <c r="E476" s="18">
        <v>4.22</v>
      </c>
      <c r="F476" s="19">
        <f t="shared" si="29"/>
        <v>2824</v>
      </c>
      <c r="G476" s="20">
        <v>1</v>
      </c>
      <c r="H476" s="20"/>
      <c r="I476" s="20"/>
      <c r="J476" s="20"/>
      <c r="K476" s="20">
        <v>1</v>
      </c>
      <c r="L476" s="20"/>
      <c r="M476" s="20"/>
      <c r="N476" s="16"/>
      <c r="O476" s="2"/>
      <c r="P476" s="2"/>
    </row>
    <row r="477" spans="1:16">
      <c r="A477" s="13">
        <f t="shared" si="28"/>
        <v>1508.4499999999996</v>
      </c>
      <c r="B477" s="8" t="s">
        <v>803</v>
      </c>
      <c r="C477" s="9" t="s">
        <v>164</v>
      </c>
      <c r="D477" s="17">
        <v>1194.3800000000001</v>
      </c>
      <c r="E477" s="18">
        <v>2.34</v>
      </c>
      <c r="F477" s="19">
        <f t="shared" si="29"/>
        <v>2824</v>
      </c>
      <c r="G477" s="20">
        <v>1</v>
      </c>
      <c r="H477" s="20"/>
      <c r="I477" s="20"/>
      <c r="J477" s="20"/>
      <c r="K477" s="20">
        <v>1</v>
      </c>
      <c r="L477" s="20"/>
      <c r="M477" s="20"/>
      <c r="N477" s="16"/>
      <c r="O477" s="2"/>
      <c r="P477" s="2"/>
    </row>
    <row r="478" spans="1:16">
      <c r="A478" s="13">
        <f t="shared" si="28"/>
        <v>1508.4599999999996</v>
      </c>
      <c r="B478" s="8" t="s">
        <v>804</v>
      </c>
      <c r="C478" s="9" t="s">
        <v>164</v>
      </c>
      <c r="D478" s="17">
        <v>1857.2</v>
      </c>
      <c r="E478" s="18">
        <v>1.51</v>
      </c>
      <c r="F478" s="19">
        <f t="shared" si="29"/>
        <v>2824</v>
      </c>
      <c r="G478" s="20">
        <v>1</v>
      </c>
      <c r="H478" s="20"/>
      <c r="I478" s="20"/>
      <c r="J478" s="20"/>
      <c r="K478" s="20">
        <v>1</v>
      </c>
      <c r="L478" s="20"/>
      <c r="M478" s="20"/>
      <c r="N478" s="16"/>
      <c r="O478" s="2"/>
      <c r="P478" s="2"/>
    </row>
    <row r="479" spans="1:16">
      <c r="A479" s="13">
        <f t="shared" si="28"/>
        <v>1508.4699999999996</v>
      </c>
      <c r="B479" s="8" t="s">
        <v>805</v>
      </c>
      <c r="C479" s="9" t="s">
        <v>164</v>
      </c>
      <c r="D479" s="17">
        <v>663.9</v>
      </c>
      <c r="E479" s="18">
        <v>4.22</v>
      </c>
      <c r="F479" s="19">
        <f t="shared" si="29"/>
        <v>2824</v>
      </c>
      <c r="G479" s="20">
        <v>1</v>
      </c>
      <c r="H479" s="20"/>
      <c r="I479" s="20"/>
      <c r="J479" s="20"/>
      <c r="K479" s="20">
        <v>1</v>
      </c>
      <c r="L479" s="20"/>
      <c r="M479" s="20"/>
      <c r="N479" s="16" t="s">
        <v>338</v>
      </c>
      <c r="O479" s="2"/>
      <c r="P479" s="2"/>
    </row>
    <row r="480" spans="1:16">
      <c r="A480" s="13">
        <v>1509</v>
      </c>
      <c r="B480" s="5" t="s">
        <v>806</v>
      </c>
      <c r="C480" s="9"/>
      <c r="D480" s="17"/>
      <c r="E480" s="18"/>
      <c r="F480" s="19"/>
      <c r="G480" s="20"/>
      <c r="H480" s="20"/>
      <c r="I480" s="20"/>
      <c r="J480" s="20"/>
      <c r="K480" s="20"/>
      <c r="L480" s="20"/>
      <c r="M480" s="20"/>
      <c r="N480" s="16"/>
      <c r="O480" s="2"/>
      <c r="P480" s="2"/>
    </row>
    <row r="481" spans="1:16">
      <c r="A481" s="13">
        <f t="shared" ref="A481:A486" si="30">+A480+0.01</f>
        <v>1509.01</v>
      </c>
      <c r="B481" s="8" t="s">
        <v>807</v>
      </c>
      <c r="C481" s="9" t="s">
        <v>164</v>
      </c>
      <c r="D481" s="17">
        <v>2458.7199999999998</v>
      </c>
      <c r="E481" s="18">
        <v>1.1399999999999999</v>
      </c>
      <c r="F481" s="19">
        <f t="shared" si="29"/>
        <v>2824</v>
      </c>
      <c r="G481" s="20">
        <v>1</v>
      </c>
      <c r="H481" s="20"/>
      <c r="I481" s="20"/>
      <c r="J481" s="20"/>
      <c r="K481" s="20">
        <v>1</v>
      </c>
      <c r="L481" s="20"/>
      <c r="M481" s="20"/>
      <c r="N481" s="16"/>
      <c r="O481" s="2"/>
      <c r="P481" s="2"/>
    </row>
    <row r="482" spans="1:16">
      <c r="A482" s="13">
        <f t="shared" si="30"/>
        <v>1509.02</v>
      </c>
      <c r="B482" s="8" t="s">
        <v>808</v>
      </c>
      <c r="C482" s="9" t="s">
        <v>164</v>
      </c>
      <c r="D482" s="17">
        <v>2458.7199999999998</v>
      </c>
      <c r="E482" s="18">
        <v>1.1399999999999999</v>
      </c>
      <c r="F482" s="19">
        <f t="shared" si="29"/>
        <v>2824</v>
      </c>
      <c r="G482" s="20">
        <v>1</v>
      </c>
      <c r="H482" s="20"/>
      <c r="I482" s="20"/>
      <c r="J482" s="20"/>
      <c r="K482" s="20">
        <v>1</v>
      </c>
      <c r="L482" s="20"/>
      <c r="M482" s="20"/>
      <c r="N482" s="16"/>
      <c r="O482" s="2"/>
      <c r="P482" s="2"/>
    </row>
    <row r="483" spans="1:16">
      <c r="A483" s="13">
        <f t="shared" si="30"/>
        <v>1509.03</v>
      </c>
      <c r="B483" s="8" t="s">
        <v>809</v>
      </c>
      <c r="C483" s="9" t="s">
        <v>164</v>
      </c>
      <c r="D483" s="17">
        <v>2121.89</v>
      </c>
      <c r="E483" s="18">
        <v>1.32</v>
      </c>
      <c r="F483" s="19">
        <f t="shared" si="29"/>
        <v>2824</v>
      </c>
      <c r="G483" s="20">
        <v>1</v>
      </c>
      <c r="H483" s="20"/>
      <c r="I483" s="20"/>
      <c r="J483" s="20"/>
      <c r="K483" s="20">
        <v>1</v>
      </c>
      <c r="L483" s="20"/>
      <c r="M483" s="20"/>
      <c r="N483" s="16"/>
      <c r="O483" s="2"/>
      <c r="P483" s="2"/>
    </row>
    <row r="484" spans="1:16">
      <c r="A484" s="13">
        <f t="shared" si="30"/>
        <v>1509.04</v>
      </c>
      <c r="B484" s="8" t="s">
        <v>810</v>
      </c>
      <c r="C484" s="9" t="s">
        <v>164</v>
      </c>
      <c r="D484" s="17" t="s">
        <v>465</v>
      </c>
      <c r="E484" s="18" t="s">
        <v>357</v>
      </c>
      <c r="F484" s="19"/>
      <c r="G484" s="20"/>
      <c r="H484" s="20"/>
      <c r="I484" s="20"/>
      <c r="J484" s="20"/>
      <c r="K484" s="20"/>
      <c r="L484" s="20"/>
      <c r="M484" s="20"/>
      <c r="N484" s="16"/>
      <c r="O484" s="2"/>
      <c r="P484" s="2"/>
    </row>
    <row r="485" spans="1:16">
      <c r="A485" s="13">
        <f t="shared" si="30"/>
        <v>1509.05</v>
      </c>
      <c r="B485" s="8" t="s">
        <v>811</v>
      </c>
      <c r="C485" s="9" t="s">
        <v>164</v>
      </c>
      <c r="D485" s="17" t="s">
        <v>465</v>
      </c>
      <c r="E485" s="18" t="s">
        <v>357</v>
      </c>
      <c r="F485" s="19"/>
      <c r="G485" s="20"/>
      <c r="H485" s="20"/>
      <c r="I485" s="20"/>
      <c r="J485" s="20"/>
      <c r="K485" s="20"/>
      <c r="L485" s="20"/>
      <c r="M485" s="20"/>
      <c r="N485" s="16"/>
      <c r="O485" s="2"/>
      <c r="P485" s="2"/>
    </row>
    <row r="486" spans="1:16">
      <c r="A486" s="13">
        <f t="shared" si="30"/>
        <v>1509.06</v>
      </c>
      <c r="B486" s="8" t="s">
        <v>812</v>
      </c>
      <c r="C486" s="9" t="s">
        <v>164</v>
      </c>
      <c r="D486" s="17" t="s">
        <v>465</v>
      </c>
      <c r="E486" s="18" t="s">
        <v>357</v>
      </c>
      <c r="F486" s="19"/>
      <c r="G486" s="20"/>
      <c r="H486" s="20"/>
      <c r="I486" s="20"/>
      <c r="J486" s="20"/>
      <c r="K486" s="20"/>
      <c r="L486" s="20"/>
      <c r="M486" s="20"/>
      <c r="N486" s="16"/>
      <c r="O486" s="2"/>
      <c r="P486" s="2"/>
    </row>
    <row r="487" spans="1:16">
      <c r="A487" s="13">
        <v>1510</v>
      </c>
      <c r="B487" s="5" t="s">
        <v>813</v>
      </c>
      <c r="C487" s="9"/>
      <c r="D487" s="17"/>
      <c r="E487" s="18"/>
      <c r="F487" s="19"/>
      <c r="G487" s="20"/>
      <c r="H487" s="20"/>
      <c r="I487" s="20"/>
      <c r="J487" s="20"/>
      <c r="K487" s="20"/>
      <c r="L487" s="20"/>
      <c r="M487" s="20"/>
      <c r="N487" s="16"/>
      <c r="O487" s="2"/>
      <c r="P487" s="2"/>
    </row>
    <row r="488" spans="1:16">
      <c r="A488" s="13">
        <f t="shared" ref="A488:A497" si="31">+A487+0.01</f>
        <v>1510.01</v>
      </c>
      <c r="B488" s="8" t="s">
        <v>814</v>
      </c>
      <c r="C488" s="9" t="s">
        <v>164</v>
      </c>
      <c r="D488" s="17">
        <v>1194.3800000000001</v>
      </c>
      <c r="E488" s="18">
        <v>2.34</v>
      </c>
      <c r="F488" s="19">
        <f t="shared" si="29"/>
        <v>2824</v>
      </c>
      <c r="G488" s="20">
        <v>1</v>
      </c>
      <c r="H488" s="20"/>
      <c r="I488" s="20"/>
      <c r="J488" s="20"/>
      <c r="K488" s="20">
        <v>1</v>
      </c>
      <c r="L488" s="20"/>
      <c r="M488" s="20"/>
      <c r="N488" s="16"/>
      <c r="O488" s="2"/>
      <c r="P488" s="2"/>
    </row>
    <row r="489" spans="1:16">
      <c r="A489" s="13">
        <f t="shared" si="31"/>
        <v>1510.02</v>
      </c>
      <c r="B489" s="8" t="s">
        <v>815</v>
      </c>
      <c r="C489" s="9" t="s">
        <v>164</v>
      </c>
      <c r="D489" s="17">
        <v>529.39</v>
      </c>
      <c r="E489" s="18">
        <v>5.29</v>
      </c>
      <c r="F489" s="19">
        <f t="shared" si="29"/>
        <v>2824</v>
      </c>
      <c r="G489" s="20">
        <v>1</v>
      </c>
      <c r="H489" s="20"/>
      <c r="I489" s="20"/>
      <c r="J489" s="20"/>
      <c r="K489" s="20">
        <v>1</v>
      </c>
      <c r="L489" s="20"/>
      <c r="M489" s="20"/>
      <c r="N489" s="16"/>
      <c r="O489" s="2"/>
      <c r="P489" s="2"/>
    </row>
    <row r="490" spans="1:16">
      <c r="A490" s="13">
        <f t="shared" si="31"/>
        <v>1510.03</v>
      </c>
      <c r="B490" s="8" t="s">
        <v>816</v>
      </c>
      <c r="C490" s="9" t="s">
        <v>164</v>
      </c>
      <c r="D490" s="17">
        <v>796.24</v>
      </c>
      <c r="E490" s="18">
        <v>3.52</v>
      </c>
      <c r="F490" s="19">
        <f t="shared" si="29"/>
        <v>2824</v>
      </c>
      <c r="G490" s="20">
        <v>1</v>
      </c>
      <c r="H490" s="20"/>
      <c r="I490" s="20"/>
      <c r="J490" s="20"/>
      <c r="K490" s="20">
        <v>1</v>
      </c>
      <c r="L490" s="20"/>
      <c r="M490" s="20"/>
      <c r="N490" s="16"/>
      <c r="O490" s="2"/>
      <c r="P490" s="2"/>
    </row>
    <row r="491" spans="1:16">
      <c r="A491" s="13">
        <f t="shared" si="31"/>
        <v>1510.04</v>
      </c>
      <c r="B491" s="8" t="s">
        <v>817</v>
      </c>
      <c r="C491" s="9" t="s">
        <v>164</v>
      </c>
      <c r="D491" s="17">
        <v>1456.92</v>
      </c>
      <c r="E491" s="18">
        <v>1.92</v>
      </c>
      <c r="F491" s="19">
        <f t="shared" si="29"/>
        <v>2824</v>
      </c>
      <c r="G491" s="20">
        <v>1</v>
      </c>
      <c r="H491" s="20"/>
      <c r="I491" s="20"/>
      <c r="J491" s="20"/>
      <c r="K491" s="20">
        <v>1</v>
      </c>
      <c r="L491" s="20"/>
      <c r="M491" s="20"/>
      <c r="N491" s="16"/>
      <c r="O491" s="2"/>
      <c r="P491" s="2"/>
    </row>
    <row r="492" spans="1:16">
      <c r="A492" s="13">
        <f t="shared" si="31"/>
        <v>1510.05</v>
      </c>
      <c r="B492" s="8" t="s">
        <v>818</v>
      </c>
      <c r="C492" s="9" t="s">
        <v>164</v>
      </c>
      <c r="D492" s="17">
        <v>1590.35</v>
      </c>
      <c r="E492" s="18">
        <v>1.76</v>
      </c>
      <c r="F492" s="19">
        <f t="shared" si="29"/>
        <v>2824</v>
      </c>
      <c r="G492" s="20">
        <v>1</v>
      </c>
      <c r="H492" s="20"/>
      <c r="I492" s="20"/>
      <c r="J492" s="20"/>
      <c r="K492" s="20">
        <v>1</v>
      </c>
      <c r="L492" s="20"/>
      <c r="M492" s="20"/>
      <c r="N492" s="16"/>
      <c r="O492" s="2"/>
      <c r="P492" s="2"/>
    </row>
    <row r="493" spans="1:16">
      <c r="A493" s="13">
        <f t="shared" si="31"/>
        <v>1510.06</v>
      </c>
      <c r="B493" s="8" t="s">
        <v>819</v>
      </c>
      <c r="C493" s="9" t="s">
        <v>164</v>
      </c>
      <c r="D493" s="17">
        <v>1857.2</v>
      </c>
      <c r="E493" s="18">
        <v>1.51</v>
      </c>
      <c r="F493" s="19">
        <f t="shared" si="29"/>
        <v>2824</v>
      </c>
      <c r="G493" s="20">
        <v>1</v>
      </c>
      <c r="H493" s="20"/>
      <c r="I493" s="20"/>
      <c r="J493" s="20"/>
      <c r="K493" s="20">
        <v>1</v>
      </c>
      <c r="L493" s="20"/>
      <c r="M493" s="20"/>
      <c r="N493" s="16"/>
      <c r="O493" s="2"/>
      <c r="P493" s="2"/>
    </row>
    <row r="494" spans="1:16">
      <c r="A494" s="13">
        <f t="shared" si="31"/>
        <v>1510.07</v>
      </c>
      <c r="B494" s="8" t="s">
        <v>820</v>
      </c>
      <c r="C494" s="9" t="s">
        <v>164</v>
      </c>
      <c r="D494" s="17">
        <v>2020.44</v>
      </c>
      <c r="E494" s="18">
        <v>1.39</v>
      </c>
      <c r="F494" s="19">
        <f t="shared" si="29"/>
        <v>2824</v>
      </c>
      <c r="G494" s="20">
        <v>1</v>
      </c>
      <c r="H494" s="20"/>
      <c r="I494" s="20"/>
      <c r="J494" s="20"/>
      <c r="K494" s="20">
        <v>1</v>
      </c>
      <c r="L494" s="20"/>
      <c r="M494" s="20"/>
      <c r="N494" s="16"/>
      <c r="O494" s="2"/>
      <c r="P494" s="2"/>
    </row>
    <row r="495" spans="1:16">
      <c r="A495" s="13">
        <f t="shared" si="31"/>
        <v>1510.08</v>
      </c>
      <c r="B495" s="8" t="s">
        <v>821</v>
      </c>
      <c r="C495" s="9" t="s">
        <v>164</v>
      </c>
      <c r="D495" s="17">
        <v>2121.89</v>
      </c>
      <c r="E495" s="18">
        <v>1.32</v>
      </c>
      <c r="F495" s="19">
        <f t="shared" si="29"/>
        <v>2824</v>
      </c>
      <c r="G495" s="20">
        <v>1</v>
      </c>
      <c r="H495" s="20"/>
      <c r="I495" s="20"/>
      <c r="J495" s="20"/>
      <c r="K495" s="20">
        <v>1</v>
      </c>
      <c r="L495" s="20"/>
      <c r="M495" s="20"/>
      <c r="N495" s="16"/>
      <c r="O495" s="2"/>
      <c r="P495" s="2"/>
    </row>
    <row r="496" spans="1:16">
      <c r="A496" s="13">
        <f t="shared" si="31"/>
        <v>1510.09</v>
      </c>
      <c r="B496" s="8" t="s">
        <v>822</v>
      </c>
      <c r="C496" s="9" t="s">
        <v>164</v>
      </c>
      <c r="D496" s="17" t="s">
        <v>465</v>
      </c>
      <c r="E496" s="18" t="s">
        <v>357</v>
      </c>
      <c r="F496" s="19"/>
      <c r="G496" s="20"/>
      <c r="H496" s="20"/>
      <c r="I496" s="20"/>
      <c r="J496" s="20"/>
      <c r="K496" s="20"/>
      <c r="L496" s="20"/>
      <c r="M496" s="20"/>
      <c r="N496" s="16"/>
      <c r="O496" s="2"/>
      <c r="P496" s="2"/>
    </row>
    <row r="497" spans="1:16">
      <c r="A497" s="13">
        <f t="shared" si="31"/>
        <v>1510.1</v>
      </c>
      <c r="B497" s="8" t="s">
        <v>823</v>
      </c>
      <c r="C497" s="9" t="s">
        <v>164</v>
      </c>
      <c r="D497" s="17">
        <v>4508.47</v>
      </c>
      <c r="E497" s="18">
        <v>0.62</v>
      </c>
      <c r="F497" s="19">
        <f t="shared" si="29"/>
        <v>2824</v>
      </c>
      <c r="G497" s="20">
        <v>1</v>
      </c>
      <c r="H497" s="20"/>
      <c r="I497" s="20"/>
      <c r="J497" s="20"/>
      <c r="K497" s="20">
        <v>1</v>
      </c>
      <c r="L497" s="20"/>
      <c r="M497" s="20"/>
      <c r="N497" s="16"/>
      <c r="O497" s="2"/>
      <c r="P497" s="2"/>
    </row>
    <row r="498" spans="1:16">
      <c r="A498" s="13">
        <v>1511</v>
      </c>
      <c r="B498" s="5" t="s">
        <v>824</v>
      </c>
      <c r="C498" s="9"/>
      <c r="D498" s="17"/>
      <c r="E498" s="18"/>
      <c r="F498" s="19"/>
      <c r="G498" s="20"/>
      <c r="H498" s="20"/>
      <c r="I498" s="20"/>
      <c r="J498" s="20"/>
      <c r="K498" s="20"/>
      <c r="L498" s="20"/>
      <c r="M498" s="20"/>
      <c r="N498" s="16"/>
      <c r="O498" s="2"/>
      <c r="P498" s="2"/>
    </row>
    <row r="499" spans="1:16">
      <c r="A499" s="13">
        <f>+A498+0.01</f>
        <v>1511.01</v>
      </c>
      <c r="B499" s="8" t="s">
        <v>825</v>
      </c>
      <c r="C499" s="9" t="s">
        <v>164</v>
      </c>
      <c r="D499" s="17">
        <v>4508.47</v>
      </c>
      <c r="E499" s="18">
        <v>0.62</v>
      </c>
      <c r="F499" s="19">
        <f t="shared" si="29"/>
        <v>2824</v>
      </c>
      <c r="G499" s="20">
        <v>1</v>
      </c>
      <c r="H499" s="20"/>
      <c r="I499" s="20"/>
      <c r="J499" s="20"/>
      <c r="K499" s="20">
        <v>1</v>
      </c>
      <c r="L499" s="20"/>
      <c r="M499" s="20"/>
      <c r="N499" s="16"/>
      <c r="O499" s="2"/>
      <c r="P499" s="2"/>
    </row>
    <row r="500" spans="1:16">
      <c r="A500" s="13">
        <v>1512</v>
      </c>
      <c r="B500" s="5" t="s">
        <v>826</v>
      </c>
      <c r="C500" s="9"/>
      <c r="D500" s="17"/>
      <c r="E500" s="18"/>
      <c r="F500" s="19"/>
      <c r="G500" s="20"/>
      <c r="H500" s="20"/>
      <c r="I500" s="20"/>
      <c r="J500" s="20"/>
      <c r="K500" s="20"/>
      <c r="L500" s="20"/>
      <c r="M500" s="20"/>
      <c r="N500" s="16"/>
      <c r="O500" s="2"/>
      <c r="P500" s="2"/>
    </row>
    <row r="501" spans="1:16">
      <c r="A501" s="13">
        <f>+A500+0.01</f>
        <v>1512.01</v>
      </c>
      <c r="B501" s="8" t="s">
        <v>827</v>
      </c>
      <c r="C501" s="9" t="s">
        <v>164</v>
      </c>
      <c r="D501" s="21">
        <v>0.05</v>
      </c>
      <c r="E501" s="18">
        <v>0</v>
      </c>
      <c r="F501" s="19"/>
      <c r="G501" s="20"/>
      <c r="H501" s="20"/>
      <c r="I501" s="20"/>
      <c r="J501" s="20"/>
      <c r="K501" s="20"/>
      <c r="L501" s="20"/>
      <c r="M501" s="20"/>
      <c r="N501" s="16"/>
      <c r="O501" s="2"/>
      <c r="P501" s="2"/>
    </row>
    <row r="502" spans="1:16">
      <c r="A502" s="13">
        <f>+A501+0.01</f>
        <v>1512.02</v>
      </c>
      <c r="B502" s="8" t="s">
        <v>828</v>
      </c>
      <c r="C502" s="9" t="s">
        <v>164</v>
      </c>
      <c r="D502" s="21">
        <v>0.1</v>
      </c>
      <c r="E502" s="18">
        <v>0</v>
      </c>
      <c r="F502" s="19"/>
      <c r="G502" s="20"/>
      <c r="H502" s="20"/>
      <c r="I502" s="20"/>
      <c r="J502" s="20"/>
      <c r="K502" s="20"/>
      <c r="L502" s="20"/>
      <c r="M502" s="20"/>
      <c r="N502" s="16"/>
      <c r="O502" s="2"/>
      <c r="P502" s="2"/>
    </row>
    <row r="503" spans="1:16">
      <c r="A503" s="13">
        <f>+A502+0.01</f>
        <v>1512.03</v>
      </c>
      <c r="B503" s="8" t="s">
        <v>829</v>
      </c>
      <c r="C503" s="9" t="s">
        <v>164</v>
      </c>
      <c r="D503" s="21">
        <v>0.2</v>
      </c>
      <c r="E503" s="18">
        <v>0</v>
      </c>
      <c r="F503" s="19"/>
      <c r="G503" s="20"/>
      <c r="H503" s="20"/>
      <c r="I503" s="20"/>
      <c r="J503" s="20"/>
      <c r="K503" s="20"/>
      <c r="L503" s="20"/>
      <c r="M503" s="20"/>
      <c r="N503" s="16"/>
      <c r="O503" s="2"/>
      <c r="P503" s="2"/>
    </row>
    <row r="504" spans="1:16">
      <c r="A504" s="13">
        <f>+A503+0.01</f>
        <v>1512.04</v>
      </c>
      <c r="B504" s="8" t="s">
        <v>830</v>
      </c>
      <c r="C504" s="9" t="s">
        <v>164</v>
      </c>
      <c r="D504" s="21">
        <v>0.25</v>
      </c>
      <c r="E504" s="18">
        <v>0</v>
      </c>
      <c r="F504" s="19"/>
      <c r="G504" s="20"/>
      <c r="H504" s="20"/>
      <c r="I504" s="20"/>
      <c r="J504" s="20"/>
      <c r="K504" s="20"/>
      <c r="L504" s="20"/>
      <c r="M504" s="20"/>
      <c r="N504" s="16"/>
      <c r="O504" s="2"/>
      <c r="P504" s="2"/>
    </row>
    <row r="505" spans="1:16">
      <c r="A505" s="13">
        <f>+A504+0.01</f>
        <v>1512.05</v>
      </c>
      <c r="B505" s="8" t="s">
        <v>831</v>
      </c>
      <c r="C505" s="9" t="s">
        <v>164</v>
      </c>
      <c r="D505" s="21">
        <v>0.35</v>
      </c>
      <c r="E505" s="18">
        <v>0</v>
      </c>
      <c r="F505" s="19"/>
      <c r="G505" s="20"/>
      <c r="H505" s="20"/>
      <c r="I505" s="20"/>
      <c r="J505" s="20"/>
      <c r="K505" s="20"/>
      <c r="L505" s="20"/>
      <c r="M505" s="20"/>
      <c r="N505" s="16"/>
      <c r="O505" s="2"/>
      <c r="P505" s="2"/>
    </row>
    <row r="506" spans="1:16">
      <c r="A506" s="13">
        <v>1513</v>
      </c>
      <c r="B506" s="5" t="s">
        <v>832</v>
      </c>
      <c r="C506" s="9"/>
      <c r="D506" s="17"/>
      <c r="E506" s="18"/>
      <c r="F506" s="19"/>
      <c r="G506" s="20"/>
      <c r="H506" s="20"/>
      <c r="I506" s="20"/>
      <c r="J506" s="20"/>
      <c r="K506" s="20"/>
      <c r="L506" s="20"/>
      <c r="M506" s="20"/>
      <c r="N506" s="16"/>
      <c r="O506" s="2"/>
      <c r="P506" s="2"/>
    </row>
    <row r="507" spans="1:16">
      <c r="A507" s="13">
        <f t="shared" ref="A507:A515" si="32">+A506+0.01</f>
        <v>1513.01</v>
      </c>
      <c r="B507" s="8" t="s">
        <v>833</v>
      </c>
      <c r="C507" s="9" t="s">
        <v>164</v>
      </c>
      <c r="D507" s="17">
        <v>927.52</v>
      </c>
      <c r="E507" s="18">
        <v>3.02</v>
      </c>
      <c r="F507" s="19">
        <f t="shared" si="29"/>
        <v>2824</v>
      </c>
      <c r="G507" s="20">
        <v>1</v>
      </c>
      <c r="H507" s="20"/>
      <c r="I507" s="20"/>
      <c r="J507" s="20"/>
      <c r="K507" s="20">
        <v>1</v>
      </c>
      <c r="L507" s="20"/>
      <c r="M507" s="20"/>
      <c r="N507" s="16" t="s">
        <v>338</v>
      </c>
      <c r="O507" s="2"/>
      <c r="P507" s="2"/>
    </row>
    <row r="508" spans="1:16">
      <c r="A508" s="13">
        <f t="shared" si="32"/>
        <v>1513.02</v>
      </c>
      <c r="B508" s="8" t="s">
        <v>834</v>
      </c>
      <c r="C508" s="9" t="s">
        <v>164</v>
      </c>
      <c r="D508" s="17">
        <v>1194.3800000000001</v>
      </c>
      <c r="E508" s="18">
        <v>2.34</v>
      </c>
      <c r="F508" s="19">
        <f t="shared" si="29"/>
        <v>2824</v>
      </c>
      <c r="G508" s="20">
        <v>1</v>
      </c>
      <c r="H508" s="20"/>
      <c r="I508" s="20"/>
      <c r="J508" s="20"/>
      <c r="K508" s="20">
        <v>1</v>
      </c>
      <c r="L508" s="20"/>
      <c r="M508" s="20"/>
      <c r="N508" s="16" t="s">
        <v>338</v>
      </c>
      <c r="O508" s="2"/>
      <c r="P508" s="2"/>
    </row>
    <row r="509" spans="1:16">
      <c r="A509" s="13">
        <f t="shared" si="32"/>
        <v>1513.03</v>
      </c>
      <c r="B509" s="8" t="s">
        <v>835</v>
      </c>
      <c r="C509" s="9" t="s">
        <v>164</v>
      </c>
      <c r="D509" s="17">
        <v>1456.92</v>
      </c>
      <c r="E509" s="18">
        <v>1.92</v>
      </c>
      <c r="F509" s="19">
        <f t="shared" si="29"/>
        <v>2824</v>
      </c>
      <c r="G509" s="20">
        <v>1</v>
      </c>
      <c r="H509" s="20"/>
      <c r="I509" s="20"/>
      <c r="J509" s="20"/>
      <c r="K509" s="20">
        <v>1</v>
      </c>
      <c r="L509" s="20"/>
      <c r="M509" s="20"/>
      <c r="N509" s="16"/>
      <c r="O509" s="2"/>
      <c r="P509" s="2"/>
    </row>
    <row r="510" spans="1:16">
      <c r="A510" s="13">
        <f t="shared" si="32"/>
        <v>1513.04</v>
      </c>
      <c r="B510" s="8" t="s">
        <v>836</v>
      </c>
      <c r="C510" s="9" t="s">
        <v>164</v>
      </c>
      <c r="D510" s="17">
        <v>1060.95</v>
      </c>
      <c r="E510" s="18">
        <v>2.64</v>
      </c>
      <c r="F510" s="19">
        <f t="shared" si="29"/>
        <v>2824</v>
      </c>
      <c r="G510" s="20">
        <v>1</v>
      </c>
      <c r="H510" s="20"/>
      <c r="I510" s="20"/>
      <c r="J510" s="20"/>
      <c r="K510" s="20">
        <v>1</v>
      </c>
      <c r="L510" s="20"/>
      <c r="M510" s="20"/>
      <c r="N510" s="16"/>
      <c r="O510" s="2"/>
      <c r="P510" s="2"/>
    </row>
    <row r="511" spans="1:16">
      <c r="A511" s="13">
        <f t="shared" si="32"/>
        <v>1513.05</v>
      </c>
      <c r="B511" s="8" t="s">
        <v>837</v>
      </c>
      <c r="C511" s="9" t="s">
        <v>164</v>
      </c>
      <c r="D511" s="17">
        <v>1194.3800000000001</v>
      </c>
      <c r="E511" s="18">
        <v>2.34</v>
      </c>
      <c r="F511" s="19">
        <f t="shared" si="29"/>
        <v>2824</v>
      </c>
      <c r="G511" s="20">
        <v>1</v>
      </c>
      <c r="H511" s="20"/>
      <c r="I511" s="20"/>
      <c r="J511" s="20"/>
      <c r="K511" s="20">
        <v>1</v>
      </c>
      <c r="L511" s="20"/>
      <c r="M511" s="20"/>
      <c r="N511" s="16"/>
      <c r="O511" s="2"/>
      <c r="P511" s="2"/>
    </row>
    <row r="512" spans="1:16">
      <c r="A512" s="13">
        <f t="shared" si="32"/>
        <v>1513.06</v>
      </c>
      <c r="B512" s="8" t="s">
        <v>838</v>
      </c>
      <c r="C512" s="9" t="s">
        <v>164</v>
      </c>
      <c r="D512" s="17">
        <v>3711.84</v>
      </c>
      <c r="E512" s="18">
        <v>0.75</v>
      </c>
      <c r="F512" s="19">
        <f t="shared" ref="F512:F547" si="33">+(G512*D$3)+(H512*D$4)+(I512*D$5)+(J512*D$6)+(K512*D$7)+(L512*D$8)+(M512*D$9)</f>
        <v>2824</v>
      </c>
      <c r="G512" s="20">
        <v>1</v>
      </c>
      <c r="H512" s="20"/>
      <c r="I512" s="20"/>
      <c r="J512" s="20"/>
      <c r="K512" s="20">
        <v>1</v>
      </c>
      <c r="L512" s="20"/>
      <c r="M512" s="20"/>
      <c r="N512" s="16"/>
      <c r="O512" s="2"/>
      <c r="P512" s="2"/>
    </row>
    <row r="513" spans="1:16">
      <c r="A513" s="13">
        <f t="shared" si="32"/>
        <v>1513.07</v>
      </c>
      <c r="B513" s="8" t="s">
        <v>839</v>
      </c>
      <c r="C513" s="9" t="s">
        <v>164</v>
      </c>
      <c r="D513" s="17">
        <v>2388.73</v>
      </c>
      <c r="E513" s="18">
        <v>1.17</v>
      </c>
      <c r="F513" s="19">
        <f t="shared" si="33"/>
        <v>2824</v>
      </c>
      <c r="G513" s="20">
        <v>1</v>
      </c>
      <c r="H513" s="20"/>
      <c r="I513" s="20"/>
      <c r="J513" s="20"/>
      <c r="K513" s="20">
        <v>1</v>
      </c>
      <c r="L513" s="20"/>
      <c r="M513" s="20"/>
      <c r="N513" s="16"/>
      <c r="O513" s="2"/>
      <c r="P513" s="2"/>
    </row>
    <row r="514" spans="1:16">
      <c r="A514" s="13">
        <f t="shared" si="32"/>
        <v>1513.08</v>
      </c>
      <c r="B514" s="8" t="s">
        <v>840</v>
      </c>
      <c r="C514" s="9" t="s">
        <v>164</v>
      </c>
      <c r="D514" s="17">
        <v>196.65</v>
      </c>
      <c r="E514" s="18">
        <v>14.24</v>
      </c>
      <c r="F514" s="19">
        <f t="shared" si="33"/>
        <v>2824</v>
      </c>
      <c r="G514" s="20">
        <v>1</v>
      </c>
      <c r="H514" s="20"/>
      <c r="I514" s="20"/>
      <c r="J514" s="20"/>
      <c r="K514" s="20">
        <v>1</v>
      </c>
      <c r="L514" s="20"/>
      <c r="M514" s="20"/>
      <c r="N514" s="16" t="s">
        <v>338</v>
      </c>
      <c r="O514" s="2"/>
      <c r="P514" s="2"/>
    </row>
    <row r="515" spans="1:16">
      <c r="A515" s="13">
        <f t="shared" si="32"/>
        <v>1513.09</v>
      </c>
      <c r="B515" s="8" t="s">
        <v>841</v>
      </c>
      <c r="C515" s="9" t="s">
        <v>164</v>
      </c>
      <c r="D515" s="17">
        <v>314.64</v>
      </c>
      <c r="E515" s="18">
        <v>8.9</v>
      </c>
      <c r="F515" s="19">
        <f t="shared" si="33"/>
        <v>2824</v>
      </c>
      <c r="G515" s="20">
        <v>1</v>
      </c>
      <c r="H515" s="20"/>
      <c r="I515" s="20"/>
      <c r="J515" s="20"/>
      <c r="K515" s="20">
        <v>1</v>
      </c>
      <c r="L515" s="20"/>
      <c r="M515" s="20"/>
      <c r="N515" s="16" t="s">
        <v>338</v>
      </c>
      <c r="O515" s="2"/>
      <c r="P515" s="2"/>
    </row>
    <row r="516" spans="1:16">
      <c r="A516" s="13">
        <v>1514</v>
      </c>
      <c r="B516" s="5" t="s">
        <v>842</v>
      </c>
      <c r="C516" s="9"/>
      <c r="D516" s="17"/>
      <c r="E516" s="18"/>
      <c r="F516" s="19"/>
      <c r="G516" s="20"/>
      <c r="H516" s="20"/>
      <c r="I516" s="20"/>
      <c r="J516" s="20"/>
      <c r="K516" s="20"/>
      <c r="L516" s="20"/>
      <c r="M516" s="20"/>
      <c r="N516" s="16"/>
      <c r="O516" s="2"/>
      <c r="P516" s="2"/>
    </row>
    <row r="517" spans="1:16">
      <c r="A517" s="13">
        <f>+A516+0.01</f>
        <v>1514.01</v>
      </c>
      <c r="B517" s="8" t="s">
        <v>843</v>
      </c>
      <c r="C517" s="9" t="s">
        <v>164</v>
      </c>
      <c r="D517" s="17">
        <v>927.52</v>
      </c>
      <c r="E517" s="18">
        <v>3.02</v>
      </c>
      <c r="F517" s="19">
        <f t="shared" si="33"/>
        <v>2824</v>
      </c>
      <c r="G517" s="20">
        <v>1</v>
      </c>
      <c r="H517" s="20"/>
      <c r="I517" s="20"/>
      <c r="J517" s="20"/>
      <c r="K517" s="20">
        <v>1</v>
      </c>
      <c r="L517" s="20"/>
      <c r="M517" s="20"/>
      <c r="N517" s="16" t="s">
        <v>338</v>
      </c>
      <c r="O517" s="2"/>
      <c r="P517" s="2"/>
    </row>
    <row r="518" spans="1:16">
      <c r="A518" s="13">
        <f>+A517+0.01</f>
        <v>1514.02</v>
      </c>
      <c r="B518" s="8" t="s">
        <v>844</v>
      </c>
      <c r="C518" s="9" t="s">
        <v>164</v>
      </c>
      <c r="D518" s="17">
        <v>1060.95</v>
      </c>
      <c r="E518" s="18">
        <v>2.64</v>
      </c>
      <c r="F518" s="19">
        <f t="shared" si="33"/>
        <v>2824</v>
      </c>
      <c r="G518" s="20">
        <v>1</v>
      </c>
      <c r="H518" s="20"/>
      <c r="I518" s="20"/>
      <c r="J518" s="20"/>
      <c r="K518" s="20">
        <v>1</v>
      </c>
      <c r="L518" s="20"/>
      <c r="M518" s="20"/>
      <c r="N518" s="16" t="s">
        <v>338</v>
      </c>
      <c r="O518" s="2"/>
      <c r="P518" s="2"/>
    </row>
    <row r="519" spans="1:16">
      <c r="A519" s="13">
        <f>+A518+0.01</f>
        <v>1514.03</v>
      </c>
      <c r="B519" s="8" t="s">
        <v>845</v>
      </c>
      <c r="C519" s="9" t="s">
        <v>164</v>
      </c>
      <c r="D519" s="17">
        <v>1194.3800000000001</v>
      </c>
      <c r="E519" s="18">
        <v>2.34</v>
      </c>
      <c r="F519" s="19">
        <f t="shared" si="33"/>
        <v>2824</v>
      </c>
      <c r="G519" s="20">
        <v>1</v>
      </c>
      <c r="H519" s="20"/>
      <c r="I519" s="20"/>
      <c r="J519" s="20"/>
      <c r="K519" s="20">
        <v>1</v>
      </c>
      <c r="L519" s="20"/>
      <c r="M519" s="20"/>
      <c r="N519" s="16"/>
      <c r="O519" s="2"/>
      <c r="P519" s="2"/>
    </row>
    <row r="520" spans="1:16">
      <c r="A520" s="13">
        <f>+A519+0.01</f>
        <v>1514.04</v>
      </c>
      <c r="B520" s="8" t="s">
        <v>846</v>
      </c>
      <c r="C520" s="9" t="s">
        <v>164</v>
      </c>
      <c r="D520" s="17">
        <v>1590.35</v>
      </c>
      <c r="E520" s="18">
        <v>1.76</v>
      </c>
      <c r="F520" s="19">
        <f t="shared" si="33"/>
        <v>2824</v>
      </c>
      <c r="G520" s="20">
        <v>1</v>
      </c>
      <c r="H520" s="20"/>
      <c r="I520" s="20"/>
      <c r="J520" s="20"/>
      <c r="K520" s="20">
        <v>1</v>
      </c>
      <c r="L520" s="20"/>
      <c r="M520" s="20"/>
      <c r="N520" s="16"/>
      <c r="O520" s="2"/>
      <c r="P520" s="2"/>
    </row>
    <row r="521" spans="1:16">
      <c r="A521" s="13">
        <v>1515</v>
      </c>
      <c r="B521" s="5" t="s">
        <v>847</v>
      </c>
      <c r="C521" s="9"/>
      <c r="D521" s="17"/>
      <c r="E521" s="18"/>
      <c r="F521" s="19"/>
      <c r="G521" s="20"/>
      <c r="H521" s="20"/>
      <c r="I521" s="20"/>
      <c r="J521" s="20"/>
      <c r="K521" s="20"/>
      <c r="L521" s="20"/>
      <c r="M521" s="20"/>
      <c r="N521" s="16"/>
      <c r="O521" s="2"/>
      <c r="P521" s="2"/>
    </row>
    <row r="522" spans="1:16">
      <c r="A522" s="13">
        <f>+A521+0.01</f>
        <v>1515.01</v>
      </c>
      <c r="B522" s="8" t="s">
        <v>848</v>
      </c>
      <c r="C522" s="9" t="s">
        <v>164</v>
      </c>
      <c r="D522" s="17">
        <v>796.24</v>
      </c>
      <c r="E522" s="18">
        <v>3.52</v>
      </c>
      <c r="F522" s="19">
        <f t="shared" si="33"/>
        <v>2824</v>
      </c>
      <c r="G522" s="20">
        <v>1</v>
      </c>
      <c r="H522" s="20"/>
      <c r="I522" s="20"/>
      <c r="J522" s="20"/>
      <c r="K522" s="20">
        <v>1</v>
      </c>
      <c r="L522" s="20"/>
      <c r="M522" s="20"/>
      <c r="N522" s="16" t="s">
        <v>338</v>
      </c>
      <c r="O522" s="2"/>
      <c r="P522" s="2"/>
    </row>
    <row r="523" spans="1:16">
      <c r="A523" s="13">
        <f>+A522+0.01</f>
        <v>1515.02</v>
      </c>
      <c r="B523" s="8" t="s">
        <v>849</v>
      </c>
      <c r="C523" s="9" t="s">
        <v>164</v>
      </c>
      <c r="D523" s="17">
        <v>927.52</v>
      </c>
      <c r="E523" s="18">
        <v>3.02</v>
      </c>
      <c r="F523" s="19">
        <f t="shared" si="33"/>
        <v>2824</v>
      </c>
      <c r="G523" s="20">
        <v>1</v>
      </c>
      <c r="H523" s="20"/>
      <c r="I523" s="20"/>
      <c r="J523" s="20"/>
      <c r="K523" s="20">
        <v>1</v>
      </c>
      <c r="L523" s="20"/>
      <c r="M523" s="20"/>
      <c r="N523" s="16" t="s">
        <v>338</v>
      </c>
      <c r="O523" s="2"/>
      <c r="P523" s="2"/>
    </row>
    <row r="524" spans="1:16">
      <c r="A524" s="13">
        <f>+A523+0.01</f>
        <v>1515.03</v>
      </c>
      <c r="B524" s="8" t="s">
        <v>850</v>
      </c>
      <c r="C524" s="9" t="s">
        <v>164</v>
      </c>
      <c r="D524" s="17">
        <v>1060.95</v>
      </c>
      <c r="E524" s="18">
        <v>2.64</v>
      </c>
      <c r="F524" s="19">
        <f t="shared" si="33"/>
        <v>2824</v>
      </c>
      <c r="G524" s="20">
        <v>1</v>
      </c>
      <c r="H524" s="20"/>
      <c r="I524" s="20"/>
      <c r="J524" s="20"/>
      <c r="K524" s="20">
        <v>1</v>
      </c>
      <c r="L524" s="20"/>
      <c r="M524" s="20"/>
      <c r="N524" s="16"/>
      <c r="O524" s="2"/>
      <c r="P524" s="2"/>
    </row>
    <row r="525" spans="1:16">
      <c r="A525" s="13">
        <f>+A524+0.01</f>
        <v>1515.04</v>
      </c>
      <c r="B525" s="8" t="s">
        <v>851</v>
      </c>
      <c r="C525" s="9" t="s">
        <v>164</v>
      </c>
      <c r="D525" s="17">
        <v>1327.8</v>
      </c>
      <c r="E525" s="18">
        <v>2.11</v>
      </c>
      <c r="F525" s="19">
        <f t="shared" si="33"/>
        <v>2824</v>
      </c>
      <c r="G525" s="20">
        <v>1</v>
      </c>
      <c r="H525" s="20"/>
      <c r="I525" s="20"/>
      <c r="J525" s="20"/>
      <c r="K525" s="20">
        <v>1</v>
      </c>
      <c r="L525" s="20"/>
      <c r="M525" s="20"/>
      <c r="N525" s="16"/>
      <c r="O525" s="2"/>
      <c r="P525" s="2"/>
    </row>
    <row r="526" spans="1:16">
      <c r="A526" s="13">
        <f>+A525+0.01</f>
        <v>1515.05</v>
      </c>
      <c r="B526" s="8" t="s">
        <v>852</v>
      </c>
      <c r="C526" s="9" t="s">
        <v>164</v>
      </c>
      <c r="D526" s="17" t="s">
        <v>465</v>
      </c>
      <c r="E526" s="18" t="s">
        <v>357</v>
      </c>
      <c r="F526" s="19"/>
      <c r="G526" s="20"/>
      <c r="H526" s="20"/>
      <c r="I526" s="20"/>
      <c r="J526" s="20"/>
      <c r="K526" s="20"/>
      <c r="L526" s="20"/>
      <c r="M526" s="20"/>
      <c r="N526" s="16"/>
      <c r="O526" s="2"/>
      <c r="P526" s="2"/>
    </row>
    <row r="527" spans="1:16">
      <c r="A527" s="13">
        <v>1516</v>
      </c>
      <c r="B527" s="5" t="s">
        <v>853</v>
      </c>
      <c r="C527" s="9"/>
      <c r="D527" s="17"/>
      <c r="E527" s="18"/>
      <c r="F527" s="19"/>
      <c r="G527" s="20"/>
      <c r="H527" s="20"/>
      <c r="I527" s="20"/>
      <c r="J527" s="20"/>
      <c r="K527" s="20"/>
      <c r="L527" s="20"/>
      <c r="M527" s="20"/>
      <c r="N527" s="16"/>
      <c r="O527" s="2"/>
      <c r="P527" s="2"/>
    </row>
    <row r="528" spans="1:16">
      <c r="A528" s="13">
        <f>+A527+0.01</f>
        <v>1516.01</v>
      </c>
      <c r="B528" s="8" t="s">
        <v>854</v>
      </c>
      <c r="C528" s="9" t="s">
        <v>164</v>
      </c>
      <c r="D528" s="17">
        <v>796.24</v>
      </c>
      <c r="E528" s="18">
        <v>3.52</v>
      </c>
      <c r="F528" s="19">
        <f t="shared" si="33"/>
        <v>2824</v>
      </c>
      <c r="G528" s="20">
        <v>1</v>
      </c>
      <c r="H528" s="20"/>
      <c r="I528" s="20"/>
      <c r="J528" s="20"/>
      <c r="K528" s="20">
        <v>1</v>
      </c>
      <c r="L528" s="20"/>
      <c r="M528" s="20"/>
      <c r="N528" s="16" t="s">
        <v>338</v>
      </c>
      <c r="O528" s="2"/>
      <c r="P528" s="2"/>
    </row>
    <row r="529" spans="1:16">
      <c r="A529" s="13">
        <f>+A528+0.01</f>
        <v>1516.02</v>
      </c>
      <c r="B529" s="8" t="s">
        <v>855</v>
      </c>
      <c r="C529" s="9" t="s">
        <v>164</v>
      </c>
      <c r="D529" s="17">
        <v>927.52</v>
      </c>
      <c r="E529" s="18">
        <v>3.02</v>
      </c>
      <c r="F529" s="19">
        <f t="shared" si="33"/>
        <v>2824</v>
      </c>
      <c r="G529" s="20">
        <v>1</v>
      </c>
      <c r="H529" s="20"/>
      <c r="I529" s="20"/>
      <c r="J529" s="20"/>
      <c r="K529" s="20">
        <v>1</v>
      </c>
      <c r="L529" s="20"/>
      <c r="M529" s="20"/>
      <c r="N529" s="16" t="s">
        <v>338</v>
      </c>
      <c r="O529" s="2"/>
      <c r="P529" s="2"/>
    </row>
    <row r="530" spans="1:16">
      <c r="A530" s="13">
        <f>+A529+0.01</f>
        <v>1516.03</v>
      </c>
      <c r="B530" s="8" t="s">
        <v>856</v>
      </c>
      <c r="C530" s="9" t="s">
        <v>164</v>
      </c>
      <c r="D530" s="17">
        <v>1060.95</v>
      </c>
      <c r="E530" s="18">
        <v>2.64</v>
      </c>
      <c r="F530" s="19">
        <f t="shared" si="33"/>
        <v>2824</v>
      </c>
      <c r="G530" s="20">
        <v>1</v>
      </c>
      <c r="H530" s="20"/>
      <c r="I530" s="20"/>
      <c r="J530" s="20"/>
      <c r="K530" s="20">
        <v>1</v>
      </c>
      <c r="L530" s="20"/>
      <c r="M530" s="20"/>
      <c r="N530" s="16"/>
      <c r="O530" s="2"/>
      <c r="P530" s="2"/>
    </row>
    <row r="531" spans="1:16">
      <c r="A531" s="13">
        <f>+A530+0.01</f>
        <v>1516.04</v>
      </c>
      <c r="B531" s="8" t="s">
        <v>857</v>
      </c>
      <c r="C531" s="9" t="s">
        <v>164</v>
      </c>
      <c r="D531" s="17" t="s">
        <v>465</v>
      </c>
      <c r="E531" s="18" t="s">
        <v>357</v>
      </c>
      <c r="F531" s="19"/>
      <c r="G531" s="20"/>
      <c r="H531" s="20"/>
      <c r="I531" s="20"/>
      <c r="J531" s="20"/>
      <c r="K531" s="20"/>
      <c r="L531" s="20"/>
      <c r="M531" s="20"/>
      <c r="N531" s="16"/>
      <c r="O531" s="2"/>
      <c r="P531" s="2"/>
    </row>
    <row r="532" spans="1:16">
      <c r="A532" s="13">
        <f>+A531+0.01</f>
        <v>1516.05</v>
      </c>
      <c r="B532" s="8" t="s">
        <v>858</v>
      </c>
      <c r="C532" s="9" t="s">
        <v>164</v>
      </c>
      <c r="D532" s="17">
        <v>1456.92</v>
      </c>
      <c r="E532" s="18">
        <v>1.92</v>
      </c>
      <c r="F532" s="19">
        <f t="shared" si="33"/>
        <v>2824</v>
      </c>
      <c r="G532" s="20">
        <v>1</v>
      </c>
      <c r="H532" s="20"/>
      <c r="I532" s="20"/>
      <c r="J532" s="20"/>
      <c r="K532" s="20">
        <v>1</v>
      </c>
      <c r="L532" s="20"/>
      <c r="M532" s="20"/>
      <c r="N532" s="16"/>
      <c r="O532" s="2"/>
      <c r="P532" s="2"/>
    </row>
    <row r="533" spans="1:16">
      <c r="A533" s="13">
        <v>1517</v>
      </c>
      <c r="B533" s="5" t="s">
        <v>859</v>
      </c>
      <c r="C533" s="9"/>
      <c r="D533" s="17"/>
      <c r="E533" s="18"/>
      <c r="F533" s="19"/>
      <c r="G533" s="20"/>
      <c r="H533" s="20"/>
      <c r="I533" s="20"/>
      <c r="J533" s="20"/>
      <c r="K533" s="20"/>
      <c r="L533" s="20"/>
      <c r="M533" s="20"/>
      <c r="N533" s="16"/>
      <c r="O533" s="2"/>
      <c r="P533" s="2"/>
    </row>
    <row r="534" spans="1:16">
      <c r="A534" s="13">
        <f>+A533+0.01</f>
        <v>1517.01</v>
      </c>
      <c r="B534" s="8" t="s">
        <v>860</v>
      </c>
      <c r="C534" s="9" t="s">
        <v>164</v>
      </c>
      <c r="D534" s="17">
        <v>4771.03</v>
      </c>
      <c r="E534" s="18">
        <v>0.59</v>
      </c>
      <c r="F534" s="19">
        <f t="shared" si="33"/>
        <v>2824</v>
      </c>
      <c r="G534" s="20">
        <v>1</v>
      </c>
      <c r="H534" s="20"/>
      <c r="I534" s="20"/>
      <c r="J534" s="20"/>
      <c r="K534" s="20">
        <v>1</v>
      </c>
      <c r="L534" s="20"/>
      <c r="M534" s="20"/>
      <c r="N534" s="16" t="s">
        <v>338</v>
      </c>
      <c r="O534" s="2"/>
      <c r="P534" s="2"/>
    </row>
    <row r="535" spans="1:16">
      <c r="A535" s="13">
        <f>+A534+0.01</f>
        <v>1517.02</v>
      </c>
      <c r="B535" s="8" t="s">
        <v>861</v>
      </c>
      <c r="C535" s="9" t="s">
        <v>164</v>
      </c>
      <c r="D535" s="17">
        <v>4771.03</v>
      </c>
      <c r="E535" s="18">
        <v>0.59</v>
      </c>
      <c r="F535" s="19">
        <f t="shared" si="33"/>
        <v>2824</v>
      </c>
      <c r="G535" s="20">
        <v>1</v>
      </c>
      <c r="H535" s="20"/>
      <c r="I535" s="20"/>
      <c r="J535" s="20"/>
      <c r="K535" s="20">
        <v>1</v>
      </c>
      <c r="L535" s="20"/>
      <c r="M535" s="20"/>
      <c r="N535" s="16" t="s">
        <v>338</v>
      </c>
      <c r="O535" s="2"/>
      <c r="P535" s="2"/>
    </row>
    <row r="536" spans="1:16">
      <c r="A536" s="13">
        <f>+A535+0.01</f>
        <v>1517.03</v>
      </c>
      <c r="B536" s="8" t="s">
        <v>862</v>
      </c>
      <c r="C536" s="9" t="s">
        <v>164</v>
      </c>
      <c r="D536" s="17">
        <v>5302.57</v>
      </c>
      <c r="E536" s="18">
        <v>0.53</v>
      </c>
      <c r="F536" s="19">
        <f t="shared" si="33"/>
        <v>2824</v>
      </c>
      <c r="G536" s="20">
        <v>1</v>
      </c>
      <c r="H536" s="20"/>
      <c r="I536" s="20"/>
      <c r="J536" s="20"/>
      <c r="K536" s="20">
        <v>1</v>
      </c>
      <c r="L536" s="20"/>
      <c r="M536" s="20"/>
      <c r="N536" s="16"/>
      <c r="O536" s="2"/>
      <c r="P536" s="2"/>
    </row>
    <row r="537" spans="1:16">
      <c r="A537" s="13">
        <f>+A536+0.01</f>
        <v>1517.04</v>
      </c>
      <c r="B537" s="8" t="s">
        <v>863</v>
      </c>
      <c r="C537" s="9" t="s">
        <v>164</v>
      </c>
      <c r="D537" s="17">
        <v>5831.97</v>
      </c>
      <c r="E537" s="18">
        <v>0.48</v>
      </c>
      <c r="F537" s="19">
        <f t="shared" si="33"/>
        <v>2824</v>
      </c>
      <c r="G537" s="20">
        <v>1</v>
      </c>
      <c r="H537" s="20"/>
      <c r="I537" s="20"/>
      <c r="J537" s="20"/>
      <c r="K537" s="20">
        <v>1</v>
      </c>
      <c r="L537" s="20"/>
      <c r="M537" s="20"/>
      <c r="N537" s="16"/>
      <c r="O537" s="2"/>
      <c r="P537" s="2"/>
    </row>
    <row r="538" spans="1:16">
      <c r="A538" s="13">
        <v>1518</v>
      </c>
      <c r="B538" s="5" t="s">
        <v>864</v>
      </c>
      <c r="C538" s="9"/>
      <c r="D538" s="17"/>
      <c r="E538" s="18"/>
      <c r="F538" s="19"/>
      <c r="G538" s="20"/>
      <c r="H538" s="20"/>
      <c r="I538" s="20"/>
      <c r="J538" s="20"/>
      <c r="K538" s="20"/>
      <c r="L538" s="20"/>
      <c r="M538" s="20"/>
      <c r="N538" s="16"/>
      <c r="O538" s="2"/>
      <c r="P538" s="2"/>
    </row>
    <row r="539" spans="1:16">
      <c r="A539" s="13">
        <f>+A538+0.01</f>
        <v>1518.01</v>
      </c>
      <c r="B539" s="8" t="s">
        <v>865</v>
      </c>
      <c r="C539" s="9" t="s">
        <v>347</v>
      </c>
      <c r="D539" s="17">
        <v>58.11</v>
      </c>
      <c r="E539" s="18">
        <v>48.18</v>
      </c>
      <c r="F539" s="19">
        <f t="shared" si="33"/>
        <v>2824</v>
      </c>
      <c r="G539" s="20">
        <v>1</v>
      </c>
      <c r="H539" s="20"/>
      <c r="I539" s="20"/>
      <c r="J539" s="20"/>
      <c r="K539" s="20">
        <v>1</v>
      </c>
      <c r="L539" s="20"/>
      <c r="M539" s="20"/>
      <c r="N539" s="16" t="s">
        <v>338</v>
      </c>
      <c r="O539" s="2"/>
      <c r="P539" s="2"/>
    </row>
    <row r="540" spans="1:16">
      <c r="A540" s="13">
        <f>+A539+0.01</f>
        <v>1518.02</v>
      </c>
      <c r="B540" s="8" t="s">
        <v>866</v>
      </c>
      <c r="C540" s="9" t="s">
        <v>347</v>
      </c>
      <c r="D540" s="17">
        <v>71.02</v>
      </c>
      <c r="E540" s="18">
        <v>39.42</v>
      </c>
      <c r="F540" s="19">
        <f t="shared" si="33"/>
        <v>2824</v>
      </c>
      <c r="G540" s="20">
        <v>1</v>
      </c>
      <c r="H540" s="20"/>
      <c r="I540" s="20"/>
      <c r="J540" s="20"/>
      <c r="K540" s="20">
        <v>1</v>
      </c>
      <c r="L540" s="20"/>
      <c r="M540" s="20"/>
      <c r="N540" s="16" t="s">
        <v>338</v>
      </c>
      <c r="O540" s="2"/>
      <c r="P540" s="2"/>
    </row>
    <row r="541" spans="1:16">
      <c r="A541" s="13">
        <f>+A540+0.01</f>
        <v>1518.03</v>
      </c>
      <c r="B541" s="8" t="s">
        <v>867</v>
      </c>
      <c r="C541" s="9" t="s">
        <v>347</v>
      </c>
      <c r="D541" s="17">
        <v>118.37</v>
      </c>
      <c r="E541" s="18">
        <v>23.65</v>
      </c>
      <c r="F541" s="19">
        <f t="shared" si="33"/>
        <v>2824</v>
      </c>
      <c r="G541" s="20">
        <v>1</v>
      </c>
      <c r="H541" s="20"/>
      <c r="I541" s="20"/>
      <c r="J541" s="20"/>
      <c r="K541" s="20">
        <v>1</v>
      </c>
      <c r="L541" s="20"/>
      <c r="M541" s="20"/>
      <c r="N541" s="16"/>
      <c r="O541" s="2"/>
      <c r="P541" s="2"/>
    </row>
    <row r="542" spans="1:16">
      <c r="A542" s="13">
        <f>+A541+0.01</f>
        <v>1518.04</v>
      </c>
      <c r="B542" s="8" t="s">
        <v>868</v>
      </c>
      <c r="C542" s="9" t="s">
        <v>347</v>
      </c>
      <c r="D542" s="17">
        <v>148.49</v>
      </c>
      <c r="E542" s="18">
        <v>18.86</v>
      </c>
      <c r="F542" s="19">
        <f t="shared" si="33"/>
        <v>2824</v>
      </c>
      <c r="G542" s="20">
        <v>1</v>
      </c>
      <c r="H542" s="20"/>
      <c r="I542" s="20"/>
      <c r="J542" s="20"/>
      <c r="K542" s="20">
        <v>1</v>
      </c>
      <c r="L542" s="20"/>
      <c r="M542" s="20"/>
      <c r="N542" s="16"/>
      <c r="O542" s="2"/>
      <c r="P542" s="2"/>
    </row>
    <row r="543" spans="1:16">
      <c r="A543" s="13">
        <v>1519</v>
      </c>
      <c r="B543" s="5" t="s">
        <v>869</v>
      </c>
      <c r="C543" s="9"/>
      <c r="D543" s="17"/>
      <c r="E543" s="18"/>
      <c r="F543" s="19"/>
      <c r="G543" s="20"/>
      <c r="H543" s="20"/>
      <c r="I543" s="20"/>
      <c r="J543" s="20"/>
      <c r="K543" s="20"/>
      <c r="L543" s="20"/>
      <c r="M543" s="20"/>
      <c r="N543" s="16"/>
      <c r="O543" s="2"/>
      <c r="P543" s="2"/>
    </row>
    <row r="544" spans="1:16">
      <c r="A544" s="13">
        <f>+A543+0.01</f>
        <v>1519.01</v>
      </c>
      <c r="B544" s="8" t="s">
        <v>870</v>
      </c>
      <c r="C544" s="9" t="s">
        <v>164</v>
      </c>
      <c r="D544" s="17">
        <v>796.24</v>
      </c>
      <c r="E544" s="18">
        <v>3.52</v>
      </c>
      <c r="F544" s="19">
        <f t="shared" si="33"/>
        <v>2824</v>
      </c>
      <c r="G544" s="20">
        <v>1</v>
      </c>
      <c r="H544" s="20"/>
      <c r="I544" s="20"/>
      <c r="J544" s="20"/>
      <c r="K544" s="20">
        <v>1</v>
      </c>
      <c r="L544" s="20"/>
      <c r="M544" s="20"/>
      <c r="N544" s="16"/>
      <c r="O544" s="2"/>
      <c r="P544" s="2"/>
    </row>
    <row r="545" spans="1:16">
      <c r="A545" s="13">
        <f>+A544+0.01</f>
        <v>1519.02</v>
      </c>
      <c r="B545" s="8" t="s">
        <v>871</v>
      </c>
      <c r="C545" s="9" t="s">
        <v>164</v>
      </c>
      <c r="D545" s="17">
        <v>1060.95</v>
      </c>
      <c r="E545" s="18">
        <v>2.64</v>
      </c>
      <c r="F545" s="19">
        <f t="shared" si="33"/>
        <v>2824</v>
      </c>
      <c r="G545" s="20">
        <v>1</v>
      </c>
      <c r="H545" s="20"/>
      <c r="I545" s="20"/>
      <c r="J545" s="20"/>
      <c r="K545" s="20">
        <v>1</v>
      </c>
      <c r="L545" s="20"/>
      <c r="M545" s="20"/>
      <c r="N545" s="16"/>
      <c r="O545" s="2"/>
      <c r="P545" s="2"/>
    </row>
    <row r="546" spans="1:16">
      <c r="A546" s="13">
        <f>+A545+0.01</f>
        <v>1519.03</v>
      </c>
      <c r="B546" s="8" t="s">
        <v>872</v>
      </c>
      <c r="C546" s="9" t="s">
        <v>164</v>
      </c>
      <c r="D546" s="17">
        <v>1327.8</v>
      </c>
      <c r="E546" s="18">
        <v>2.11</v>
      </c>
      <c r="F546" s="19">
        <f t="shared" si="33"/>
        <v>2824</v>
      </c>
      <c r="G546" s="20">
        <v>1</v>
      </c>
      <c r="H546" s="20"/>
      <c r="I546" s="20"/>
      <c r="J546" s="20"/>
      <c r="K546" s="20">
        <v>1</v>
      </c>
      <c r="L546" s="20"/>
      <c r="M546" s="20"/>
      <c r="N546" s="16"/>
      <c r="O546" s="2"/>
      <c r="P546" s="2"/>
    </row>
    <row r="547" spans="1:16">
      <c r="A547" s="13">
        <f>+A546+0.01</f>
        <v>1519.04</v>
      </c>
      <c r="B547" s="8" t="s">
        <v>873</v>
      </c>
      <c r="C547" s="9" t="s">
        <v>164</v>
      </c>
      <c r="D547" s="17">
        <v>1590.34</v>
      </c>
      <c r="E547" s="18">
        <v>1.76</v>
      </c>
      <c r="F547" s="19">
        <f t="shared" si="33"/>
        <v>2824</v>
      </c>
      <c r="G547" s="20">
        <v>1</v>
      </c>
      <c r="H547" s="20"/>
      <c r="I547" s="20"/>
      <c r="J547" s="20"/>
      <c r="K547" s="20">
        <v>1</v>
      </c>
      <c r="L547" s="20"/>
      <c r="M547" s="20"/>
      <c r="N547" s="16"/>
      <c r="O547" s="2"/>
      <c r="P547" s="2"/>
    </row>
    <row r="548" spans="1:16">
      <c r="A548" s="13">
        <v>1520</v>
      </c>
      <c r="B548" s="5" t="s">
        <v>874</v>
      </c>
      <c r="C548" s="9"/>
      <c r="D548" s="17"/>
      <c r="E548" s="18"/>
      <c r="F548" s="19"/>
      <c r="G548" s="20"/>
      <c r="H548" s="20"/>
      <c r="I548" s="20"/>
      <c r="J548" s="20"/>
      <c r="K548" s="20"/>
      <c r="L548" s="20"/>
      <c r="M548" s="20"/>
      <c r="N548" s="16"/>
      <c r="O548" s="2"/>
      <c r="P548" s="2"/>
    </row>
    <row r="549" spans="1:16">
      <c r="A549" s="13">
        <f t="shared" ref="A549:A556" si="34">+A548+0.01</f>
        <v>1520.01</v>
      </c>
      <c r="B549" s="8" t="s">
        <v>875</v>
      </c>
      <c r="C549" s="9" t="s">
        <v>164</v>
      </c>
      <c r="D549" s="17">
        <v>262.02999999999997</v>
      </c>
      <c r="E549" s="18">
        <v>9</v>
      </c>
      <c r="F549" s="19">
        <f t="shared" ref="F549:F556" si="35">+(G549*D$3)+(H549*D$4)+(I549*D$5)+(J549*D$6)+(K549*D$7)+(L549*D$8)+(M549*D$9)</f>
        <v>2290</v>
      </c>
      <c r="G549" s="20"/>
      <c r="H549" s="20">
        <v>1</v>
      </c>
      <c r="I549" s="20"/>
      <c r="J549" s="20"/>
      <c r="K549" s="20"/>
      <c r="L549" s="20">
        <v>1</v>
      </c>
      <c r="M549" s="20"/>
      <c r="N549" s="16"/>
      <c r="O549" s="2"/>
      <c r="P549" s="2"/>
    </row>
    <row r="550" spans="1:16">
      <c r="A550" s="13">
        <f t="shared" si="34"/>
        <v>1520.02</v>
      </c>
      <c r="B550" s="8" t="s">
        <v>876</v>
      </c>
      <c r="C550" s="9" t="s">
        <v>164</v>
      </c>
      <c r="D550" s="17">
        <v>943.32</v>
      </c>
      <c r="E550" s="18">
        <v>2.5</v>
      </c>
      <c r="F550" s="19">
        <f t="shared" si="35"/>
        <v>2290</v>
      </c>
      <c r="G550" s="20"/>
      <c r="H550" s="20">
        <v>1</v>
      </c>
      <c r="I550" s="20"/>
      <c r="J550" s="20"/>
      <c r="K550" s="20"/>
      <c r="L550" s="20">
        <v>1</v>
      </c>
      <c r="M550" s="20"/>
      <c r="N550" s="16"/>
      <c r="O550" s="2"/>
      <c r="P550" s="2"/>
    </row>
    <row r="551" spans="1:16">
      <c r="A551" s="13">
        <f t="shared" si="34"/>
        <v>1520.03</v>
      </c>
      <c r="B551" s="8" t="s">
        <v>877</v>
      </c>
      <c r="C551" s="9" t="s">
        <v>164</v>
      </c>
      <c r="D551" s="17">
        <v>1572.15</v>
      </c>
      <c r="E551" s="18">
        <v>1.5</v>
      </c>
      <c r="F551" s="19">
        <f t="shared" si="35"/>
        <v>2290</v>
      </c>
      <c r="G551" s="20"/>
      <c r="H551" s="20">
        <v>1</v>
      </c>
      <c r="I551" s="20"/>
      <c r="J551" s="20"/>
      <c r="K551" s="20"/>
      <c r="L551" s="20">
        <v>1</v>
      </c>
      <c r="M551" s="20"/>
      <c r="N551" s="16"/>
      <c r="O551" s="2"/>
      <c r="P551" s="2"/>
    </row>
    <row r="552" spans="1:16">
      <c r="A552" s="13">
        <f t="shared" si="34"/>
        <v>1520.04</v>
      </c>
      <c r="B552" s="8" t="s">
        <v>878</v>
      </c>
      <c r="C552" s="9" t="s">
        <v>164</v>
      </c>
      <c r="D552" s="17">
        <v>2358.33</v>
      </c>
      <c r="E552" s="18">
        <v>1</v>
      </c>
      <c r="F552" s="19">
        <f t="shared" si="35"/>
        <v>2290</v>
      </c>
      <c r="G552" s="20"/>
      <c r="H552" s="20">
        <v>1</v>
      </c>
      <c r="I552" s="20"/>
      <c r="J552" s="20"/>
      <c r="K552" s="20"/>
      <c r="L552" s="20">
        <v>1</v>
      </c>
      <c r="M552" s="20"/>
      <c r="N552" s="16"/>
      <c r="O552" s="2"/>
      <c r="P552" s="2"/>
    </row>
    <row r="553" spans="1:16">
      <c r="A553" s="13">
        <f t="shared" si="34"/>
        <v>1520.05</v>
      </c>
      <c r="B553" s="8" t="s">
        <v>879</v>
      </c>
      <c r="C553" s="9" t="s">
        <v>164</v>
      </c>
      <c r="D553" s="17">
        <v>336.2</v>
      </c>
      <c r="E553" s="18">
        <v>7</v>
      </c>
      <c r="F553" s="19">
        <f t="shared" si="35"/>
        <v>1569</v>
      </c>
      <c r="G553" s="20"/>
      <c r="H553" s="20">
        <v>1</v>
      </c>
      <c r="I553" s="20"/>
      <c r="J553" s="20"/>
      <c r="K553" s="20"/>
      <c r="L553" s="20"/>
      <c r="M553" s="20"/>
      <c r="N553" s="16"/>
      <c r="O553" s="2"/>
      <c r="P553" s="2"/>
    </row>
    <row r="554" spans="1:16">
      <c r="A554" s="13">
        <f t="shared" si="34"/>
        <v>1520.06</v>
      </c>
      <c r="B554" s="8" t="s">
        <v>880</v>
      </c>
      <c r="C554" s="9" t="s">
        <v>164</v>
      </c>
      <c r="D554" s="17">
        <v>235.83</v>
      </c>
      <c r="E554" s="18">
        <v>10</v>
      </c>
      <c r="F554" s="19">
        <f t="shared" si="35"/>
        <v>2290</v>
      </c>
      <c r="G554" s="20"/>
      <c r="H554" s="20">
        <v>1</v>
      </c>
      <c r="I554" s="20"/>
      <c r="J554" s="20"/>
      <c r="K554" s="20"/>
      <c r="L554" s="20">
        <v>1</v>
      </c>
      <c r="M554" s="20"/>
      <c r="N554" s="16"/>
      <c r="O554" s="2"/>
      <c r="P554" s="2"/>
    </row>
    <row r="555" spans="1:16">
      <c r="A555" s="13">
        <f t="shared" si="34"/>
        <v>1520.07</v>
      </c>
      <c r="B555" s="8" t="s">
        <v>881</v>
      </c>
      <c r="C555" s="9" t="s">
        <v>164</v>
      </c>
      <c r="D555" s="17">
        <v>235.82</v>
      </c>
      <c r="E555" s="18">
        <v>10</v>
      </c>
      <c r="F555" s="19">
        <f t="shared" si="35"/>
        <v>2290</v>
      </c>
      <c r="G555" s="20"/>
      <c r="H555" s="20">
        <v>1</v>
      </c>
      <c r="I555" s="20"/>
      <c r="J555" s="20"/>
      <c r="K555" s="20"/>
      <c r="L555" s="20">
        <v>1</v>
      </c>
      <c r="M555" s="20"/>
      <c r="N555" s="16"/>
      <c r="O555" s="2"/>
      <c r="P555" s="2"/>
    </row>
    <row r="556" spans="1:16">
      <c r="A556" s="13">
        <f t="shared" si="34"/>
        <v>1520.08</v>
      </c>
      <c r="B556" s="8" t="s">
        <v>882</v>
      </c>
      <c r="C556" s="9" t="s">
        <v>164</v>
      </c>
      <c r="D556" s="17">
        <v>393.02</v>
      </c>
      <c r="E556" s="18">
        <v>6</v>
      </c>
      <c r="F556" s="19">
        <f t="shared" si="35"/>
        <v>2290</v>
      </c>
      <c r="G556" s="20"/>
      <c r="H556" s="20">
        <v>1</v>
      </c>
      <c r="I556" s="20"/>
      <c r="J556" s="20"/>
      <c r="K556" s="20"/>
      <c r="L556" s="20">
        <v>1</v>
      </c>
      <c r="M556" s="20"/>
      <c r="N556" s="16"/>
      <c r="O556" s="2"/>
      <c r="P556" s="2"/>
    </row>
    <row r="557" spans="1:16">
      <c r="A557" s="13">
        <v>1521</v>
      </c>
      <c r="B557" s="5" t="s">
        <v>883</v>
      </c>
      <c r="C557" s="9"/>
      <c r="D557" s="17"/>
      <c r="E557" s="18"/>
      <c r="F557" s="19"/>
      <c r="G557" s="20"/>
      <c r="H557" s="20"/>
      <c r="I557" s="20"/>
      <c r="J557" s="20"/>
      <c r="K557" s="20"/>
      <c r="L557" s="20"/>
      <c r="M557" s="20"/>
      <c r="N557" s="16"/>
      <c r="O557" s="2"/>
      <c r="P557" s="2"/>
    </row>
    <row r="558" spans="1:16">
      <c r="A558" s="13">
        <f>+A557+0.01</f>
        <v>1521.01</v>
      </c>
      <c r="B558" s="8" t="s">
        <v>884</v>
      </c>
      <c r="C558" s="9" t="s">
        <v>164</v>
      </c>
      <c r="D558" s="17">
        <v>1190.2</v>
      </c>
      <c r="E558" s="18">
        <v>1.5</v>
      </c>
      <c r="F558" s="19">
        <f>+(G558*D$3)+(H558*D$4)+(I558*D$5)+(J558*D$6)+(K558*D$7)+(L558*D$8)+(M558*D$9)</f>
        <v>1976</v>
      </c>
      <c r="G558" s="20"/>
      <c r="H558" s="20"/>
      <c r="I558" s="20">
        <v>1</v>
      </c>
      <c r="J558" s="20"/>
      <c r="K558" s="20"/>
      <c r="L558" s="20">
        <v>1</v>
      </c>
      <c r="M558" s="20"/>
      <c r="N558" s="16" t="s">
        <v>338</v>
      </c>
      <c r="O558" s="2"/>
      <c r="P558" s="2"/>
    </row>
    <row r="559" spans="1:16">
      <c r="A559" s="13">
        <f>+A558+0.01</f>
        <v>1521.02</v>
      </c>
      <c r="B559" s="8" t="s">
        <v>885</v>
      </c>
      <c r="C559" s="9" t="s">
        <v>164</v>
      </c>
      <c r="D559" s="17">
        <v>1428.25</v>
      </c>
      <c r="E559" s="18">
        <v>1.25</v>
      </c>
      <c r="F559" s="19">
        <f>+(G559*D$3)+(H559*D$4)+(I559*D$5)+(J559*D$6)+(K559*D$7)+(L559*D$8)+(M559*D$9)</f>
        <v>1976</v>
      </c>
      <c r="G559" s="20"/>
      <c r="H559" s="20"/>
      <c r="I559" s="20">
        <v>1</v>
      </c>
      <c r="J559" s="20"/>
      <c r="K559" s="20"/>
      <c r="L559" s="20">
        <v>1</v>
      </c>
      <c r="M559" s="20"/>
      <c r="N559" s="16"/>
      <c r="O559" s="2"/>
      <c r="P559" s="2"/>
    </row>
    <row r="560" spans="1:16">
      <c r="A560" s="13">
        <f>+A559+0.01</f>
        <v>1521.03</v>
      </c>
      <c r="B560" s="8" t="s">
        <v>886</v>
      </c>
      <c r="C560" s="9" t="s">
        <v>164</v>
      </c>
      <c r="D560" s="17">
        <v>2380.41</v>
      </c>
      <c r="E560" s="18">
        <v>1</v>
      </c>
      <c r="F560" s="19">
        <f>+(G560*D$3)+(H560*D$4)+(I560*D$5)+(J560*D$6)+(K560*D$7)+(L560*D$8)+(M560*D$9)</f>
        <v>2635</v>
      </c>
      <c r="G560" s="20"/>
      <c r="H560" s="20"/>
      <c r="I560" s="20">
        <v>1</v>
      </c>
      <c r="J560" s="20"/>
      <c r="K560" s="20"/>
      <c r="L560" s="20">
        <v>1</v>
      </c>
      <c r="M560" s="20">
        <v>1</v>
      </c>
      <c r="N560" s="16" t="s">
        <v>338</v>
      </c>
      <c r="O560" s="2"/>
      <c r="P560" s="2"/>
    </row>
    <row r="561" spans="1:16">
      <c r="A561" s="13">
        <f>+A560+0.01</f>
        <v>1521.04</v>
      </c>
      <c r="B561" s="8" t="s">
        <v>887</v>
      </c>
      <c r="C561" s="9" t="s">
        <v>164</v>
      </c>
      <c r="D561" s="17">
        <v>1190.2</v>
      </c>
      <c r="E561" s="18">
        <v>1.5</v>
      </c>
      <c r="F561" s="19">
        <f>+(G561*D$3)+(H561*D$4)+(I561*D$5)+(J561*D$6)+(K561*D$7)+(L561*D$8)+(M561*D$9)</f>
        <v>1976</v>
      </c>
      <c r="G561" s="20"/>
      <c r="H561" s="20"/>
      <c r="I561" s="20">
        <v>1</v>
      </c>
      <c r="J561" s="20"/>
      <c r="K561" s="20"/>
      <c r="L561" s="20">
        <v>1</v>
      </c>
      <c r="M561" s="20"/>
      <c r="N561" s="16"/>
      <c r="O561" s="2"/>
      <c r="P561" s="2"/>
    </row>
    <row r="562" spans="1:16">
      <c r="A562" s="13">
        <f>+A561+0.01</f>
        <v>1521.05</v>
      </c>
      <c r="B562" s="8" t="s">
        <v>888</v>
      </c>
      <c r="C562" s="9" t="s">
        <v>164</v>
      </c>
      <c r="D562" s="17">
        <v>2663.8</v>
      </c>
      <c r="E562" s="18">
        <v>1</v>
      </c>
      <c r="F562" s="19">
        <f>+(G562*D$3)+(H562*D$4)+(I562*D$5)+(J562*D$6)+(K562*D$7)+(L562*D$8)+(M562*D$9)</f>
        <v>2949</v>
      </c>
      <c r="G562" s="20"/>
      <c r="H562" s="20">
        <v>1</v>
      </c>
      <c r="I562" s="20"/>
      <c r="J562" s="20"/>
      <c r="K562" s="20"/>
      <c r="L562" s="20">
        <v>1</v>
      </c>
      <c r="M562" s="20">
        <v>1</v>
      </c>
      <c r="N562" s="16"/>
      <c r="O562" s="2"/>
      <c r="P562" s="2"/>
    </row>
    <row r="563" spans="1:16" ht="25.5" customHeight="1">
      <c r="A563" s="24">
        <v>1522</v>
      </c>
      <c r="B563" s="23" t="s">
        <v>889</v>
      </c>
      <c r="C563" s="9"/>
      <c r="D563" s="17"/>
      <c r="E563" s="18"/>
      <c r="F563" s="19"/>
      <c r="G563" s="20"/>
      <c r="H563" s="20"/>
      <c r="I563" s="20"/>
      <c r="J563" s="20"/>
      <c r="K563" s="20"/>
      <c r="L563" s="20"/>
      <c r="M563" s="20"/>
      <c r="N563" s="16"/>
      <c r="O563" s="2"/>
      <c r="P563" s="2"/>
    </row>
    <row r="564" spans="1:16">
      <c r="A564" s="13">
        <f t="shared" ref="A564:A571" si="36">+A563+0.01</f>
        <v>1522.01</v>
      </c>
      <c r="B564" s="8" t="s">
        <v>890</v>
      </c>
      <c r="C564" s="9" t="s">
        <v>347</v>
      </c>
      <c r="D564" s="17">
        <v>71.02</v>
      </c>
      <c r="E564" s="18">
        <v>31.96</v>
      </c>
      <c r="F564" s="19">
        <f>+(G564*D$3)+(H564*D$4)+(I564*D$5)+(J564*D$6)+(K564*D$7)+(L564*D$8)+(M564*D$9)</f>
        <v>2290</v>
      </c>
      <c r="G564" s="20"/>
      <c r="H564" s="20">
        <v>1</v>
      </c>
      <c r="I564" s="20"/>
      <c r="J564" s="20"/>
      <c r="K564" s="20"/>
      <c r="L564" s="20">
        <v>1</v>
      </c>
      <c r="M564" s="20"/>
      <c r="N564" s="16"/>
      <c r="O564" s="2"/>
      <c r="P564" s="2"/>
    </row>
    <row r="565" spans="1:16">
      <c r="A565" s="13">
        <f t="shared" si="36"/>
        <v>1522.02</v>
      </c>
      <c r="B565" s="8" t="s">
        <v>891</v>
      </c>
      <c r="C565" s="9" t="s">
        <v>347</v>
      </c>
      <c r="D565" s="17">
        <v>90.38</v>
      </c>
      <c r="E565" s="18">
        <v>25.11</v>
      </c>
      <c r="F565" s="19">
        <f t="shared" ref="F565:F628" si="37">+(G565*D$3)+(H565*D$4)+(I565*D$5)+(J565*D$6)+(K565*D$7)+(L565*D$8)+(M565*D$9)</f>
        <v>2290</v>
      </c>
      <c r="G565" s="20"/>
      <c r="H565" s="20">
        <v>1</v>
      </c>
      <c r="I565" s="20"/>
      <c r="J565" s="20"/>
      <c r="K565" s="20"/>
      <c r="L565" s="20">
        <v>1</v>
      </c>
      <c r="M565" s="20"/>
      <c r="N565" s="16"/>
      <c r="O565" s="2"/>
      <c r="P565" s="2"/>
    </row>
    <row r="566" spans="1:16">
      <c r="A566" s="13">
        <f t="shared" si="36"/>
        <v>1522.03</v>
      </c>
      <c r="B566" s="8" t="s">
        <v>892</v>
      </c>
      <c r="C566" s="9" t="s">
        <v>347</v>
      </c>
      <c r="D566" s="17">
        <v>101.14</v>
      </c>
      <c r="E566" s="18">
        <v>22.44</v>
      </c>
      <c r="F566" s="19">
        <f t="shared" si="37"/>
        <v>2290</v>
      </c>
      <c r="G566" s="20"/>
      <c r="H566" s="20">
        <v>1</v>
      </c>
      <c r="I566" s="20"/>
      <c r="J566" s="20"/>
      <c r="K566" s="20"/>
      <c r="L566" s="20">
        <v>1</v>
      </c>
      <c r="M566" s="20"/>
      <c r="N566" s="16"/>
      <c r="O566" s="2"/>
      <c r="P566" s="2"/>
    </row>
    <row r="567" spans="1:16">
      <c r="A567" s="13">
        <f t="shared" si="36"/>
        <v>1522.04</v>
      </c>
      <c r="B567" s="8" t="s">
        <v>893</v>
      </c>
      <c r="C567" s="9" t="s">
        <v>347</v>
      </c>
      <c r="D567" s="17">
        <v>133.44</v>
      </c>
      <c r="E567" s="18">
        <v>17.010000000000002</v>
      </c>
      <c r="F567" s="19">
        <f t="shared" si="37"/>
        <v>2290</v>
      </c>
      <c r="G567" s="20"/>
      <c r="H567" s="20">
        <v>1</v>
      </c>
      <c r="I567" s="20"/>
      <c r="J567" s="20"/>
      <c r="K567" s="20"/>
      <c r="L567" s="20">
        <v>1</v>
      </c>
      <c r="M567" s="20"/>
      <c r="N567" s="16"/>
      <c r="O567" s="2"/>
      <c r="P567" s="2"/>
    </row>
    <row r="568" spans="1:16">
      <c r="A568" s="13">
        <f t="shared" si="36"/>
        <v>1522.05</v>
      </c>
      <c r="B568" s="8" t="s">
        <v>894</v>
      </c>
      <c r="C568" s="9" t="s">
        <v>347</v>
      </c>
      <c r="D568" s="17">
        <v>247.48</v>
      </c>
      <c r="E568" s="18">
        <v>9.17</v>
      </c>
      <c r="F568" s="19">
        <f t="shared" si="37"/>
        <v>2290</v>
      </c>
      <c r="G568" s="20"/>
      <c r="H568" s="20">
        <v>1</v>
      </c>
      <c r="I568" s="20"/>
      <c r="J568" s="20"/>
      <c r="K568" s="20"/>
      <c r="L568" s="20">
        <v>1</v>
      </c>
      <c r="M568" s="20"/>
      <c r="N568" s="16"/>
      <c r="O568" s="2"/>
      <c r="P568" s="2"/>
    </row>
    <row r="569" spans="1:16">
      <c r="A569" s="13">
        <f t="shared" si="36"/>
        <v>1522.06</v>
      </c>
      <c r="B569" s="8" t="s">
        <v>895</v>
      </c>
      <c r="C569" s="9" t="s">
        <v>347</v>
      </c>
      <c r="D569" s="17">
        <v>348.64</v>
      </c>
      <c r="E569" s="18">
        <v>6.51</v>
      </c>
      <c r="F569" s="19">
        <f t="shared" si="37"/>
        <v>2290</v>
      </c>
      <c r="G569" s="20"/>
      <c r="H569" s="20">
        <v>1</v>
      </c>
      <c r="I569" s="20"/>
      <c r="J569" s="20"/>
      <c r="K569" s="20"/>
      <c r="L569" s="20">
        <v>1</v>
      </c>
      <c r="M569" s="20"/>
      <c r="N569" s="16"/>
      <c r="O569" s="2"/>
      <c r="P569" s="2"/>
    </row>
    <row r="570" spans="1:16">
      <c r="A570" s="13">
        <f t="shared" si="36"/>
        <v>1522.07</v>
      </c>
      <c r="B570" s="8" t="s">
        <v>896</v>
      </c>
      <c r="C570" s="9" t="s">
        <v>347</v>
      </c>
      <c r="D570" s="17">
        <v>503.57</v>
      </c>
      <c r="E570" s="18">
        <v>4.51</v>
      </c>
      <c r="F570" s="19">
        <f t="shared" si="37"/>
        <v>2290</v>
      </c>
      <c r="G570" s="20"/>
      <c r="H570" s="20">
        <v>1</v>
      </c>
      <c r="I570" s="20"/>
      <c r="J570" s="20"/>
      <c r="K570" s="20"/>
      <c r="L570" s="20">
        <v>1</v>
      </c>
      <c r="M570" s="20"/>
      <c r="N570" s="16"/>
      <c r="O570" s="2"/>
      <c r="P570" s="2"/>
    </row>
    <row r="571" spans="1:16">
      <c r="A571" s="13">
        <f t="shared" si="36"/>
        <v>1522.08</v>
      </c>
      <c r="B571" s="8" t="s">
        <v>897</v>
      </c>
      <c r="C571" s="9" t="s">
        <v>347</v>
      </c>
      <c r="D571" s="17">
        <v>585.34</v>
      </c>
      <c r="E571" s="18">
        <v>3.88</v>
      </c>
      <c r="F571" s="19">
        <f t="shared" si="37"/>
        <v>2290</v>
      </c>
      <c r="G571" s="20"/>
      <c r="H571" s="20">
        <v>1</v>
      </c>
      <c r="I571" s="20"/>
      <c r="J571" s="20"/>
      <c r="K571" s="20"/>
      <c r="L571" s="20">
        <v>1</v>
      </c>
      <c r="M571" s="20"/>
      <c r="N571" s="16"/>
      <c r="O571" s="2"/>
      <c r="P571" s="2"/>
    </row>
    <row r="572" spans="1:16" ht="25.5" customHeight="1">
      <c r="A572" s="24">
        <v>1523</v>
      </c>
      <c r="B572" s="23" t="s">
        <v>898</v>
      </c>
      <c r="C572" s="9"/>
      <c r="D572" s="17"/>
      <c r="E572" s="18"/>
      <c r="F572" s="19"/>
      <c r="G572" s="20"/>
      <c r="H572" s="20"/>
      <c r="I572" s="20"/>
      <c r="J572" s="20"/>
      <c r="K572" s="20"/>
      <c r="L572" s="20"/>
      <c r="M572" s="20"/>
      <c r="N572" s="16"/>
      <c r="O572" s="2"/>
      <c r="P572" s="2"/>
    </row>
    <row r="573" spans="1:16">
      <c r="A573" s="13">
        <f t="shared" ref="A573:A580" si="38">+A572+0.01</f>
        <v>1523.01</v>
      </c>
      <c r="B573" s="8" t="s">
        <v>890</v>
      </c>
      <c r="C573" s="9" t="s">
        <v>347</v>
      </c>
      <c r="D573" s="17">
        <v>101.14</v>
      </c>
      <c r="E573" s="18">
        <v>22.44</v>
      </c>
      <c r="F573" s="19">
        <f t="shared" si="37"/>
        <v>2290</v>
      </c>
      <c r="G573" s="20"/>
      <c r="H573" s="20">
        <v>1</v>
      </c>
      <c r="I573" s="20"/>
      <c r="J573" s="20"/>
      <c r="K573" s="20"/>
      <c r="L573" s="20">
        <v>1</v>
      </c>
      <c r="M573" s="20"/>
      <c r="N573" s="16"/>
      <c r="O573" s="2"/>
      <c r="P573" s="2"/>
    </row>
    <row r="574" spans="1:16">
      <c r="A574" s="13">
        <f t="shared" si="38"/>
        <v>1523.02</v>
      </c>
      <c r="B574" s="8" t="s">
        <v>891</v>
      </c>
      <c r="C574" s="9" t="s">
        <v>347</v>
      </c>
      <c r="D574" s="17">
        <v>118.37</v>
      </c>
      <c r="E574" s="18">
        <v>19.170000000000002</v>
      </c>
      <c r="F574" s="19">
        <f t="shared" si="37"/>
        <v>2290</v>
      </c>
      <c r="G574" s="20"/>
      <c r="H574" s="20">
        <v>1</v>
      </c>
      <c r="I574" s="20"/>
      <c r="J574" s="20"/>
      <c r="K574" s="20"/>
      <c r="L574" s="20">
        <v>1</v>
      </c>
      <c r="M574" s="20"/>
      <c r="N574" s="16"/>
      <c r="O574" s="2"/>
      <c r="P574" s="2"/>
    </row>
    <row r="575" spans="1:16">
      <c r="A575" s="13">
        <f t="shared" si="38"/>
        <v>1523.03</v>
      </c>
      <c r="B575" s="8" t="s">
        <v>892</v>
      </c>
      <c r="C575" s="9" t="s">
        <v>347</v>
      </c>
      <c r="D575" s="17">
        <v>133.44</v>
      </c>
      <c r="E575" s="18">
        <v>17.010000000000002</v>
      </c>
      <c r="F575" s="19">
        <f t="shared" si="37"/>
        <v>2290</v>
      </c>
      <c r="G575" s="20"/>
      <c r="H575" s="20">
        <v>1</v>
      </c>
      <c r="I575" s="20"/>
      <c r="J575" s="20"/>
      <c r="K575" s="20"/>
      <c r="L575" s="20">
        <v>1</v>
      </c>
      <c r="M575" s="20"/>
      <c r="N575" s="16"/>
      <c r="O575" s="2"/>
      <c r="P575" s="2"/>
    </row>
    <row r="576" spans="1:16">
      <c r="A576" s="13">
        <f t="shared" si="38"/>
        <v>1523.04</v>
      </c>
      <c r="B576" s="8" t="s">
        <v>893</v>
      </c>
      <c r="C576" s="9" t="s">
        <v>347</v>
      </c>
      <c r="D576" s="17">
        <v>161.4</v>
      </c>
      <c r="E576" s="18">
        <v>14.06</v>
      </c>
      <c r="F576" s="19">
        <f t="shared" si="37"/>
        <v>2290</v>
      </c>
      <c r="G576" s="20"/>
      <c r="H576" s="20">
        <v>1</v>
      </c>
      <c r="I576" s="20"/>
      <c r="J576" s="20"/>
      <c r="K576" s="20"/>
      <c r="L576" s="20">
        <v>1</v>
      </c>
      <c r="M576" s="20"/>
      <c r="N576" s="16"/>
      <c r="O576" s="2"/>
      <c r="P576" s="2"/>
    </row>
    <row r="577" spans="1:16">
      <c r="A577" s="13">
        <f t="shared" si="38"/>
        <v>1523.05</v>
      </c>
      <c r="B577" s="8" t="s">
        <v>894</v>
      </c>
      <c r="C577" s="9" t="s">
        <v>347</v>
      </c>
      <c r="D577" s="17">
        <v>290.52999999999997</v>
      </c>
      <c r="E577" s="18">
        <v>7.81</v>
      </c>
      <c r="F577" s="19">
        <f t="shared" si="37"/>
        <v>2290</v>
      </c>
      <c r="G577" s="20"/>
      <c r="H577" s="20">
        <v>1</v>
      </c>
      <c r="I577" s="20"/>
      <c r="J577" s="20"/>
      <c r="K577" s="20"/>
      <c r="L577" s="20">
        <v>1</v>
      </c>
      <c r="M577" s="20"/>
      <c r="N577" s="16"/>
      <c r="O577" s="2"/>
      <c r="P577" s="2"/>
    </row>
    <row r="578" spans="1:16">
      <c r="A578" s="13">
        <f t="shared" si="38"/>
        <v>1523.06</v>
      </c>
      <c r="B578" s="8" t="s">
        <v>895</v>
      </c>
      <c r="C578" s="9" t="s">
        <v>347</v>
      </c>
      <c r="D578" s="17">
        <v>451.92</v>
      </c>
      <c r="E578" s="18">
        <v>5.0199999999999996</v>
      </c>
      <c r="F578" s="19">
        <f t="shared" si="37"/>
        <v>2290</v>
      </c>
      <c r="G578" s="20"/>
      <c r="H578" s="20">
        <v>1</v>
      </c>
      <c r="I578" s="20"/>
      <c r="J578" s="20"/>
      <c r="K578" s="20"/>
      <c r="L578" s="20">
        <v>1</v>
      </c>
      <c r="M578" s="20"/>
      <c r="N578" s="16"/>
      <c r="O578" s="2"/>
      <c r="P578" s="2"/>
    </row>
    <row r="579" spans="1:16">
      <c r="A579" s="13">
        <f t="shared" si="38"/>
        <v>1523.07</v>
      </c>
      <c r="B579" s="8" t="s">
        <v>896</v>
      </c>
      <c r="C579" s="9" t="s">
        <v>347</v>
      </c>
      <c r="D579" s="17">
        <v>585.34</v>
      </c>
      <c r="E579" s="18">
        <v>3.88</v>
      </c>
      <c r="F579" s="19">
        <f t="shared" si="37"/>
        <v>2290</v>
      </c>
      <c r="G579" s="20"/>
      <c r="H579" s="20">
        <v>1</v>
      </c>
      <c r="I579" s="20"/>
      <c r="J579" s="20"/>
      <c r="K579" s="20"/>
      <c r="L579" s="20">
        <v>1</v>
      </c>
      <c r="M579" s="20"/>
      <c r="N579" s="16"/>
      <c r="O579" s="2"/>
      <c r="P579" s="2"/>
    </row>
    <row r="580" spans="1:16">
      <c r="A580" s="13">
        <f t="shared" si="38"/>
        <v>1523.08</v>
      </c>
      <c r="B580" s="8" t="s">
        <v>897</v>
      </c>
      <c r="C580" s="9" t="s">
        <v>347</v>
      </c>
      <c r="D580" s="17">
        <v>742.45</v>
      </c>
      <c r="E580" s="18">
        <v>3.06</v>
      </c>
      <c r="F580" s="19">
        <f t="shared" si="37"/>
        <v>2290</v>
      </c>
      <c r="G580" s="20"/>
      <c r="H580" s="20">
        <v>1</v>
      </c>
      <c r="I580" s="20"/>
      <c r="J580" s="20"/>
      <c r="K580" s="20"/>
      <c r="L580" s="20">
        <v>1</v>
      </c>
      <c r="M580" s="20"/>
      <c r="N580" s="16"/>
      <c r="O580" s="2"/>
      <c r="P580" s="2"/>
    </row>
    <row r="581" spans="1:16">
      <c r="A581" s="13"/>
      <c r="B581" s="8" t="s">
        <v>899</v>
      </c>
      <c r="C581" s="9"/>
      <c r="D581" s="17"/>
      <c r="E581" s="18"/>
      <c r="F581" s="19"/>
      <c r="G581" s="20"/>
      <c r="H581" s="20"/>
      <c r="I581" s="20"/>
      <c r="J581" s="20"/>
      <c r="K581" s="20"/>
      <c r="L581" s="20"/>
      <c r="M581" s="20"/>
      <c r="N581" s="16"/>
      <c r="O581" s="2"/>
      <c r="P581" s="2"/>
    </row>
    <row r="582" spans="1:16">
      <c r="A582" s="13">
        <v>1524</v>
      </c>
      <c r="B582" s="23" t="s">
        <v>900</v>
      </c>
      <c r="C582" s="9"/>
      <c r="D582" s="17"/>
      <c r="E582" s="18"/>
      <c r="F582" s="19"/>
      <c r="G582" s="20"/>
      <c r="H582" s="20"/>
      <c r="I582" s="20"/>
      <c r="J582" s="20"/>
      <c r="K582" s="20"/>
      <c r="L582" s="20"/>
      <c r="M582" s="20"/>
      <c r="N582" s="16"/>
      <c r="O582" s="2"/>
      <c r="P582" s="2"/>
    </row>
    <row r="583" spans="1:16">
      <c r="A583" s="13">
        <f t="shared" ref="A583:A589" si="39">+A582+0.01</f>
        <v>1524.01</v>
      </c>
      <c r="B583" s="8" t="s">
        <v>901</v>
      </c>
      <c r="C583" s="9" t="s">
        <v>347</v>
      </c>
      <c r="D583" s="17">
        <v>34.44</v>
      </c>
      <c r="E583" s="18">
        <v>65.900000000000006</v>
      </c>
      <c r="F583" s="19">
        <f t="shared" si="37"/>
        <v>2290</v>
      </c>
      <c r="G583" s="20"/>
      <c r="H583" s="20">
        <v>1</v>
      </c>
      <c r="I583" s="20"/>
      <c r="J583" s="20"/>
      <c r="K583" s="20"/>
      <c r="L583" s="20">
        <v>1</v>
      </c>
      <c r="M583" s="20"/>
      <c r="N583" s="16"/>
      <c r="O583" s="2"/>
      <c r="P583" s="2"/>
    </row>
    <row r="584" spans="1:16">
      <c r="A584" s="13">
        <f t="shared" si="39"/>
        <v>1524.02</v>
      </c>
      <c r="B584" s="8" t="s">
        <v>902</v>
      </c>
      <c r="C584" s="9" t="s">
        <v>347</v>
      </c>
      <c r="D584" s="17">
        <v>34.44</v>
      </c>
      <c r="E584" s="18">
        <v>65.900000000000006</v>
      </c>
      <c r="F584" s="19">
        <f t="shared" si="37"/>
        <v>2290</v>
      </c>
      <c r="G584" s="20"/>
      <c r="H584" s="20">
        <v>1</v>
      </c>
      <c r="I584" s="20"/>
      <c r="J584" s="20"/>
      <c r="K584" s="20"/>
      <c r="L584" s="20">
        <v>1</v>
      </c>
      <c r="M584" s="20"/>
      <c r="N584" s="16"/>
      <c r="O584" s="2"/>
      <c r="P584" s="2"/>
    </row>
    <row r="585" spans="1:16">
      <c r="A585" s="13">
        <f t="shared" si="39"/>
        <v>1524.03</v>
      </c>
      <c r="B585" s="8" t="s">
        <v>890</v>
      </c>
      <c r="C585" s="9" t="s">
        <v>347</v>
      </c>
      <c r="D585" s="17">
        <v>47.34</v>
      </c>
      <c r="E585" s="18">
        <v>47.94</v>
      </c>
      <c r="F585" s="19">
        <f t="shared" si="37"/>
        <v>2290</v>
      </c>
      <c r="G585" s="20"/>
      <c r="H585" s="20">
        <v>1</v>
      </c>
      <c r="I585" s="20"/>
      <c r="J585" s="20"/>
      <c r="K585" s="20"/>
      <c r="L585" s="20">
        <v>1</v>
      </c>
      <c r="M585" s="20"/>
      <c r="N585" s="16"/>
      <c r="O585" s="2"/>
      <c r="P585" s="2"/>
    </row>
    <row r="586" spans="1:16">
      <c r="A586" s="13">
        <f t="shared" si="39"/>
        <v>1524.04</v>
      </c>
      <c r="B586" s="8" t="s">
        <v>891</v>
      </c>
      <c r="C586" s="9" t="s">
        <v>347</v>
      </c>
      <c r="D586" s="17">
        <v>58.11</v>
      </c>
      <c r="E586" s="18">
        <v>39.06</v>
      </c>
      <c r="F586" s="19">
        <f t="shared" si="37"/>
        <v>2290</v>
      </c>
      <c r="G586" s="20"/>
      <c r="H586" s="20">
        <v>1</v>
      </c>
      <c r="I586" s="20"/>
      <c r="J586" s="20"/>
      <c r="K586" s="20"/>
      <c r="L586" s="20">
        <v>1</v>
      </c>
      <c r="M586" s="20"/>
      <c r="N586" s="16"/>
      <c r="O586" s="2"/>
      <c r="P586" s="2"/>
    </row>
    <row r="587" spans="1:16">
      <c r="A587" s="13">
        <f t="shared" si="39"/>
        <v>1524.05</v>
      </c>
      <c r="B587" s="8" t="s">
        <v>892</v>
      </c>
      <c r="C587" s="9" t="s">
        <v>347</v>
      </c>
      <c r="D587" s="17">
        <v>71.02</v>
      </c>
      <c r="E587" s="18">
        <v>31.96</v>
      </c>
      <c r="F587" s="19">
        <f t="shared" si="37"/>
        <v>2290</v>
      </c>
      <c r="G587" s="20"/>
      <c r="H587" s="20">
        <v>1</v>
      </c>
      <c r="I587" s="20"/>
      <c r="J587" s="20"/>
      <c r="K587" s="20"/>
      <c r="L587" s="20">
        <v>1</v>
      </c>
      <c r="M587" s="20"/>
      <c r="N587" s="16"/>
      <c r="O587" s="2"/>
      <c r="P587" s="2"/>
    </row>
    <row r="588" spans="1:16">
      <c r="A588" s="13">
        <f t="shared" si="39"/>
        <v>1524.06</v>
      </c>
      <c r="B588" s="8" t="s">
        <v>903</v>
      </c>
      <c r="C588" s="9" t="s">
        <v>347</v>
      </c>
      <c r="D588" s="17">
        <v>118.37</v>
      </c>
      <c r="E588" s="18">
        <v>19.170000000000002</v>
      </c>
      <c r="F588" s="19">
        <f t="shared" si="37"/>
        <v>2290</v>
      </c>
      <c r="G588" s="20"/>
      <c r="H588" s="20">
        <v>1</v>
      </c>
      <c r="I588" s="20"/>
      <c r="J588" s="20"/>
      <c r="K588" s="20"/>
      <c r="L588" s="20">
        <v>1</v>
      </c>
      <c r="M588" s="20"/>
      <c r="N588" s="16"/>
      <c r="O588" s="2"/>
      <c r="P588" s="2"/>
    </row>
    <row r="589" spans="1:16">
      <c r="A589" s="13">
        <f t="shared" si="39"/>
        <v>1524.07</v>
      </c>
      <c r="B589" s="8" t="s">
        <v>904</v>
      </c>
      <c r="C589" s="9" t="s">
        <v>347</v>
      </c>
      <c r="D589" s="17">
        <v>148.5</v>
      </c>
      <c r="E589" s="18">
        <v>15.28</v>
      </c>
      <c r="F589" s="19">
        <f t="shared" si="37"/>
        <v>2290</v>
      </c>
      <c r="G589" s="20"/>
      <c r="H589" s="20">
        <v>1</v>
      </c>
      <c r="I589" s="20"/>
      <c r="J589" s="20"/>
      <c r="K589" s="20"/>
      <c r="L589" s="20">
        <v>1</v>
      </c>
      <c r="M589" s="20"/>
      <c r="N589" s="16"/>
      <c r="O589" s="2"/>
      <c r="P589" s="2"/>
    </row>
    <row r="590" spans="1:16">
      <c r="A590" s="13"/>
      <c r="B590" s="8" t="s">
        <v>905</v>
      </c>
      <c r="C590" s="9"/>
      <c r="D590" s="17"/>
      <c r="E590" s="18"/>
      <c r="F590" s="19"/>
      <c r="G590" s="20"/>
      <c r="H590" s="20"/>
      <c r="I590" s="20"/>
      <c r="J590" s="20"/>
      <c r="K590" s="20"/>
      <c r="L590" s="20"/>
      <c r="M590" s="20"/>
      <c r="N590" s="16"/>
      <c r="O590" s="2"/>
      <c r="P590" s="2"/>
    </row>
    <row r="591" spans="1:16">
      <c r="A591" s="13">
        <v>1525</v>
      </c>
      <c r="B591" s="23" t="s">
        <v>906</v>
      </c>
      <c r="C591" s="9"/>
      <c r="D591" s="17"/>
      <c r="E591" s="18"/>
      <c r="F591" s="19"/>
      <c r="G591" s="20"/>
      <c r="H591" s="20"/>
      <c r="I591" s="20"/>
      <c r="J591" s="20"/>
      <c r="K591" s="20"/>
      <c r="L591" s="20"/>
      <c r="M591" s="20"/>
      <c r="N591" s="16"/>
      <c r="O591" s="2"/>
      <c r="P591" s="2"/>
    </row>
    <row r="592" spans="1:16">
      <c r="A592" s="13">
        <f t="shared" ref="A592:A597" si="40">+A591+0.01</f>
        <v>1525.01</v>
      </c>
      <c r="B592" s="8" t="s">
        <v>901</v>
      </c>
      <c r="C592" s="9" t="s">
        <v>347</v>
      </c>
      <c r="D592" s="17">
        <v>58.11</v>
      </c>
      <c r="E592" s="18">
        <v>39.06</v>
      </c>
      <c r="F592" s="19">
        <f t="shared" si="37"/>
        <v>2290</v>
      </c>
      <c r="G592" s="20"/>
      <c r="H592" s="20">
        <v>1</v>
      </c>
      <c r="I592" s="20"/>
      <c r="J592" s="20"/>
      <c r="K592" s="20"/>
      <c r="L592" s="20">
        <v>1</v>
      </c>
      <c r="M592" s="20"/>
      <c r="N592" s="16"/>
      <c r="O592" s="2"/>
      <c r="P592" s="2"/>
    </row>
    <row r="593" spans="1:16">
      <c r="A593" s="13">
        <f t="shared" si="40"/>
        <v>1525.02</v>
      </c>
      <c r="B593" s="8" t="s">
        <v>902</v>
      </c>
      <c r="C593" s="9" t="s">
        <v>347</v>
      </c>
      <c r="D593" s="17">
        <v>71.02</v>
      </c>
      <c r="E593" s="18">
        <v>31.96</v>
      </c>
      <c r="F593" s="19">
        <f t="shared" si="37"/>
        <v>2290</v>
      </c>
      <c r="G593" s="20"/>
      <c r="H593" s="20">
        <v>1</v>
      </c>
      <c r="I593" s="20"/>
      <c r="J593" s="20"/>
      <c r="K593" s="20"/>
      <c r="L593" s="20">
        <v>1</v>
      </c>
      <c r="M593" s="20"/>
      <c r="N593" s="16"/>
      <c r="O593" s="2"/>
      <c r="P593" s="2"/>
    </row>
    <row r="594" spans="1:16">
      <c r="A594" s="13">
        <f t="shared" si="40"/>
        <v>1525.03</v>
      </c>
      <c r="B594" s="8" t="s">
        <v>890</v>
      </c>
      <c r="C594" s="9" t="s">
        <v>347</v>
      </c>
      <c r="D594" s="17">
        <v>90.38</v>
      </c>
      <c r="E594" s="18">
        <v>25.11</v>
      </c>
      <c r="F594" s="19">
        <f t="shared" si="37"/>
        <v>2290</v>
      </c>
      <c r="G594" s="20"/>
      <c r="H594" s="20">
        <v>1</v>
      </c>
      <c r="I594" s="20"/>
      <c r="J594" s="20"/>
      <c r="K594" s="20"/>
      <c r="L594" s="20">
        <v>1</v>
      </c>
      <c r="M594" s="20"/>
      <c r="N594" s="16"/>
      <c r="O594" s="2"/>
      <c r="P594" s="2"/>
    </row>
    <row r="595" spans="1:16">
      <c r="A595" s="13">
        <f t="shared" si="40"/>
        <v>1525.04</v>
      </c>
      <c r="B595" s="8" t="s">
        <v>891</v>
      </c>
      <c r="C595" s="9" t="s">
        <v>347</v>
      </c>
      <c r="D595" s="17">
        <v>101.14</v>
      </c>
      <c r="E595" s="18">
        <v>22.44</v>
      </c>
      <c r="F595" s="19">
        <f t="shared" si="37"/>
        <v>2290</v>
      </c>
      <c r="G595" s="20"/>
      <c r="H595" s="20">
        <v>1</v>
      </c>
      <c r="I595" s="20"/>
      <c r="J595" s="20"/>
      <c r="K595" s="20"/>
      <c r="L595" s="20">
        <v>1</v>
      </c>
      <c r="M595" s="20"/>
      <c r="N595" s="16"/>
      <c r="O595" s="2"/>
      <c r="P595" s="2"/>
    </row>
    <row r="596" spans="1:16">
      <c r="A596" s="13">
        <f t="shared" si="40"/>
        <v>1525.05</v>
      </c>
      <c r="B596" s="8" t="s">
        <v>907</v>
      </c>
      <c r="C596" s="9" t="s">
        <v>347</v>
      </c>
      <c r="D596" s="17">
        <v>137.72</v>
      </c>
      <c r="E596" s="18">
        <v>16.48</v>
      </c>
      <c r="F596" s="19">
        <f t="shared" si="37"/>
        <v>2290</v>
      </c>
      <c r="G596" s="20"/>
      <c r="H596" s="20">
        <v>1</v>
      </c>
      <c r="I596" s="20"/>
      <c r="J596" s="20"/>
      <c r="K596" s="20"/>
      <c r="L596" s="20">
        <v>1</v>
      </c>
      <c r="M596" s="20"/>
      <c r="N596" s="16"/>
      <c r="O596" s="2"/>
      <c r="P596" s="2"/>
    </row>
    <row r="597" spans="1:16">
      <c r="A597" s="13">
        <f t="shared" si="40"/>
        <v>1525.06</v>
      </c>
      <c r="B597" s="8" t="s">
        <v>892</v>
      </c>
      <c r="C597" s="9" t="s">
        <v>347</v>
      </c>
      <c r="D597" s="17">
        <v>213.05</v>
      </c>
      <c r="E597" s="18">
        <v>10.65</v>
      </c>
      <c r="F597" s="19">
        <f t="shared" si="37"/>
        <v>2290</v>
      </c>
      <c r="G597" s="20"/>
      <c r="H597" s="20">
        <v>1</v>
      </c>
      <c r="I597" s="20"/>
      <c r="J597" s="20"/>
      <c r="K597" s="20"/>
      <c r="L597" s="20">
        <v>1</v>
      </c>
      <c r="M597" s="20"/>
      <c r="N597" s="16"/>
      <c r="O597" s="2"/>
      <c r="P597" s="2"/>
    </row>
    <row r="598" spans="1:16">
      <c r="A598" s="13"/>
      <c r="B598" s="8" t="s">
        <v>908</v>
      </c>
      <c r="C598" s="9"/>
      <c r="D598" s="17"/>
      <c r="E598" s="18"/>
      <c r="F598" s="19"/>
      <c r="G598" s="20"/>
      <c r="H598" s="20"/>
      <c r="I598" s="20"/>
      <c r="J598" s="20"/>
      <c r="K598" s="20"/>
      <c r="L598" s="20"/>
      <c r="M598" s="20"/>
      <c r="N598" s="16"/>
      <c r="O598" s="2"/>
      <c r="P598" s="2"/>
    </row>
    <row r="599" spans="1:16">
      <c r="A599" s="13">
        <v>1526</v>
      </c>
      <c r="B599" s="23" t="s">
        <v>909</v>
      </c>
      <c r="C599" s="9"/>
      <c r="D599" s="17"/>
      <c r="E599" s="18"/>
      <c r="F599" s="19"/>
      <c r="G599" s="20"/>
      <c r="H599" s="20"/>
      <c r="I599" s="20"/>
      <c r="J599" s="20"/>
      <c r="K599" s="20"/>
      <c r="L599" s="20"/>
      <c r="M599" s="20"/>
      <c r="N599" s="16"/>
      <c r="O599" s="2"/>
      <c r="P599" s="2"/>
    </row>
    <row r="600" spans="1:16">
      <c r="A600" s="13">
        <f t="shared" ref="A600:A607" si="41">+A599+0.01</f>
        <v>1526.01</v>
      </c>
      <c r="B600" s="8" t="s">
        <v>910</v>
      </c>
      <c r="C600" s="9" t="s">
        <v>347</v>
      </c>
      <c r="D600" s="17">
        <v>27.98</v>
      </c>
      <c r="E600" s="18">
        <v>81.12</v>
      </c>
      <c r="F600" s="19">
        <f t="shared" si="37"/>
        <v>2290</v>
      </c>
      <c r="G600" s="20"/>
      <c r="H600" s="20">
        <v>1</v>
      </c>
      <c r="I600" s="20"/>
      <c r="J600" s="20"/>
      <c r="K600" s="20"/>
      <c r="L600" s="20">
        <v>1</v>
      </c>
      <c r="M600" s="20"/>
      <c r="N600" s="16"/>
      <c r="O600" s="2"/>
      <c r="P600" s="2"/>
    </row>
    <row r="601" spans="1:16">
      <c r="A601" s="13">
        <f t="shared" si="41"/>
        <v>1526.02</v>
      </c>
      <c r="B601" s="8" t="s">
        <v>911</v>
      </c>
      <c r="C601" s="9" t="s">
        <v>347</v>
      </c>
      <c r="D601" s="17">
        <v>34.44</v>
      </c>
      <c r="E601" s="18">
        <v>65.900000000000006</v>
      </c>
      <c r="F601" s="19">
        <f t="shared" si="37"/>
        <v>2290</v>
      </c>
      <c r="G601" s="20"/>
      <c r="H601" s="20">
        <v>1</v>
      </c>
      <c r="I601" s="20"/>
      <c r="J601" s="20"/>
      <c r="K601" s="20"/>
      <c r="L601" s="20">
        <v>1</v>
      </c>
      <c r="M601" s="20"/>
      <c r="N601" s="16"/>
      <c r="O601" s="2"/>
      <c r="P601" s="2"/>
    </row>
    <row r="602" spans="1:16">
      <c r="A602" s="13">
        <f t="shared" si="41"/>
        <v>1526.03</v>
      </c>
      <c r="B602" s="8" t="s">
        <v>912</v>
      </c>
      <c r="C602" s="9" t="s">
        <v>347</v>
      </c>
      <c r="D602" s="17">
        <v>43.04</v>
      </c>
      <c r="E602" s="18">
        <v>52.73</v>
      </c>
      <c r="F602" s="19">
        <f t="shared" si="37"/>
        <v>2290</v>
      </c>
      <c r="G602" s="20"/>
      <c r="H602" s="20">
        <v>1</v>
      </c>
      <c r="I602" s="20"/>
      <c r="J602" s="20"/>
      <c r="K602" s="20"/>
      <c r="L602" s="20">
        <v>1</v>
      </c>
      <c r="M602" s="20"/>
      <c r="N602" s="16"/>
      <c r="O602" s="2"/>
      <c r="P602" s="2"/>
    </row>
    <row r="603" spans="1:16">
      <c r="A603" s="13">
        <f t="shared" si="41"/>
        <v>1526.04</v>
      </c>
      <c r="B603" s="8" t="s">
        <v>913</v>
      </c>
      <c r="C603" s="9" t="s">
        <v>347</v>
      </c>
      <c r="D603" s="17">
        <v>51.65</v>
      </c>
      <c r="E603" s="18">
        <v>43.94</v>
      </c>
      <c r="F603" s="19">
        <f t="shared" si="37"/>
        <v>2290</v>
      </c>
      <c r="G603" s="20"/>
      <c r="H603" s="20">
        <v>1</v>
      </c>
      <c r="I603" s="20"/>
      <c r="J603" s="20"/>
      <c r="K603" s="20"/>
      <c r="L603" s="20">
        <v>1</v>
      </c>
      <c r="M603" s="20"/>
      <c r="N603" s="16"/>
      <c r="O603" s="2"/>
      <c r="P603" s="2"/>
    </row>
    <row r="604" spans="1:16">
      <c r="A604" s="13">
        <f t="shared" si="41"/>
        <v>1526.05</v>
      </c>
      <c r="B604" s="8" t="s">
        <v>901</v>
      </c>
      <c r="C604" s="9" t="s">
        <v>347</v>
      </c>
      <c r="D604" s="17">
        <v>58.11</v>
      </c>
      <c r="E604" s="18">
        <v>39.06</v>
      </c>
      <c r="F604" s="19">
        <f t="shared" si="37"/>
        <v>2290</v>
      </c>
      <c r="G604" s="20"/>
      <c r="H604" s="20">
        <v>1</v>
      </c>
      <c r="I604" s="20"/>
      <c r="J604" s="20"/>
      <c r="K604" s="20"/>
      <c r="L604" s="20">
        <v>1</v>
      </c>
      <c r="M604" s="20"/>
      <c r="N604" s="16"/>
      <c r="O604" s="2"/>
      <c r="P604" s="2"/>
    </row>
    <row r="605" spans="1:16">
      <c r="A605" s="13">
        <f t="shared" si="41"/>
        <v>1526.06</v>
      </c>
      <c r="B605" s="8" t="s">
        <v>902</v>
      </c>
      <c r="C605" s="9" t="s">
        <v>347</v>
      </c>
      <c r="D605" s="17">
        <v>71.02</v>
      </c>
      <c r="E605" s="18">
        <v>31.96</v>
      </c>
      <c r="F605" s="19">
        <f t="shared" si="37"/>
        <v>2290</v>
      </c>
      <c r="G605" s="20"/>
      <c r="H605" s="20">
        <v>1</v>
      </c>
      <c r="I605" s="20"/>
      <c r="J605" s="20"/>
      <c r="K605" s="20"/>
      <c r="L605" s="20">
        <v>1</v>
      </c>
      <c r="M605" s="20"/>
      <c r="N605" s="16"/>
      <c r="O605" s="2"/>
      <c r="P605" s="2"/>
    </row>
    <row r="606" spans="1:16">
      <c r="A606" s="13">
        <f t="shared" si="41"/>
        <v>1526.07</v>
      </c>
      <c r="B606" s="8" t="s">
        <v>890</v>
      </c>
      <c r="C606" s="9" t="s">
        <v>347</v>
      </c>
      <c r="D606" s="17">
        <v>90.38</v>
      </c>
      <c r="E606" s="18">
        <v>25.11</v>
      </c>
      <c r="F606" s="19">
        <f t="shared" si="37"/>
        <v>2290</v>
      </c>
      <c r="G606" s="20"/>
      <c r="H606" s="20">
        <v>1</v>
      </c>
      <c r="I606" s="20"/>
      <c r="J606" s="20"/>
      <c r="K606" s="20"/>
      <c r="L606" s="20">
        <v>1</v>
      </c>
      <c r="M606" s="20"/>
      <c r="N606" s="16"/>
      <c r="O606" s="2"/>
      <c r="P606" s="2"/>
    </row>
    <row r="607" spans="1:16">
      <c r="A607" s="13">
        <f t="shared" si="41"/>
        <v>1526.08</v>
      </c>
      <c r="B607" s="8" t="s">
        <v>891</v>
      </c>
      <c r="C607" s="9" t="s">
        <v>347</v>
      </c>
      <c r="D607" s="17">
        <v>101.14</v>
      </c>
      <c r="E607" s="18">
        <v>22.44</v>
      </c>
      <c r="F607" s="19">
        <f t="shared" si="37"/>
        <v>2290</v>
      </c>
      <c r="G607" s="20"/>
      <c r="H607" s="20">
        <v>1</v>
      </c>
      <c r="I607" s="20"/>
      <c r="J607" s="20"/>
      <c r="K607" s="20"/>
      <c r="L607" s="20">
        <v>1</v>
      </c>
      <c r="M607" s="20"/>
      <c r="N607" s="16"/>
      <c r="O607" s="2"/>
      <c r="P607" s="2"/>
    </row>
    <row r="608" spans="1:16">
      <c r="A608" s="13"/>
      <c r="B608" s="8" t="s">
        <v>914</v>
      </c>
      <c r="C608" s="9"/>
      <c r="D608" s="17"/>
      <c r="E608" s="18"/>
      <c r="F608" s="19"/>
      <c r="G608" s="20"/>
      <c r="H608" s="20"/>
      <c r="I608" s="20"/>
      <c r="J608" s="20"/>
      <c r="K608" s="20"/>
      <c r="L608" s="20"/>
      <c r="M608" s="20"/>
      <c r="N608" s="16"/>
      <c r="O608" s="2"/>
      <c r="P608" s="2"/>
    </row>
    <row r="609" spans="1:16">
      <c r="A609" s="13">
        <v>1527</v>
      </c>
      <c r="B609" s="23" t="s">
        <v>915</v>
      </c>
      <c r="C609" s="9"/>
      <c r="D609" s="17"/>
      <c r="E609" s="18"/>
      <c r="F609" s="19"/>
      <c r="G609" s="20"/>
      <c r="H609" s="20"/>
      <c r="I609" s="20"/>
      <c r="J609" s="20"/>
      <c r="K609" s="20"/>
      <c r="L609" s="20"/>
      <c r="M609" s="20"/>
      <c r="N609" s="16"/>
      <c r="O609" s="2"/>
      <c r="P609" s="2"/>
    </row>
    <row r="610" spans="1:16">
      <c r="A610" s="13">
        <f t="shared" ref="A610:A615" si="42">+A609+0.01</f>
        <v>1527.01</v>
      </c>
      <c r="B610" s="8" t="s">
        <v>916</v>
      </c>
      <c r="C610" s="9" t="s">
        <v>164</v>
      </c>
      <c r="D610" s="17">
        <v>503.57</v>
      </c>
      <c r="E610" s="18">
        <v>4.51</v>
      </c>
      <c r="F610" s="19">
        <f t="shared" si="37"/>
        <v>2290</v>
      </c>
      <c r="G610" s="20"/>
      <c r="H610" s="20">
        <v>1</v>
      </c>
      <c r="I610" s="20"/>
      <c r="J610" s="20"/>
      <c r="K610" s="20"/>
      <c r="L610" s="20">
        <v>1</v>
      </c>
      <c r="M610" s="20"/>
      <c r="N610" s="16"/>
      <c r="O610" s="2"/>
      <c r="P610" s="2"/>
    </row>
    <row r="611" spans="1:16">
      <c r="A611" s="13">
        <f t="shared" si="42"/>
        <v>1527.02</v>
      </c>
      <c r="B611" s="8" t="s">
        <v>917</v>
      </c>
      <c r="C611" s="9" t="s">
        <v>164</v>
      </c>
      <c r="D611" s="17">
        <v>585.34</v>
      </c>
      <c r="E611" s="18">
        <v>3.88</v>
      </c>
      <c r="F611" s="19">
        <f t="shared" si="37"/>
        <v>2290</v>
      </c>
      <c r="G611" s="20"/>
      <c r="H611" s="20">
        <v>1</v>
      </c>
      <c r="I611" s="20"/>
      <c r="J611" s="20"/>
      <c r="K611" s="20"/>
      <c r="L611" s="20">
        <v>1</v>
      </c>
      <c r="M611" s="20"/>
      <c r="N611" s="16"/>
      <c r="O611" s="2"/>
      <c r="P611" s="2"/>
    </row>
    <row r="612" spans="1:16">
      <c r="A612" s="13">
        <f t="shared" si="42"/>
        <v>1527.03</v>
      </c>
      <c r="B612" s="8" t="s">
        <v>918</v>
      </c>
      <c r="C612" s="9" t="s">
        <v>164</v>
      </c>
      <c r="D612" s="17">
        <v>637</v>
      </c>
      <c r="E612" s="18">
        <v>3.56</v>
      </c>
      <c r="F612" s="19">
        <f t="shared" si="37"/>
        <v>2290</v>
      </c>
      <c r="G612" s="20"/>
      <c r="H612" s="20">
        <v>1</v>
      </c>
      <c r="I612" s="20"/>
      <c r="J612" s="20"/>
      <c r="K612" s="20"/>
      <c r="L612" s="20">
        <v>1</v>
      </c>
      <c r="M612" s="20"/>
      <c r="N612" s="16"/>
      <c r="O612" s="2"/>
      <c r="P612" s="2"/>
    </row>
    <row r="613" spans="1:16">
      <c r="A613" s="13">
        <f t="shared" si="42"/>
        <v>1527.04</v>
      </c>
      <c r="B613" s="8" t="s">
        <v>919</v>
      </c>
      <c r="C613" s="9" t="s">
        <v>164</v>
      </c>
      <c r="D613" s="17">
        <v>714.48</v>
      </c>
      <c r="E613" s="18">
        <v>3.18</v>
      </c>
      <c r="F613" s="19">
        <f t="shared" si="37"/>
        <v>2290</v>
      </c>
      <c r="G613" s="20"/>
      <c r="H613" s="20">
        <v>1</v>
      </c>
      <c r="I613" s="20"/>
      <c r="J613" s="20"/>
      <c r="K613" s="20"/>
      <c r="L613" s="20">
        <v>1</v>
      </c>
      <c r="M613" s="20"/>
      <c r="N613" s="16"/>
      <c r="O613" s="2"/>
      <c r="P613" s="2"/>
    </row>
    <row r="614" spans="1:16">
      <c r="A614" s="13">
        <f t="shared" si="42"/>
        <v>1527.05</v>
      </c>
      <c r="B614" s="8" t="s">
        <v>920</v>
      </c>
      <c r="C614" s="9" t="s">
        <v>164</v>
      </c>
      <c r="D614" s="17">
        <v>927.52</v>
      </c>
      <c r="E614" s="18">
        <v>2.4500000000000002</v>
      </c>
      <c r="F614" s="19">
        <f t="shared" si="37"/>
        <v>2290</v>
      </c>
      <c r="G614" s="20"/>
      <c r="H614" s="20">
        <v>1</v>
      </c>
      <c r="I614" s="20"/>
      <c r="J614" s="20"/>
      <c r="K614" s="20"/>
      <c r="L614" s="20">
        <v>1</v>
      </c>
      <c r="M614" s="20"/>
      <c r="N614" s="16"/>
      <c r="O614" s="2"/>
      <c r="P614" s="2"/>
    </row>
    <row r="615" spans="1:16">
      <c r="A615" s="13">
        <f t="shared" si="42"/>
        <v>1527.06</v>
      </c>
      <c r="B615" s="8" t="s">
        <v>921</v>
      </c>
      <c r="C615" s="9" t="s">
        <v>164</v>
      </c>
      <c r="D615" s="17">
        <v>1456.92</v>
      </c>
      <c r="E615" s="18">
        <v>1.56</v>
      </c>
      <c r="F615" s="19">
        <f t="shared" si="37"/>
        <v>2290</v>
      </c>
      <c r="G615" s="20"/>
      <c r="H615" s="20">
        <v>1</v>
      </c>
      <c r="I615" s="20"/>
      <c r="J615" s="20"/>
      <c r="K615" s="20"/>
      <c r="L615" s="20">
        <v>1</v>
      </c>
      <c r="M615" s="20"/>
      <c r="N615" s="16"/>
      <c r="O615" s="2"/>
      <c r="P615" s="2"/>
    </row>
    <row r="616" spans="1:16">
      <c r="A616" s="13">
        <v>1528</v>
      </c>
      <c r="B616" s="23" t="s">
        <v>922</v>
      </c>
      <c r="C616" s="9"/>
      <c r="D616" s="17"/>
      <c r="E616" s="18"/>
      <c r="F616" s="19"/>
      <c r="G616" s="20"/>
      <c r="H616" s="20"/>
      <c r="I616" s="20"/>
      <c r="J616" s="20"/>
      <c r="K616" s="20"/>
      <c r="L616" s="20"/>
      <c r="M616" s="20"/>
      <c r="N616" s="16"/>
      <c r="O616" s="2"/>
      <c r="P616" s="2"/>
    </row>
    <row r="617" spans="1:16">
      <c r="A617" s="13">
        <f>+A616+0.01</f>
        <v>1528.01</v>
      </c>
      <c r="B617" s="8" t="s">
        <v>923</v>
      </c>
      <c r="C617" s="9" t="s">
        <v>164</v>
      </c>
      <c r="D617" s="17">
        <v>148.49</v>
      </c>
      <c r="E617" s="18">
        <v>15.28</v>
      </c>
      <c r="F617" s="19">
        <f t="shared" si="37"/>
        <v>2290</v>
      </c>
      <c r="G617" s="20"/>
      <c r="H617" s="20">
        <v>1</v>
      </c>
      <c r="I617" s="20"/>
      <c r="J617" s="20"/>
      <c r="K617" s="20"/>
      <c r="L617" s="20">
        <v>1</v>
      </c>
      <c r="M617" s="20"/>
      <c r="N617" s="16"/>
      <c r="O617" s="2"/>
      <c r="P617" s="2"/>
    </row>
    <row r="618" spans="1:16">
      <c r="A618" s="13">
        <f>+A617+0.01</f>
        <v>1528.02</v>
      </c>
      <c r="B618" s="8" t="s">
        <v>924</v>
      </c>
      <c r="C618" s="9" t="s">
        <v>164</v>
      </c>
      <c r="D618" s="17">
        <v>176.47</v>
      </c>
      <c r="E618" s="18">
        <v>12.86</v>
      </c>
      <c r="F618" s="19">
        <f t="shared" si="37"/>
        <v>2290</v>
      </c>
      <c r="G618" s="20"/>
      <c r="H618" s="20">
        <v>1</v>
      </c>
      <c r="I618" s="20"/>
      <c r="J618" s="20"/>
      <c r="K618" s="20"/>
      <c r="L618" s="20">
        <v>1</v>
      </c>
      <c r="M618" s="20"/>
      <c r="N618" s="16"/>
      <c r="O618" s="2"/>
      <c r="P618" s="2"/>
    </row>
    <row r="619" spans="1:16">
      <c r="A619" s="13">
        <f>+A618+0.01</f>
        <v>1528.03</v>
      </c>
      <c r="B619" s="8" t="s">
        <v>925</v>
      </c>
      <c r="C619" s="9" t="s">
        <v>164</v>
      </c>
      <c r="D619" s="17">
        <v>290.52999999999997</v>
      </c>
      <c r="E619" s="18">
        <v>7.81</v>
      </c>
      <c r="F619" s="19">
        <f t="shared" si="37"/>
        <v>2290</v>
      </c>
      <c r="G619" s="20"/>
      <c r="H619" s="20">
        <v>1</v>
      </c>
      <c r="I619" s="20"/>
      <c r="J619" s="20"/>
      <c r="K619" s="20"/>
      <c r="L619" s="20">
        <v>1</v>
      </c>
      <c r="M619" s="20"/>
      <c r="N619" s="16"/>
      <c r="O619" s="2"/>
      <c r="P619" s="2"/>
    </row>
    <row r="620" spans="1:16">
      <c r="A620" s="13">
        <f>+A619+0.01</f>
        <v>1528.04</v>
      </c>
      <c r="B620" s="8" t="s">
        <v>926</v>
      </c>
      <c r="C620" s="9" t="s">
        <v>164</v>
      </c>
      <c r="D620" s="17">
        <v>585.34</v>
      </c>
      <c r="E620" s="18">
        <v>3.88</v>
      </c>
      <c r="F620" s="19">
        <f t="shared" si="37"/>
        <v>2290</v>
      </c>
      <c r="G620" s="20"/>
      <c r="H620" s="20">
        <v>1</v>
      </c>
      <c r="I620" s="20"/>
      <c r="J620" s="20"/>
      <c r="K620" s="20"/>
      <c r="L620" s="20">
        <v>1</v>
      </c>
      <c r="M620" s="20"/>
      <c r="N620" s="16"/>
      <c r="O620" s="2"/>
      <c r="P620" s="2"/>
    </row>
    <row r="621" spans="1:16">
      <c r="A621" s="13">
        <f>+A620+0.01</f>
        <v>1528.05</v>
      </c>
      <c r="B621" s="8" t="s">
        <v>927</v>
      </c>
      <c r="C621" s="9" t="s">
        <v>164</v>
      </c>
      <c r="D621" s="17">
        <v>742.45</v>
      </c>
      <c r="E621" s="18">
        <v>3.06</v>
      </c>
      <c r="F621" s="19">
        <f t="shared" si="37"/>
        <v>2290</v>
      </c>
      <c r="G621" s="20"/>
      <c r="H621" s="20">
        <v>1</v>
      </c>
      <c r="I621" s="20"/>
      <c r="J621" s="20"/>
      <c r="K621" s="20"/>
      <c r="L621" s="20">
        <v>1</v>
      </c>
      <c r="M621" s="20"/>
      <c r="N621" s="16"/>
      <c r="O621" s="2"/>
      <c r="P621" s="2"/>
    </row>
    <row r="622" spans="1:16">
      <c r="A622" s="13">
        <v>1529</v>
      </c>
      <c r="B622" s="23" t="s">
        <v>928</v>
      </c>
      <c r="C622" s="9"/>
      <c r="D622" s="17"/>
      <c r="E622" s="18"/>
      <c r="F622" s="19"/>
      <c r="G622" s="20"/>
      <c r="H622" s="20"/>
      <c r="I622" s="20"/>
      <c r="J622" s="20"/>
      <c r="K622" s="20"/>
      <c r="L622" s="20"/>
      <c r="M622" s="20"/>
      <c r="N622" s="16"/>
      <c r="O622" s="2"/>
      <c r="P622" s="2"/>
    </row>
    <row r="623" spans="1:16">
      <c r="A623" s="13">
        <f>+A622+0.01</f>
        <v>1529.01</v>
      </c>
      <c r="B623" s="8" t="s">
        <v>929</v>
      </c>
      <c r="C623" s="9" t="s">
        <v>164</v>
      </c>
      <c r="D623" s="17">
        <v>176.47</v>
      </c>
      <c r="E623" s="18">
        <v>12.86</v>
      </c>
      <c r="F623" s="19">
        <f t="shared" si="37"/>
        <v>2290</v>
      </c>
      <c r="G623" s="20"/>
      <c r="H623" s="20">
        <v>1</v>
      </c>
      <c r="I623" s="20"/>
      <c r="J623" s="20"/>
      <c r="K623" s="20"/>
      <c r="L623" s="20">
        <v>1</v>
      </c>
      <c r="M623" s="20"/>
      <c r="N623" s="16"/>
      <c r="O623" s="2"/>
      <c r="P623" s="2"/>
    </row>
    <row r="624" spans="1:16">
      <c r="A624" s="13">
        <f>+A623+0.01</f>
        <v>1529.02</v>
      </c>
      <c r="B624" s="8" t="s">
        <v>930</v>
      </c>
      <c r="C624" s="9" t="s">
        <v>164</v>
      </c>
      <c r="D624" s="17">
        <v>148.49</v>
      </c>
      <c r="E624" s="18">
        <v>15.28</v>
      </c>
      <c r="F624" s="19">
        <f t="shared" si="37"/>
        <v>2290</v>
      </c>
      <c r="G624" s="20"/>
      <c r="H624" s="20">
        <v>1</v>
      </c>
      <c r="I624" s="20"/>
      <c r="J624" s="20"/>
      <c r="K624" s="20"/>
      <c r="L624" s="20">
        <v>1</v>
      </c>
      <c r="M624" s="20"/>
      <c r="N624" s="16"/>
      <c r="O624" s="2"/>
      <c r="P624" s="2"/>
    </row>
    <row r="625" spans="1:16">
      <c r="A625" s="13">
        <v>1530</v>
      </c>
      <c r="B625" s="23" t="s">
        <v>931</v>
      </c>
      <c r="C625" s="9"/>
      <c r="D625" s="17"/>
      <c r="E625" s="18"/>
      <c r="F625" s="19"/>
      <c r="G625" s="20"/>
      <c r="H625" s="20"/>
      <c r="I625" s="20"/>
      <c r="J625" s="20"/>
      <c r="K625" s="20"/>
      <c r="L625" s="20"/>
      <c r="M625" s="20"/>
      <c r="N625" s="16"/>
      <c r="O625" s="2"/>
      <c r="P625" s="2"/>
    </row>
    <row r="626" spans="1:16">
      <c r="A626" s="13">
        <f>+A625+0.01</f>
        <v>1530.01</v>
      </c>
      <c r="B626" s="8" t="s">
        <v>932</v>
      </c>
      <c r="C626" s="9" t="s">
        <v>164</v>
      </c>
      <c r="D626" s="17">
        <v>1194.3800000000001</v>
      </c>
      <c r="E626" s="18">
        <v>1.9</v>
      </c>
      <c r="F626" s="19">
        <f t="shared" si="37"/>
        <v>2290</v>
      </c>
      <c r="G626" s="20"/>
      <c r="H626" s="20">
        <v>1</v>
      </c>
      <c r="I626" s="20"/>
      <c r="J626" s="20"/>
      <c r="K626" s="20"/>
      <c r="L626" s="20">
        <v>1</v>
      </c>
      <c r="M626" s="20"/>
      <c r="N626" s="16"/>
      <c r="O626" s="2"/>
      <c r="P626" s="2"/>
    </row>
    <row r="627" spans="1:16">
      <c r="A627" s="13">
        <f>+A626+0.01</f>
        <v>1530.02</v>
      </c>
      <c r="B627" s="8" t="s">
        <v>933</v>
      </c>
      <c r="C627" s="9" t="s">
        <v>164</v>
      </c>
      <c r="D627" s="17">
        <v>585.34</v>
      </c>
      <c r="E627" s="18">
        <v>3.88</v>
      </c>
      <c r="F627" s="19">
        <f t="shared" si="37"/>
        <v>2290</v>
      </c>
      <c r="G627" s="20"/>
      <c r="H627" s="20">
        <v>1</v>
      </c>
      <c r="I627" s="20"/>
      <c r="J627" s="20"/>
      <c r="K627" s="20"/>
      <c r="L627" s="20">
        <v>1</v>
      </c>
      <c r="M627" s="20"/>
      <c r="N627" s="16"/>
      <c r="O627" s="2"/>
      <c r="P627" s="2"/>
    </row>
    <row r="628" spans="1:16">
      <c r="A628" s="13">
        <f>+A627+0.01</f>
        <v>1530.03</v>
      </c>
      <c r="B628" s="8" t="s">
        <v>934</v>
      </c>
      <c r="C628" s="9" t="s">
        <v>164</v>
      </c>
      <c r="D628" s="17">
        <v>451.92</v>
      </c>
      <c r="E628" s="18">
        <v>5.0199999999999996</v>
      </c>
      <c r="F628" s="19">
        <f t="shared" si="37"/>
        <v>2290</v>
      </c>
      <c r="G628" s="20"/>
      <c r="H628" s="20">
        <v>1</v>
      </c>
      <c r="I628" s="20"/>
      <c r="J628" s="20"/>
      <c r="K628" s="20"/>
      <c r="L628" s="20">
        <v>1</v>
      </c>
      <c r="M628" s="20"/>
      <c r="N628" s="16"/>
      <c r="O628" s="2"/>
      <c r="P628" s="2"/>
    </row>
    <row r="629" spans="1:16">
      <c r="A629" s="13">
        <v>1531</v>
      </c>
      <c r="B629" s="23" t="s">
        <v>935</v>
      </c>
      <c r="C629" s="9"/>
      <c r="D629" s="17"/>
      <c r="E629" s="18"/>
      <c r="F629" s="19"/>
      <c r="G629" s="20"/>
      <c r="H629" s="20"/>
      <c r="I629" s="20"/>
      <c r="J629" s="20"/>
      <c r="K629" s="20"/>
      <c r="L629" s="20"/>
      <c r="M629" s="20"/>
      <c r="N629" s="16"/>
      <c r="O629" s="2"/>
      <c r="P629" s="2"/>
    </row>
    <row r="630" spans="1:16">
      <c r="A630" s="13">
        <f>+A629+0.01</f>
        <v>1531.01</v>
      </c>
      <c r="B630" s="8" t="s">
        <v>936</v>
      </c>
      <c r="C630" s="9" t="s">
        <v>164</v>
      </c>
      <c r="D630" s="17">
        <v>238.88</v>
      </c>
      <c r="E630" s="18">
        <v>9.5</v>
      </c>
      <c r="F630" s="19">
        <f t="shared" ref="F630:F653" si="43">+(G630*D$3)+(H630*D$4)+(I630*D$5)+(J630*D$6)+(K630*D$7)+(L630*D$8)+(M630*D$9)</f>
        <v>2290</v>
      </c>
      <c r="G630" s="20"/>
      <c r="H630" s="20">
        <v>1</v>
      </c>
      <c r="I630" s="20"/>
      <c r="J630" s="20"/>
      <c r="K630" s="20"/>
      <c r="L630" s="20">
        <v>1</v>
      </c>
      <c r="M630" s="20"/>
      <c r="N630" s="16"/>
      <c r="O630" s="2"/>
      <c r="P630" s="2"/>
    </row>
    <row r="631" spans="1:16">
      <c r="A631" s="13">
        <f>+A630+0.01</f>
        <v>1531.02</v>
      </c>
      <c r="B631" s="8" t="s">
        <v>937</v>
      </c>
      <c r="C631" s="9" t="s">
        <v>164</v>
      </c>
      <c r="D631" s="17">
        <v>348.63</v>
      </c>
      <c r="E631" s="18">
        <v>6.51</v>
      </c>
      <c r="F631" s="19">
        <f t="shared" si="43"/>
        <v>2290</v>
      </c>
      <c r="G631" s="20"/>
      <c r="H631" s="20">
        <v>1</v>
      </c>
      <c r="I631" s="20"/>
      <c r="J631" s="20"/>
      <c r="K631" s="20"/>
      <c r="L631" s="20">
        <v>1</v>
      </c>
      <c r="M631" s="20"/>
      <c r="N631" s="16"/>
      <c r="O631" s="2"/>
      <c r="P631" s="2"/>
    </row>
    <row r="632" spans="1:16">
      <c r="A632" s="13">
        <f>+A631+0.01</f>
        <v>1531.03</v>
      </c>
      <c r="B632" s="8" t="s">
        <v>938</v>
      </c>
      <c r="C632" s="9" t="s">
        <v>164</v>
      </c>
      <c r="D632" s="17">
        <v>451.92</v>
      </c>
      <c r="E632" s="18">
        <v>5.0199999999999996</v>
      </c>
      <c r="F632" s="19">
        <f t="shared" si="43"/>
        <v>2290</v>
      </c>
      <c r="G632" s="20"/>
      <c r="H632" s="20">
        <v>1</v>
      </c>
      <c r="I632" s="20"/>
      <c r="J632" s="20"/>
      <c r="K632" s="20"/>
      <c r="L632" s="20">
        <v>1</v>
      </c>
      <c r="M632" s="20"/>
      <c r="N632" s="16"/>
      <c r="O632" s="2"/>
      <c r="P632" s="2"/>
    </row>
    <row r="633" spans="1:16">
      <c r="A633" s="13">
        <f>+A632+0.01</f>
        <v>1531.04</v>
      </c>
      <c r="B633" s="8" t="s">
        <v>939</v>
      </c>
      <c r="C633" s="9" t="s">
        <v>164</v>
      </c>
      <c r="D633" s="17">
        <v>509.97</v>
      </c>
      <c r="E633" s="18">
        <v>4.45</v>
      </c>
      <c r="F633" s="19">
        <f t="shared" si="43"/>
        <v>2290</v>
      </c>
      <c r="G633" s="20"/>
      <c r="H633" s="20">
        <v>1</v>
      </c>
      <c r="I633" s="20"/>
      <c r="J633" s="20"/>
      <c r="K633" s="20"/>
      <c r="L633" s="20">
        <v>1</v>
      </c>
      <c r="M633" s="20"/>
      <c r="N633" s="16"/>
      <c r="O633" s="2"/>
      <c r="P633" s="2"/>
    </row>
    <row r="634" spans="1:16">
      <c r="A634" s="13">
        <f>+A633+0.01</f>
        <v>1531.05</v>
      </c>
      <c r="B634" s="8" t="s">
        <v>940</v>
      </c>
      <c r="C634" s="9" t="s">
        <v>164</v>
      </c>
      <c r="D634" s="17">
        <v>742.45</v>
      </c>
      <c r="E634" s="18">
        <v>3.06</v>
      </c>
      <c r="F634" s="19">
        <f t="shared" si="43"/>
        <v>2290</v>
      </c>
      <c r="G634" s="20"/>
      <c r="H634" s="20">
        <v>1</v>
      </c>
      <c r="I634" s="20"/>
      <c r="J634" s="20"/>
      <c r="K634" s="20"/>
      <c r="L634" s="20">
        <v>1</v>
      </c>
      <c r="M634" s="20"/>
      <c r="N634" s="16"/>
      <c r="O634" s="2"/>
      <c r="P634" s="2"/>
    </row>
    <row r="635" spans="1:16">
      <c r="A635" s="13">
        <v>1532</v>
      </c>
      <c r="B635" s="23" t="s">
        <v>941</v>
      </c>
      <c r="C635" s="9"/>
      <c r="D635" s="17"/>
      <c r="E635" s="18"/>
      <c r="F635" s="19"/>
      <c r="G635" s="20"/>
      <c r="H635" s="20"/>
      <c r="I635" s="20"/>
      <c r="J635" s="20"/>
      <c r="K635" s="20"/>
      <c r="L635" s="20"/>
      <c r="M635" s="20"/>
      <c r="N635" s="16"/>
      <c r="O635" s="2"/>
      <c r="P635" s="2"/>
    </row>
    <row r="636" spans="1:16">
      <c r="A636" s="13">
        <f t="shared" ref="A636:A643" si="44">+A635+0.01</f>
        <v>1532.01</v>
      </c>
      <c r="B636" s="8" t="s">
        <v>936</v>
      </c>
      <c r="C636" s="9" t="s">
        <v>164</v>
      </c>
      <c r="D636" s="17">
        <v>348.63</v>
      </c>
      <c r="E636" s="18">
        <v>6.51</v>
      </c>
      <c r="F636" s="19">
        <f t="shared" si="43"/>
        <v>2290</v>
      </c>
      <c r="G636" s="20"/>
      <c r="H636" s="20">
        <v>1</v>
      </c>
      <c r="I636" s="20"/>
      <c r="J636" s="20"/>
      <c r="K636" s="20"/>
      <c r="L636" s="20">
        <v>1</v>
      </c>
      <c r="M636" s="20"/>
      <c r="N636" s="16"/>
      <c r="O636" s="2"/>
      <c r="P636" s="2"/>
    </row>
    <row r="637" spans="1:16">
      <c r="A637" s="13">
        <f t="shared" si="44"/>
        <v>1532.02</v>
      </c>
      <c r="B637" s="8" t="s">
        <v>937</v>
      </c>
      <c r="C637" s="9" t="s">
        <v>164</v>
      </c>
      <c r="D637" s="17">
        <v>451.92</v>
      </c>
      <c r="E637" s="18">
        <v>5.0199999999999996</v>
      </c>
      <c r="F637" s="19">
        <f t="shared" si="43"/>
        <v>2290</v>
      </c>
      <c r="G637" s="20"/>
      <c r="H637" s="20">
        <v>1</v>
      </c>
      <c r="I637" s="20"/>
      <c r="J637" s="20"/>
      <c r="K637" s="20"/>
      <c r="L637" s="20">
        <v>1</v>
      </c>
      <c r="M637" s="20"/>
      <c r="N637" s="16"/>
      <c r="O637" s="2"/>
      <c r="P637" s="2"/>
    </row>
    <row r="638" spans="1:16">
      <c r="A638" s="13">
        <f t="shared" si="44"/>
        <v>1532.03</v>
      </c>
      <c r="B638" s="8" t="s">
        <v>938</v>
      </c>
      <c r="C638" s="9" t="s">
        <v>164</v>
      </c>
      <c r="D638" s="17">
        <v>585.34</v>
      </c>
      <c r="E638" s="18">
        <v>3.88</v>
      </c>
      <c r="F638" s="19">
        <f t="shared" si="43"/>
        <v>2290</v>
      </c>
      <c r="G638" s="20"/>
      <c r="H638" s="20">
        <v>1</v>
      </c>
      <c r="I638" s="20"/>
      <c r="J638" s="20"/>
      <c r="K638" s="20"/>
      <c r="L638" s="20">
        <v>1</v>
      </c>
      <c r="M638" s="20"/>
      <c r="N638" s="16"/>
      <c r="O638" s="2"/>
      <c r="P638" s="2"/>
    </row>
    <row r="639" spans="1:16">
      <c r="A639" s="13">
        <f t="shared" si="44"/>
        <v>1532.04</v>
      </c>
      <c r="B639" s="8" t="s">
        <v>939</v>
      </c>
      <c r="C639" s="9" t="s">
        <v>164</v>
      </c>
      <c r="D639" s="17">
        <v>742.45</v>
      </c>
      <c r="E639" s="18">
        <v>3.06</v>
      </c>
      <c r="F639" s="19">
        <f t="shared" si="43"/>
        <v>2290</v>
      </c>
      <c r="G639" s="20"/>
      <c r="H639" s="20">
        <v>1</v>
      </c>
      <c r="I639" s="20"/>
      <c r="J639" s="20"/>
      <c r="K639" s="20"/>
      <c r="L639" s="20">
        <v>1</v>
      </c>
      <c r="M639" s="20"/>
      <c r="N639" s="16"/>
      <c r="O639" s="2"/>
      <c r="P639" s="2"/>
    </row>
    <row r="640" spans="1:16">
      <c r="A640" s="13">
        <f t="shared" si="44"/>
        <v>1532.05</v>
      </c>
      <c r="B640" s="8" t="s">
        <v>940</v>
      </c>
      <c r="C640" s="9" t="s">
        <v>164</v>
      </c>
      <c r="D640" s="17">
        <v>1060.95</v>
      </c>
      <c r="E640" s="18">
        <v>2.14</v>
      </c>
      <c r="F640" s="19">
        <f t="shared" si="43"/>
        <v>2290</v>
      </c>
      <c r="G640" s="20"/>
      <c r="H640" s="20">
        <v>1</v>
      </c>
      <c r="I640" s="20"/>
      <c r="J640" s="20"/>
      <c r="K640" s="20"/>
      <c r="L640" s="20">
        <v>1</v>
      </c>
      <c r="M640" s="20"/>
      <c r="N640" s="16"/>
      <c r="O640" s="2"/>
      <c r="P640" s="2"/>
    </row>
    <row r="641" spans="1:16">
      <c r="A641" s="13">
        <f t="shared" si="44"/>
        <v>1532.06</v>
      </c>
      <c r="B641" s="8" t="s">
        <v>942</v>
      </c>
      <c r="C641" s="9" t="s">
        <v>164</v>
      </c>
      <c r="D641" s="17">
        <v>1166.4000000000001</v>
      </c>
      <c r="E641" s="18">
        <v>1.95</v>
      </c>
      <c r="F641" s="19">
        <f t="shared" si="43"/>
        <v>2290</v>
      </c>
      <c r="G641" s="20"/>
      <c r="H641" s="20">
        <v>1</v>
      </c>
      <c r="I641" s="20"/>
      <c r="J641" s="20"/>
      <c r="K641" s="20"/>
      <c r="L641" s="20">
        <v>1</v>
      </c>
      <c r="M641" s="20"/>
      <c r="N641" s="16"/>
      <c r="O641" s="2"/>
      <c r="P641" s="2"/>
    </row>
    <row r="642" spans="1:16">
      <c r="A642" s="13">
        <f t="shared" si="44"/>
        <v>1532.07</v>
      </c>
      <c r="B642" s="8" t="s">
        <v>943</v>
      </c>
      <c r="C642" s="9" t="s">
        <v>164</v>
      </c>
      <c r="D642" s="17">
        <v>1456.92</v>
      </c>
      <c r="E642" s="18">
        <v>1.56</v>
      </c>
      <c r="F642" s="19">
        <f t="shared" si="43"/>
        <v>2290</v>
      </c>
      <c r="G642" s="20"/>
      <c r="H642" s="20">
        <v>1</v>
      </c>
      <c r="I642" s="20"/>
      <c r="J642" s="20"/>
      <c r="K642" s="20"/>
      <c r="L642" s="20">
        <v>1</v>
      </c>
      <c r="M642" s="20"/>
      <c r="N642" s="16"/>
      <c r="O642" s="2"/>
      <c r="P642" s="2"/>
    </row>
    <row r="643" spans="1:16">
      <c r="A643" s="13">
        <f t="shared" si="44"/>
        <v>1532.08</v>
      </c>
      <c r="B643" s="8" t="s">
        <v>944</v>
      </c>
      <c r="C643" s="9" t="s">
        <v>164</v>
      </c>
      <c r="D643" s="17">
        <v>2119.7399999999998</v>
      </c>
      <c r="E643" s="18">
        <v>1.07</v>
      </c>
      <c r="F643" s="19">
        <f t="shared" si="43"/>
        <v>2290</v>
      </c>
      <c r="G643" s="20"/>
      <c r="H643" s="20">
        <v>1</v>
      </c>
      <c r="I643" s="20"/>
      <c r="J643" s="20"/>
      <c r="K643" s="20"/>
      <c r="L643" s="20">
        <v>1</v>
      </c>
      <c r="M643" s="20"/>
      <c r="N643" s="16"/>
      <c r="O643" s="2"/>
      <c r="P643" s="2"/>
    </row>
    <row r="644" spans="1:16">
      <c r="A644" s="13">
        <v>1533</v>
      </c>
      <c r="B644" s="23" t="s">
        <v>945</v>
      </c>
      <c r="C644" s="9"/>
      <c r="D644" s="17"/>
      <c r="E644" s="18"/>
      <c r="F644" s="19"/>
      <c r="G644" s="20"/>
      <c r="H644" s="20"/>
      <c r="I644" s="20"/>
      <c r="J644" s="20"/>
      <c r="K644" s="20"/>
      <c r="L644" s="20"/>
      <c r="M644" s="20"/>
      <c r="N644" s="16"/>
      <c r="O644" s="2"/>
      <c r="P644" s="2"/>
    </row>
    <row r="645" spans="1:16">
      <c r="A645" s="13">
        <f t="shared" ref="A645:A653" si="45">+A644+0.01</f>
        <v>1533.01</v>
      </c>
      <c r="B645" s="8" t="s">
        <v>936</v>
      </c>
      <c r="C645" s="9" t="s">
        <v>164</v>
      </c>
      <c r="D645" s="17">
        <v>451.92</v>
      </c>
      <c r="E645" s="18">
        <v>5.0199999999999996</v>
      </c>
      <c r="F645" s="19">
        <f t="shared" si="43"/>
        <v>2290</v>
      </c>
      <c r="G645" s="20"/>
      <c r="H645" s="20">
        <v>1</v>
      </c>
      <c r="I645" s="20"/>
      <c r="J645" s="20"/>
      <c r="K645" s="20"/>
      <c r="L645" s="20">
        <v>1</v>
      </c>
      <c r="M645" s="20"/>
      <c r="N645" s="16"/>
      <c r="O645" s="2"/>
      <c r="P645" s="2"/>
    </row>
    <row r="646" spans="1:16">
      <c r="A646" s="13">
        <f t="shared" si="45"/>
        <v>1533.02</v>
      </c>
      <c r="B646" s="8" t="s">
        <v>937</v>
      </c>
      <c r="C646" s="9" t="s">
        <v>164</v>
      </c>
      <c r="D646" s="17">
        <v>503.57</v>
      </c>
      <c r="E646" s="18">
        <v>4.51</v>
      </c>
      <c r="F646" s="19">
        <f t="shared" si="43"/>
        <v>2290</v>
      </c>
      <c r="G646" s="20"/>
      <c r="H646" s="20">
        <v>1</v>
      </c>
      <c r="I646" s="20"/>
      <c r="J646" s="20"/>
      <c r="K646" s="20"/>
      <c r="L646" s="20">
        <v>1</v>
      </c>
      <c r="M646" s="20"/>
      <c r="N646" s="16"/>
      <c r="O646" s="2"/>
      <c r="P646" s="2"/>
    </row>
    <row r="647" spans="1:16">
      <c r="A647" s="13">
        <f t="shared" si="45"/>
        <v>1533.03</v>
      </c>
      <c r="B647" s="8" t="s">
        <v>938</v>
      </c>
      <c r="C647" s="9" t="s">
        <v>164</v>
      </c>
      <c r="D647" s="17">
        <v>637</v>
      </c>
      <c r="E647" s="18">
        <v>3.56</v>
      </c>
      <c r="F647" s="19">
        <f t="shared" si="43"/>
        <v>2290</v>
      </c>
      <c r="G647" s="20"/>
      <c r="H647" s="20">
        <v>1</v>
      </c>
      <c r="I647" s="20"/>
      <c r="J647" s="20"/>
      <c r="K647" s="20"/>
      <c r="L647" s="20">
        <v>1</v>
      </c>
      <c r="M647" s="20"/>
      <c r="N647" s="16"/>
      <c r="O647" s="2"/>
      <c r="P647" s="2"/>
    </row>
    <row r="648" spans="1:16">
      <c r="A648" s="13">
        <f t="shared" si="45"/>
        <v>1533.04</v>
      </c>
      <c r="B648" s="8" t="s">
        <v>939</v>
      </c>
      <c r="C648" s="9" t="s">
        <v>164</v>
      </c>
      <c r="D648" s="17">
        <v>1166.4000000000001</v>
      </c>
      <c r="E648" s="18">
        <v>1.95</v>
      </c>
      <c r="F648" s="19">
        <f t="shared" si="43"/>
        <v>2290</v>
      </c>
      <c r="G648" s="20"/>
      <c r="H648" s="20">
        <v>1</v>
      </c>
      <c r="I648" s="20"/>
      <c r="J648" s="20"/>
      <c r="K648" s="20"/>
      <c r="L648" s="20">
        <v>1</v>
      </c>
      <c r="M648" s="20"/>
      <c r="N648" s="16"/>
      <c r="O648" s="2"/>
      <c r="P648" s="2"/>
    </row>
    <row r="649" spans="1:16">
      <c r="A649" s="13">
        <f t="shared" si="45"/>
        <v>1533.05</v>
      </c>
      <c r="B649" s="8" t="s">
        <v>940</v>
      </c>
      <c r="C649" s="9" t="s">
        <v>164</v>
      </c>
      <c r="D649" s="17">
        <v>1456.92</v>
      </c>
      <c r="E649" s="18">
        <v>1.56</v>
      </c>
      <c r="F649" s="19">
        <f t="shared" si="43"/>
        <v>2290</v>
      </c>
      <c r="G649" s="20"/>
      <c r="H649" s="20">
        <v>1</v>
      </c>
      <c r="I649" s="20"/>
      <c r="J649" s="20"/>
      <c r="K649" s="20"/>
      <c r="L649" s="20">
        <v>1</v>
      </c>
      <c r="M649" s="20"/>
      <c r="N649" s="16"/>
      <c r="O649" s="2"/>
      <c r="P649" s="2"/>
    </row>
    <row r="650" spans="1:16">
      <c r="A650" s="13">
        <f t="shared" si="45"/>
        <v>1533.06</v>
      </c>
      <c r="B650" s="8" t="s">
        <v>942</v>
      </c>
      <c r="C650" s="9" t="s">
        <v>164</v>
      </c>
      <c r="D650" s="17">
        <v>2042.26</v>
      </c>
      <c r="E650" s="18">
        <v>1.1100000000000001</v>
      </c>
      <c r="F650" s="19">
        <f t="shared" si="43"/>
        <v>2290</v>
      </c>
      <c r="G650" s="20"/>
      <c r="H650" s="20">
        <v>1</v>
      </c>
      <c r="I650" s="20"/>
      <c r="J650" s="20"/>
      <c r="K650" s="20"/>
      <c r="L650" s="20">
        <v>1</v>
      </c>
      <c r="M650" s="20"/>
      <c r="N650" s="16"/>
      <c r="O650" s="2"/>
      <c r="P650" s="2"/>
    </row>
    <row r="651" spans="1:16">
      <c r="A651" s="13">
        <f t="shared" si="45"/>
        <v>1533.07</v>
      </c>
      <c r="B651" s="8" t="s">
        <v>943</v>
      </c>
      <c r="C651" s="9" t="s">
        <v>164</v>
      </c>
      <c r="D651" s="17">
        <v>2918.13</v>
      </c>
      <c r="E651" s="18">
        <v>0.78</v>
      </c>
      <c r="F651" s="19">
        <f t="shared" si="43"/>
        <v>2290</v>
      </c>
      <c r="G651" s="20"/>
      <c r="H651" s="20">
        <v>1</v>
      </c>
      <c r="I651" s="20"/>
      <c r="J651" s="20"/>
      <c r="K651" s="20"/>
      <c r="L651" s="20">
        <v>1</v>
      </c>
      <c r="M651" s="20"/>
      <c r="N651" s="16"/>
      <c r="O651" s="2"/>
      <c r="P651" s="2"/>
    </row>
    <row r="652" spans="1:16">
      <c r="A652" s="13">
        <f t="shared" si="45"/>
        <v>1533.08</v>
      </c>
      <c r="B652" s="8" t="s">
        <v>944</v>
      </c>
      <c r="C652" s="9" t="s">
        <v>164</v>
      </c>
      <c r="D652" s="17">
        <v>3712.23</v>
      </c>
      <c r="E652" s="18">
        <v>0.61</v>
      </c>
      <c r="F652" s="19">
        <f t="shared" si="43"/>
        <v>2290</v>
      </c>
      <c r="G652" s="20"/>
      <c r="H652" s="20">
        <v>1</v>
      </c>
      <c r="I652" s="20"/>
      <c r="J652" s="20"/>
      <c r="K652" s="20"/>
      <c r="L652" s="20">
        <v>1</v>
      </c>
      <c r="M652" s="20"/>
      <c r="N652" s="16"/>
      <c r="O652" s="2"/>
      <c r="P652" s="2"/>
    </row>
    <row r="653" spans="1:16">
      <c r="A653" s="13">
        <f t="shared" si="45"/>
        <v>1533.09</v>
      </c>
      <c r="B653" s="8" t="s">
        <v>946</v>
      </c>
      <c r="C653" s="9" t="s">
        <v>164</v>
      </c>
      <c r="D653" s="17">
        <v>869.63</v>
      </c>
      <c r="E653" s="18">
        <v>2.61</v>
      </c>
      <c r="F653" s="19">
        <f t="shared" si="43"/>
        <v>2290</v>
      </c>
      <c r="G653" s="20"/>
      <c r="H653" s="20">
        <v>1</v>
      </c>
      <c r="I653" s="20"/>
      <c r="J653" s="20"/>
      <c r="K653" s="20"/>
      <c r="L653" s="20">
        <v>1</v>
      </c>
      <c r="M653" s="20"/>
      <c r="N653" s="16"/>
      <c r="O653" s="2"/>
      <c r="P653" s="2"/>
    </row>
    <row r="654" spans="1:16">
      <c r="A654" s="13">
        <v>1600</v>
      </c>
      <c r="B654" s="5" t="s">
        <v>947</v>
      </c>
      <c r="C654" s="9"/>
      <c r="D654" s="17"/>
      <c r="E654" s="18"/>
      <c r="F654" s="19"/>
      <c r="G654" s="20"/>
      <c r="H654" s="20"/>
      <c r="I654" s="20"/>
      <c r="J654" s="20"/>
      <c r="K654" s="20"/>
      <c r="L654" s="20"/>
      <c r="M654" s="20"/>
      <c r="N654" s="16"/>
      <c r="O654" s="2"/>
      <c r="P654" s="2"/>
    </row>
    <row r="655" spans="1:16">
      <c r="A655" s="13">
        <f t="shared" ref="A655:A666" si="46">+A654+0.01</f>
        <v>1600.01</v>
      </c>
      <c r="B655" s="8" t="s">
        <v>948</v>
      </c>
      <c r="C655" s="9" t="s">
        <v>217</v>
      </c>
      <c r="D655" s="17">
        <v>174.73</v>
      </c>
      <c r="E655" s="18">
        <v>18</v>
      </c>
      <c r="F655" s="19">
        <f>+(G655*D$3)+(H655*D$4)+(I655*D$5)+(J655*D$6)+(K655*D$7)+(L655*D$8)+(M655*D$9)</f>
        <v>3482</v>
      </c>
      <c r="G655" s="20"/>
      <c r="H655" s="20"/>
      <c r="I655" s="20">
        <v>1</v>
      </c>
      <c r="J655" s="20"/>
      <c r="K655" s="20">
        <v>1</v>
      </c>
      <c r="L655" s="20">
        <v>1</v>
      </c>
      <c r="M655" s="20">
        <v>1</v>
      </c>
      <c r="N655" s="16"/>
      <c r="O655" s="2"/>
      <c r="P655" s="2"/>
    </row>
    <row r="656" spans="1:16">
      <c r="A656" s="13">
        <f t="shared" si="46"/>
        <v>1600.02</v>
      </c>
      <c r="B656" s="8" t="s">
        <v>949</v>
      </c>
      <c r="C656" s="9" t="s">
        <v>217</v>
      </c>
      <c r="D656" s="17">
        <v>131.09</v>
      </c>
      <c r="E656" s="18">
        <v>24</v>
      </c>
      <c r="F656" s="19">
        <f t="shared" ref="F656:F669" si="47">+(G656*D$3)+(H656*D$4)+(I656*D$5)+(J656*D$6)+(K656*D$7)+(L656*D$8)+(M656*D$9)</f>
        <v>3482</v>
      </c>
      <c r="G656" s="20"/>
      <c r="H656" s="20"/>
      <c r="I656" s="20">
        <v>1</v>
      </c>
      <c r="J656" s="20"/>
      <c r="K656" s="20">
        <v>1</v>
      </c>
      <c r="L656" s="20">
        <v>1</v>
      </c>
      <c r="M656" s="20">
        <v>1</v>
      </c>
      <c r="N656" s="16"/>
      <c r="O656" s="2"/>
      <c r="P656" s="2"/>
    </row>
    <row r="657" spans="1:16">
      <c r="A657" s="13">
        <f t="shared" si="46"/>
        <v>1600.03</v>
      </c>
      <c r="B657" s="8" t="s">
        <v>950</v>
      </c>
      <c r="C657" s="9" t="s">
        <v>217</v>
      </c>
      <c r="D657" s="17">
        <v>185.04</v>
      </c>
      <c r="E657" s="18">
        <v>17</v>
      </c>
      <c r="F657" s="19">
        <f t="shared" si="47"/>
        <v>3482</v>
      </c>
      <c r="G657" s="20"/>
      <c r="H657" s="20"/>
      <c r="I657" s="20">
        <v>1</v>
      </c>
      <c r="J657" s="20"/>
      <c r="K657" s="20">
        <v>1</v>
      </c>
      <c r="L657" s="20">
        <v>1</v>
      </c>
      <c r="M657" s="20">
        <v>1</v>
      </c>
      <c r="N657" s="16"/>
      <c r="O657" s="2"/>
      <c r="P657" s="2"/>
    </row>
    <row r="658" spans="1:16">
      <c r="A658" s="13">
        <f t="shared" si="46"/>
        <v>1600.04</v>
      </c>
      <c r="B658" s="8" t="s">
        <v>951</v>
      </c>
      <c r="C658" s="9" t="s">
        <v>217</v>
      </c>
      <c r="D658" s="17">
        <v>81.17</v>
      </c>
      <c r="E658" s="18">
        <v>22</v>
      </c>
      <c r="F658" s="19">
        <f t="shared" si="47"/>
        <v>1976</v>
      </c>
      <c r="G658" s="20"/>
      <c r="H658" s="20"/>
      <c r="I658" s="20">
        <v>1</v>
      </c>
      <c r="J658" s="20"/>
      <c r="K658" s="20"/>
      <c r="L658" s="20">
        <v>1</v>
      </c>
      <c r="M658" s="20"/>
      <c r="N658" s="16"/>
      <c r="O658" s="2"/>
      <c r="P658" s="2"/>
    </row>
    <row r="659" spans="1:16">
      <c r="A659" s="13">
        <f t="shared" si="46"/>
        <v>1600.05</v>
      </c>
      <c r="B659" s="8" t="s">
        <v>952</v>
      </c>
      <c r="C659" s="9" t="s">
        <v>164</v>
      </c>
      <c r="D659" s="17">
        <v>78.75</v>
      </c>
      <c r="E659" s="18" t="s">
        <v>357</v>
      </c>
      <c r="F659" s="19"/>
      <c r="G659" s="20"/>
      <c r="H659" s="20"/>
      <c r="I659" s="20"/>
      <c r="J659" s="20"/>
      <c r="K659" s="20"/>
      <c r="L659" s="20"/>
      <c r="M659" s="20"/>
      <c r="N659" s="16"/>
      <c r="O659" s="2"/>
      <c r="P659" s="2"/>
    </row>
    <row r="660" spans="1:16">
      <c r="A660" s="13">
        <f t="shared" si="46"/>
        <v>1600.06</v>
      </c>
      <c r="B660" s="8" t="s">
        <v>953</v>
      </c>
      <c r="C660" s="9" t="s">
        <v>347</v>
      </c>
      <c r="D660" s="17">
        <v>263.79000000000002</v>
      </c>
      <c r="E660" s="18">
        <v>13</v>
      </c>
      <c r="F660" s="19">
        <f t="shared" si="47"/>
        <v>3796</v>
      </c>
      <c r="G660" s="20"/>
      <c r="H660" s="20">
        <v>1</v>
      </c>
      <c r="I660" s="20"/>
      <c r="J660" s="20"/>
      <c r="K660" s="20">
        <v>1</v>
      </c>
      <c r="L660" s="20">
        <v>1</v>
      </c>
      <c r="M660" s="20">
        <v>1</v>
      </c>
      <c r="N660" s="16"/>
      <c r="O660" s="2"/>
      <c r="P660" s="2"/>
    </row>
    <row r="661" spans="1:16">
      <c r="A661" s="13">
        <f t="shared" si="46"/>
        <v>1600.07</v>
      </c>
      <c r="B661" s="8" t="s">
        <v>954</v>
      </c>
      <c r="C661" s="9" t="s">
        <v>347</v>
      </c>
      <c r="D661" s="17">
        <v>155.86000000000001</v>
      </c>
      <c r="E661" s="18">
        <v>22</v>
      </c>
      <c r="F661" s="19">
        <f t="shared" si="47"/>
        <v>3796</v>
      </c>
      <c r="G661" s="20"/>
      <c r="H661" s="20">
        <v>1</v>
      </c>
      <c r="I661" s="20"/>
      <c r="J661" s="20"/>
      <c r="K661" s="20">
        <v>1</v>
      </c>
      <c r="L661" s="20">
        <v>1</v>
      </c>
      <c r="M661" s="20">
        <v>1</v>
      </c>
      <c r="N661" s="16"/>
      <c r="O661" s="2"/>
      <c r="P661" s="2"/>
    </row>
    <row r="662" spans="1:16">
      <c r="A662" s="13">
        <f t="shared" si="46"/>
        <v>1600.08</v>
      </c>
      <c r="B662" s="8" t="s">
        <v>955</v>
      </c>
      <c r="C662" s="9" t="s">
        <v>658</v>
      </c>
      <c r="D662" s="17">
        <v>493.9</v>
      </c>
      <c r="E662" s="18">
        <v>3.5</v>
      </c>
      <c r="F662" s="19">
        <f t="shared" si="47"/>
        <v>1914</v>
      </c>
      <c r="G662" s="20"/>
      <c r="H662" s="20"/>
      <c r="I662" s="20">
        <v>1</v>
      </c>
      <c r="J662" s="20"/>
      <c r="K662" s="20"/>
      <c r="L662" s="20"/>
      <c r="M662" s="20">
        <v>1</v>
      </c>
      <c r="N662" s="16"/>
      <c r="O662" s="2"/>
      <c r="P662" s="2"/>
    </row>
    <row r="663" spans="1:16">
      <c r="A663" s="13">
        <f t="shared" si="46"/>
        <v>1600.09</v>
      </c>
      <c r="B663" s="8" t="s">
        <v>956</v>
      </c>
      <c r="C663" s="9" t="s">
        <v>347</v>
      </c>
      <c r="D663" s="17">
        <v>107.17</v>
      </c>
      <c r="E663" s="18">
        <v>32</v>
      </c>
      <c r="F663" s="19">
        <f t="shared" si="47"/>
        <v>3796</v>
      </c>
      <c r="G663" s="20"/>
      <c r="H663" s="20">
        <v>1</v>
      </c>
      <c r="I663" s="20"/>
      <c r="J663" s="20"/>
      <c r="K663" s="20">
        <v>1</v>
      </c>
      <c r="L663" s="20">
        <v>1</v>
      </c>
      <c r="M663" s="20">
        <v>1</v>
      </c>
      <c r="N663" s="16"/>
      <c r="O663" s="2"/>
      <c r="P663" s="2"/>
    </row>
    <row r="664" spans="1:16">
      <c r="A664" s="13">
        <f t="shared" si="46"/>
        <v>1600.1</v>
      </c>
      <c r="B664" s="8" t="s">
        <v>957</v>
      </c>
      <c r="C664" s="9" t="s">
        <v>658</v>
      </c>
      <c r="D664" s="17">
        <v>1672.65</v>
      </c>
      <c r="E664" s="18">
        <v>2.0499999999999998</v>
      </c>
      <c r="F664" s="19">
        <f t="shared" si="47"/>
        <v>3796</v>
      </c>
      <c r="G664" s="20"/>
      <c r="H664" s="20">
        <v>1</v>
      </c>
      <c r="I664" s="20"/>
      <c r="J664" s="20"/>
      <c r="K664" s="20">
        <v>1</v>
      </c>
      <c r="L664" s="20">
        <v>1</v>
      </c>
      <c r="M664" s="20">
        <v>1</v>
      </c>
      <c r="N664" s="16"/>
      <c r="O664" s="2"/>
      <c r="P664" s="2"/>
    </row>
    <row r="665" spans="1:16">
      <c r="A665" s="13">
        <f t="shared" si="46"/>
        <v>1600.11</v>
      </c>
      <c r="B665" s="8" t="s">
        <v>958</v>
      </c>
      <c r="C665" s="9" t="s">
        <v>658</v>
      </c>
      <c r="D665" s="17">
        <v>1371.58</v>
      </c>
      <c r="E665" s="18">
        <v>2.5</v>
      </c>
      <c r="F665" s="19">
        <f t="shared" si="47"/>
        <v>3796</v>
      </c>
      <c r="G665" s="20"/>
      <c r="H665" s="20">
        <v>1</v>
      </c>
      <c r="I665" s="20"/>
      <c r="J665" s="20"/>
      <c r="K665" s="20">
        <v>1</v>
      </c>
      <c r="L665" s="20">
        <v>1</v>
      </c>
      <c r="M665" s="20">
        <v>1</v>
      </c>
      <c r="N665" s="16"/>
      <c r="O665" s="2"/>
      <c r="P665" s="2"/>
    </row>
    <row r="666" spans="1:16">
      <c r="A666" s="13">
        <f t="shared" si="46"/>
        <v>1600.12</v>
      </c>
      <c r="B666" s="8" t="s">
        <v>959</v>
      </c>
      <c r="C666" s="9" t="s">
        <v>658</v>
      </c>
      <c r="D666" s="17">
        <v>1371.58</v>
      </c>
      <c r="E666" s="18">
        <v>2.5</v>
      </c>
      <c r="F666" s="19">
        <f t="shared" si="47"/>
        <v>3796</v>
      </c>
      <c r="G666" s="20"/>
      <c r="H666" s="20">
        <v>1</v>
      </c>
      <c r="I666" s="20"/>
      <c r="J666" s="20"/>
      <c r="K666" s="20">
        <v>1</v>
      </c>
      <c r="L666" s="20">
        <v>1</v>
      </c>
      <c r="M666" s="20">
        <v>1</v>
      </c>
      <c r="N666" s="16"/>
      <c r="O666" s="2"/>
      <c r="P666" s="2"/>
    </row>
    <row r="667" spans="1:16">
      <c r="A667" s="13">
        <v>1700</v>
      </c>
      <c r="B667" s="5" t="s">
        <v>960</v>
      </c>
      <c r="C667" s="9"/>
      <c r="D667" s="17"/>
      <c r="E667" s="19"/>
      <c r="F667" s="19"/>
      <c r="G667" s="19"/>
      <c r="H667" s="19"/>
      <c r="I667" s="19"/>
      <c r="J667" s="19"/>
      <c r="K667" s="19"/>
      <c r="L667" s="19"/>
      <c r="M667" s="16"/>
      <c r="N667" s="16"/>
      <c r="O667" s="2"/>
      <c r="P667" s="2"/>
    </row>
    <row r="668" spans="1:16">
      <c r="A668" s="13">
        <f>+A667+0.01</f>
        <v>1700.01</v>
      </c>
      <c r="B668" s="8" t="s">
        <v>961</v>
      </c>
      <c r="C668" s="9" t="s">
        <v>347</v>
      </c>
      <c r="D668" s="17">
        <v>360.66</v>
      </c>
      <c r="E668" s="18">
        <v>9</v>
      </c>
      <c r="F668" s="19">
        <f>+(G668*D$3)+(H668*D$4)+(I668*D$5)+(J668*D$6)+(K668*D$7)+(L668*D$8)+(M668*D$9)</f>
        <v>3734</v>
      </c>
      <c r="G668" s="20"/>
      <c r="H668" s="20">
        <v>1</v>
      </c>
      <c r="I668" s="20"/>
      <c r="J668" s="20"/>
      <c r="K668" s="20">
        <v>1</v>
      </c>
      <c r="L668" s="20"/>
      <c r="M668" s="20">
        <v>2</v>
      </c>
      <c r="N668" s="16" t="s">
        <v>338</v>
      </c>
      <c r="O668" s="2"/>
      <c r="P668" s="2"/>
    </row>
    <row r="669" spans="1:16">
      <c r="A669" s="13">
        <f>+A668+0.01</f>
        <v>1700.02</v>
      </c>
      <c r="B669" s="8" t="s">
        <v>962</v>
      </c>
      <c r="C669" s="9" t="s">
        <v>347</v>
      </c>
      <c r="D669" s="17">
        <v>381.87</v>
      </c>
      <c r="E669" s="18">
        <v>8.5</v>
      </c>
      <c r="F669" s="19">
        <f t="shared" si="47"/>
        <v>3734</v>
      </c>
      <c r="G669" s="20"/>
      <c r="H669" s="20">
        <v>1</v>
      </c>
      <c r="I669" s="20"/>
      <c r="J669" s="20"/>
      <c r="K669" s="20">
        <v>1</v>
      </c>
      <c r="L669" s="20"/>
      <c r="M669" s="20">
        <v>2</v>
      </c>
      <c r="N669" s="16" t="s">
        <v>338</v>
      </c>
      <c r="O669" s="2"/>
      <c r="P669" s="2"/>
    </row>
    <row r="670" spans="1:16">
      <c r="A670" s="13">
        <f>+A669+0.01</f>
        <v>1700.03</v>
      </c>
      <c r="B670" s="8" t="s">
        <v>963</v>
      </c>
      <c r="C670" s="9" t="s">
        <v>347</v>
      </c>
      <c r="D670" s="17">
        <v>432.79</v>
      </c>
      <c r="E670" s="18">
        <v>7.5</v>
      </c>
      <c r="F670" s="19">
        <f>+(G670*D$3)+(H670*D$4)+(I670*D$5)+(J670*D$6)+(K670*D$7)+(L670*D$8)+(M670*D$9)</f>
        <v>3734</v>
      </c>
      <c r="G670" s="20"/>
      <c r="H670" s="20">
        <v>1</v>
      </c>
      <c r="I670" s="20"/>
      <c r="J670" s="20"/>
      <c r="K670" s="20">
        <v>1</v>
      </c>
      <c r="L670" s="20"/>
      <c r="M670" s="20">
        <v>2</v>
      </c>
      <c r="N670" s="16"/>
      <c r="O670" s="2"/>
      <c r="P670" s="2"/>
    </row>
    <row r="671" spans="1:16">
      <c r="A671" s="13">
        <f>+A670+0.01</f>
        <v>1700.04</v>
      </c>
      <c r="B671" s="8" t="s">
        <v>964</v>
      </c>
      <c r="C671" s="9" t="s">
        <v>347</v>
      </c>
      <c r="D671" s="17">
        <v>196.72</v>
      </c>
      <c r="E671" s="18">
        <v>16.5</v>
      </c>
      <c r="F671" s="19">
        <f>+(G671*D$3)+(H671*D$4)+(I671*D$5)+(J671*D$6)+(K671*D$7)+(L671*D$8)+(M671*D$9)</f>
        <v>3734</v>
      </c>
      <c r="G671" s="20"/>
      <c r="H671" s="20">
        <v>1</v>
      </c>
      <c r="I671" s="20"/>
      <c r="J671" s="20"/>
      <c r="K671" s="20">
        <v>1</v>
      </c>
      <c r="L671" s="20"/>
      <c r="M671" s="20">
        <v>2</v>
      </c>
      <c r="N671" s="16" t="s">
        <v>338</v>
      </c>
      <c r="O671" s="2"/>
      <c r="P671" s="2"/>
    </row>
    <row r="672" spans="1:16">
      <c r="A672" s="13">
        <f>+A671+0.01</f>
        <v>1700.05</v>
      </c>
      <c r="B672" s="8" t="s">
        <v>965</v>
      </c>
      <c r="C672" s="9" t="s">
        <v>347</v>
      </c>
      <c r="D672" s="17">
        <v>32.46</v>
      </c>
      <c r="E672" s="18">
        <v>100</v>
      </c>
      <c r="F672" s="19">
        <f>+(G672*D$3)+(H672*D$4)+(I672*D$5)+(J672*D$6)+(K672*D$7)+(L672*D$8)+(M672*D$9)</f>
        <v>3734</v>
      </c>
      <c r="G672" s="20"/>
      <c r="H672" s="20">
        <v>1</v>
      </c>
      <c r="I672" s="20"/>
      <c r="J672" s="20"/>
      <c r="K672" s="20">
        <v>1</v>
      </c>
      <c r="L672" s="20"/>
      <c r="M672" s="20">
        <v>2</v>
      </c>
      <c r="N672" s="16" t="s">
        <v>338</v>
      </c>
      <c r="O672" s="2"/>
      <c r="P672" s="2"/>
    </row>
    <row r="673" spans="1:16">
      <c r="A673" s="13">
        <v>1800</v>
      </c>
      <c r="B673" s="5" t="s">
        <v>966</v>
      </c>
      <c r="C673" s="9"/>
      <c r="D673" s="17"/>
      <c r="E673" s="19"/>
      <c r="F673" s="19"/>
      <c r="G673" s="19"/>
      <c r="H673" s="19"/>
      <c r="I673" s="19"/>
      <c r="J673" s="19"/>
      <c r="K673" s="19"/>
      <c r="L673" s="19"/>
      <c r="M673" s="16"/>
      <c r="N673" s="16" t="s">
        <v>338</v>
      </c>
      <c r="O673" s="2"/>
      <c r="P673" s="2"/>
    </row>
    <row r="674" spans="1:16">
      <c r="A674" s="13">
        <f>+A673+0.01</f>
        <v>1800.01</v>
      </c>
      <c r="B674" s="8" t="s">
        <v>967</v>
      </c>
      <c r="C674" s="9" t="s">
        <v>658</v>
      </c>
      <c r="D674" s="17">
        <v>532.09</v>
      </c>
      <c r="E674" s="18">
        <v>6</v>
      </c>
      <c r="F674" s="19">
        <f>+(G674*D$3)+(H674*D$4)+(I674*D$5)+(J674*D$6)+(K674*D$7)+(L674*D$8)+(M674*D$9)</f>
        <v>3671</v>
      </c>
      <c r="G674" s="20">
        <v>1</v>
      </c>
      <c r="H674" s="20"/>
      <c r="I674" s="20"/>
      <c r="J674" s="20"/>
      <c r="K674" s="20">
        <v>2</v>
      </c>
      <c r="L674" s="20"/>
      <c r="M674" s="20"/>
      <c r="N674" s="16" t="s">
        <v>338</v>
      </c>
      <c r="O674" s="2"/>
      <c r="P674" s="2"/>
    </row>
    <row r="675" spans="1:16">
      <c r="A675" s="13">
        <f>+A674+0.01</f>
        <v>1800.02</v>
      </c>
      <c r="B675" s="8" t="s">
        <v>968</v>
      </c>
      <c r="C675" s="9" t="s">
        <v>658</v>
      </c>
      <c r="D675" s="17">
        <v>212.83</v>
      </c>
      <c r="E675" s="18">
        <v>15</v>
      </c>
      <c r="F675" s="19">
        <f>+(G675*D$3)+(H675*D$4)+(I675*D$5)+(J675*D$6)+(K675*D$7)+(L675*D$8)+(M675*D$9)</f>
        <v>3671</v>
      </c>
      <c r="G675" s="20">
        <v>1</v>
      </c>
      <c r="H675" s="20"/>
      <c r="I675" s="20"/>
      <c r="J675" s="20"/>
      <c r="K675" s="20">
        <v>2</v>
      </c>
      <c r="L675" s="20"/>
      <c r="M675" s="20"/>
      <c r="N675" s="16" t="s">
        <v>338</v>
      </c>
      <c r="O675" s="2"/>
      <c r="P675" s="2"/>
    </row>
    <row r="676" spans="1:16">
      <c r="A676" s="13">
        <v>1900</v>
      </c>
      <c r="B676" s="5" t="s">
        <v>969</v>
      </c>
      <c r="C676" s="9"/>
      <c r="D676" s="17"/>
      <c r="E676" s="19"/>
      <c r="F676" s="19"/>
      <c r="G676" s="19"/>
      <c r="H676" s="19"/>
      <c r="I676" s="19"/>
      <c r="J676" s="19"/>
      <c r="K676" s="19"/>
      <c r="L676" s="19"/>
      <c r="M676" s="16"/>
      <c r="N676" s="16" t="s">
        <v>338</v>
      </c>
      <c r="O676" s="2"/>
      <c r="P676" s="2"/>
    </row>
    <row r="677" spans="1:16">
      <c r="A677" s="13">
        <f>+A676+0.01</f>
        <v>1900.01</v>
      </c>
      <c r="B677" s="8" t="s">
        <v>970</v>
      </c>
      <c r="C677" s="9" t="s">
        <v>971</v>
      </c>
      <c r="D677" s="17">
        <v>23412</v>
      </c>
      <c r="E677" s="18" t="s">
        <v>357</v>
      </c>
      <c r="F677" s="19"/>
      <c r="G677" s="20"/>
      <c r="H677" s="20"/>
      <c r="I677" s="20"/>
      <c r="J677" s="20"/>
      <c r="K677" s="20"/>
      <c r="L677" s="20"/>
      <c r="M677" s="20"/>
      <c r="N677" s="16"/>
      <c r="O677" s="2"/>
      <c r="P677" s="2"/>
    </row>
    <row r="678" spans="1:16">
      <c r="A678" s="13">
        <f>+A677+0.01</f>
        <v>1900.02</v>
      </c>
      <c r="B678" s="8" t="s">
        <v>972</v>
      </c>
      <c r="C678" s="9" t="s">
        <v>971</v>
      </c>
      <c r="D678" s="17">
        <v>11667.24</v>
      </c>
      <c r="E678" s="18" t="s">
        <v>357</v>
      </c>
      <c r="F678" s="19"/>
      <c r="G678" s="20"/>
      <c r="H678" s="20"/>
      <c r="I678" s="20"/>
      <c r="J678" s="20"/>
      <c r="K678" s="20"/>
      <c r="L678" s="20"/>
      <c r="M678" s="20"/>
      <c r="N678" s="16"/>
      <c r="O678" s="2"/>
      <c r="P678" s="2"/>
    </row>
    <row r="679" spans="1:16">
      <c r="A679" s="13">
        <v>1901</v>
      </c>
      <c r="B679" s="5" t="s">
        <v>973</v>
      </c>
      <c r="C679" s="9"/>
      <c r="D679" s="17"/>
      <c r="E679" s="19"/>
      <c r="F679" s="19"/>
      <c r="G679" s="19"/>
      <c r="H679" s="19"/>
      <c r="I679" s="19"/>
      <c r="J679" s="19"/>
      <c r="K679" s="19"/>
      <c r="L679" s="19"/>
      <c r="M679" s="16"/>
      <c r="N679" s="16"/>
      <c r="O679" s="2"/>
      <c r="P679" s="2"/>
    </row>
    <row r="680" spans="1:16">
      <c r="A680" s="13">
        <f>+A679+0.01</f>
        <v>1901.01</v>
      </c>
      <c r="B680" s="8" t="s">
        <v>974</v>
      </c>
      <c r="C680" s="9" t="s">
        <v>173</v>
      </c>
      <c r="D680" s="17">
        <v>120.18</v>
      </c>
      <c r="E680" s="18" t="s">
        <v>357</v>
      </c>
      <c r="F680" s="19"/>
      <c r="G680" s="20"/>
      <c r="H680" s="20"/>
      <c r="I680" s="20"/>
      <c r="J680" s="20"/>
      <c r="K680" s="20"/>
      <c r="L680" s="20"/>
      <c r="M680" s="20"/>
      <c r="N680" s="16"/>
      <c r="O680" s="2"/>
      <c r="P680" s="2"/>
    </row>
    <row r="681" spans="1:16">
      <c r="A681" s="13">
        <f>+A680+0.01</f>
        <v>1901.02</v>
      </c>
      <c r="B681" s="8" t="s">
        <v>975</v>
      </c>
      <c r="C681" s="9" t="s">
        <v>173</v>
      </c>
      <c r="D681" s="17">
        <v>135.79</v>
      </c>
      <c r="E681" s="18" t="s">
        <v>357</v>
      </c>
      <c r="F681" s="19"/>
      <c r="G681" s="20"/>
      <c r="H681" s="20"/>
      <c r="I681" s="20"/>
      <c r="J681" s="20"/>
      <c r="K681" s="20"/>
      <c r="L681" s="20"/>
      <c r="M681" s="20"/>
      <c r="N681" s="16"/>
      <c r="O681" s="2"/>
      <c r="P681" s="2"/>
    </row>
    <row r="682" spans="1:16">
      <c r="A682" s="13">
        <f>+A681+0.01</f>
        <v>1901.03</v>
      </c>
      <c r="B682" s="8" t="s">
        <v>976</v>
      </c>
      <c r="C682" s="9" t="s">
        <v>173</v>
      </c>
      <c r="D682" s="17">
        <v>162.33000000000001</v>
      </c>
      <c r="E682" s="18" t="s">
        <v>357</v>
      </c>
      <c r="F682" s="19"/>
      <c r="G682" s="20"/>
      <c r="H682" s="20"/>
      <c r="I682" s="20"/>
      <c r="J682" s="20"/>
      <c r="K682" s="20"/>
      <c r="L682" s="20"/>
      <c r="M682" s="20"/>
      <c r="N682" s="16"/>
      <c r="O682" s="2"/>
      <c r="P682" s="2"/>
    </row>
    <row r="683" spans="1:16">
      <c r="A683" s="13">
        <f>+A682+0.01</f>
        <v>1901.04</v>
      </c>
      <c r="B683" s="8" t="s">
        <v>977</v>
      </c>
      <c r="C683" s="9" t="s">
        <v>173</v>
      </c>
      <c r="D683" s="17">
        <v>181.05</v>
      </c>
      <c r="E683" s="18" t="s">
        <v>357</v>
      </c>
      <c r="F683" s="19"/>
      <c r="G683" s="20"/>
      <c r="H683" s="20"/>
      <c r="I683" s="20"/>
      <c r="J683" s="20"/>
      <c r="K683" s="20"/>
      <c r="L683" s="20"/>
      <c r="M683" s="20"/>
      <c r="N683" s="16"/>
      <c r="O683" s="2"/>
      <c r="P683" s="2"/>
    </row>
    <row r="684" spans="1:16">
      <c r="A684" s="13">
        <f>+A683+0.01</f>
        <v>1901.05</v>
      </c>
      <c r="B684" s="8" t="s">
        <v>978</v>
      </c>
      <c r="C684" s="9" t="s">
        <v>173</v>
      </c>
      <c r="D684" s="17">
        <v>202.9</v>
      </c>
      <c r="E684" s="18" t="s">
        <v>357</v>
      </c>
      <c r="F684" s="19"/>
      <c r="G684" s="20"/>
      <c r="H684" s="20"/>
      <c r="I684" s="20"/>
      <c r="J684" s="20"/>
      <c r="K684" s="20"/>
      <c r="L684" s="20"/>
      <c r="M684" s="20"/>
      <c r="N684" s="16"/>
      <c r="O684" s="2"/>
      <c r="P684" s="2"/>
    </row>
    <row r="685" spans="1:16">
      <c r="A685" s="13">
        <v>1902</v>
      </c>
      <c r="B685" s="5" t="s">
        <v>979</v>
      </c>
      <c r="C685" s="9"/>
      <c r="D685" s="17"/>
      <c r="E685" s="19"/>
      <c r="F685" s="19"/>
      <c r="G685" s="19"/>
      <c r="H685" s="19"/>
      <c r="I685" s="19"/>
      <c r="J685" s="19"/>
      <c r="K685" s="19"/>
      <c r="L685" s="19"/>
      <c r="M685" s="16"/>
      <c r="N685" s="16"/>
      <c r="O685" s="2"/>
      <c r="P685" s="2"/>
    </row>
    <row r="686" spans="1:16">
      <c r="A686" s="13">
        <f>+A685+0.01</f>
        <v>1902.01</v>
      </c>
      <c r="B686" s="8" t="s">
        <v>980</v>
      </c>
      <c r="C686" s="9" t="s">
        <v>173</v>
      </c>
      <c r="D686" s="17">
        <v>113.93</v>
      </c>
      <c r="E686" s="18" t="s">
        <v>357</v>
      </c>
      <c r="F686" s="19"/>
      <c r="G686" s="20"/>
      <c r="H686" s="20"/>
      <c r="I686" s="20"/>
      <c r="J686" s="20"/>
      <c r="K686" s="20"/>
      <c r="L686" s="20"/>
      <c r="M686" s="20"/>
      <c r="N686" s="16"/>
      <c r="O686" s="2"/>
      <c r="P686" s="2"/>
    </row>
    <row r="687" spans="1:16">
      <c r="A687" s="13">
        <f>+A686+0.01</f>
        <v>1902.02</v>
      </c>
      <c r="B687" s="8" t="s">
        <v>981</v>
      </c>
      <c r="C687" s="9" t="s">
        <v>173</v>
      </c>
      <c r="D687" s="17">
        <v>135.79</v>
      </c>
      <c r="E687" s="18" t="s">
        <v>357</v>
      </c>
      <c r="F687" s="19"/>
      <c r="G687" s="20"/>
      <c r="H687" s="20"/>
      <c r="I687" s="20"/>
      <c r="J687" s="20"/>
      <c r="K687" s="20"/>
      <c r="L687" s="20"/>
      <c r="M687" s="20"/>
      <c r="N687" s="16"/>
      <c r="O687" s="2"/>
      <c r="P687" s="2"/>
    </row>
    <row r="688" spans="1:16">
      <c r="A688" s="13">
        <f>+A687+0.01</f>
        <v>1902.03</v>
      </c>
      <c r="B688" s="8" t="s">
        <v>982</v>
      </c>
      <c r="C688" s="9" t="s">
        <v>173</v>
      </c>
      <c r="D688" s="17">
        <v>148.27000000000001</v>
      </c>
      <c r="E688" s="18" t="s">
        <v>357</v>
      </c>
      <c r="F688" s="19"/>
      <c r="G688" s="20"/>
      <c r="H688" s="20"/>
      <c r="I688" s="20"/>
      <c r="J688" s="20"/>
      <c r="K688" s="20"/>
      <c r="L688" s="20"/>
      <c r="M688" s="20"/>
      <c r="N688" s="16"/>
      <c r="O688" s="2"/>
      <c r="P688" s="2"/>
    </row>
    <row r="689" spans="1:16">
      <c r="A689" s="13">
        <f>+A688+0.01</f>
        <v>1902.04</v>
      </c>
      <c r="B689" s="8" t="s">
        <v>983</v>
      </c>
      <c r="C689" s="9" t="s">
        <v>173</v>
      </c>
      <c r="D689" s="17">
        <v>171.69</v>
      </c>
      <c r="E689" s="18" t="s">
        <v>357</v>
      </c>
      <c r="F689" s="19"/>
      <c r="G689" s="20"/>
      <c r="H689" s="20"/>
      <c r="I689" s="20"/>
      <c r="J689" s="20"/>
      <c r="K689" s="20"/>
      <c r="L689" s="20"/>
      <c r="M689" s="20"/>
      <c r="N689" s="16"/>
      <c r="O689" s="2"/>
      <c r="P689" s="2"/>
    </row>
    <row r="690" spans="1:16">
      <c r="A690" s="13">
        <v>1903</v>
      </c>
      <c r="B690" s="5" t="s">
        <v>984</v>
      </c>
      <c r="C690" s="9"/>
      <c r="D690" s="17"/>
      <c r="E690" s="19"/>
      <c r="F690" s="19"/>
      <c r="G690" s="19"/>
      <c r="H690" s="19"/>
      <c r="I690" s="19"/>
      <c r="J690" s="19"/>
      <c r="K690" s="19"/>
      <c r="L690" s="19"/>
      <c r="M690" s="16"/>
      <c r="N690" s="16"/>
      <c r="O690" s="2"/>
      <c r="P690" s="2"/>
    </row>
    <row r="691" spans="1:16">
      <c r="A691" s="13">
        <f>+A690+0.01</f>
        <v>1903.01</v>
      </c>
      <c r="B691" s="8" t="s">
        <v>985</v>
      </c>
      <c r="C691" s="9" t="s">
        <v>173</v>
      </c>
      <c r="D691" s="17">
        <v>120.18</v>
      </c>
      <c r="E691" s="18" t="s">
        <v>357</v>
      </c>
      <c r="F691" s="19"/>
      <c r="G691" s="20"/>
      <c r="H691" s="20"/>
      <c r="I691" s="20"/>
      <c r="J691" s="20"/>
      <c r="K691" s="20"/>
      <c r="L691" s="20"/>
      <c r="M691" s="20"/>
      <c r="N691" s="16"/>
      <c r="O691" s="2"/>
      <c r="P691" s="2"/>
    </row>
    <row r="692" spans="1:16">
      <c r="A692" s="13">
        <f>+A691+0.01</f>
        <v>1903.02</v>
      </c>
      <c r="B692" s="8" t="s">
        <v>986</v>
      </c>
      <c r="C692" s="9" t="s">
        <v>173</v>
      </c>
      <c r="D692" s="17">
        <v>135.79</v>
      </c>
      <c r="E692" s="18" t="s">
        <v>357</v>
      </c>
      <c r="F692" s="19"/>
      <c r="G692" s="20"/>
      <c r="H692" s="20"/>
      <c r="I692" s="20"/>
      <c r="J692" s="20"/>
      <c r="K692" s="20"/>
      <c r="L692" s="20"/>
      <c r="M692" s="20"/>
      <c r="N692" s="16"/>
      <c r="O692" s="2"/>
      <c r="P692" s="2"/>
    </row>
    <row r="693" spans="1:16">
      <c r="A693" s="13">
        <f>+A692+0.01</f>
        <v>1903.03</v>
      </c>
      <c r="B693" s="8" t="s">
        <v>987</v>
      </c>
      <c r="C693" s="9" t="s">
        <v>173</v>
      </c>
      <c r="D693" s="17">
        <v>162.33000000000001</v>
      </c>
      <c r="E693" s="18" t="s">
        <v>357</v>
      </c>
      <c r="F693" s="19"/>
      <c r="G693" s="20"/>
      <c r="H693" s="20"/>
      <c r="I693" s="20"/>
      <c r="J693" s="20"/>
      <c r="K693" s="20"/>
      <c r="L693" s="20"/>
      <c r="M693" s="20"/>
      <c r="N693" s="16"/>
      <c r="O693" s="2"/>
      <c r="P693" s="2"/>
    </row>
    <row r="694" spans="1:16">
      <c r="A694" s="13">
        <f>+A693+0.01</f>
        <v>1903.04</v>
      </c>
      <c r="B694" s="8" t="s">
        <v>988</v>
      </c>
      <c r="C694" s="9" t="s">
        <v>173</v>
      </c>
      <c r="D694" s="17">
        <v>181.05</v>
      </c>
      <c r="E694" s="18" t="s">
        <v>357</v>
      </c>
      <c r="F694" s="19"/>
      <c r="G694" s="20"/>
      <c r="H694" s="20"/>
      <c r="I694" s="20"/>
      <c r="J694" s="20"/>
      <c r="K694" s="20"/>
      <c r="L694" s="20"/>
      <c r="M694" s="20"/>
      <c r="N694" s="16"/>
      <c r="O694" s="2"/>
      <c r="P694" s="2"/>
    </row>
    <row r="695" spans="1:16">
      <c r="A695" s="13">
        <v>1904</v>
      </c>
      <c r="B695" s="5" t="s">
        <v>989</v>
      </c>
      <c r="C695" s="9"/>
      <c r="D695" s="17"/>
      <c r="E695" s="19"/>
      <c r="F695" s="19"/>
      <c r="G695" s="19"/>
      <c r="H695" s="19"/>
      <c r="I695" s="19"/>
      <c r="J695" s="19"/>
      <c r="K695" s="19"/>
      <c r="L695" s="19"/>
      <c r="M695" s="16"/>
      <c r="N695" s="16"/>
      <c r="O695" s="2"/>
      <c r="P695" s="2"/>
    </row>
    <row r="696" spans="1:16">
      <c r="A696" s="13">
        <f>+A695+0.01</f>
        <v>1904.01</v>
      </c>
      <c r="B696" s="8" t="s">
        <v>990</v>
      </c>
      <c r="C696" s="9" t="s">
        <v>173</v>
      </c>
      <c r="D696" s="17">
        <v>148.27000000000001</v>
      </c>
      <c r="E696" s="18" t="s">
        <v>357</v>
      </c>
      <c r="F696" s="19"/>
      <c r="G696" s="20"/>
      <c r="H696" s="20"/>
      <c r="I696" s="20"/>
      <c r="J696" s="20"/>
      <c r="K696" s="20"/>
      <c r="L696" s="20"/>
      <c r="M696" s="20"/>
      <c r="N696" s="16"/>
      <c r="O696" s="2"/>
      <c r="P696" s="2"/>
    </row>
    <row r="697" spans="1:16">
      <c r="A697" s="13">
        <f>+A696+0.01</f>
        <v>1904.02</v>
      </c>
      <c r="B697" s="8" t="s">
        <v>991</v>
      </c>
      <c r="C697" s="9" t="s">
        <v>173</v>
      </c>
      <c r="D697" s="17">
        <v>135.79</v>
      </c>
      <c r="E697" s="18" t="s">
        <v>357</v>
      </c>
      <c r="F697" s="19"/>
      <c r="G697" s="20"/>
      <c r="H697" s="20"/>
      <c r="I697" s="20"/>
      <c r="J697" s="20"/>
      <c r="K697" s="20"/>
      <c r="L697" s="20"/>
      <c r="M697" s="20"/>
      <c r="N697" s="16"/>
      <c r="O697" s="2"/>
      <c r="P697" s="2"/>
    </row>
    <row r="698" spans="1:16">
      <c r="A698" s="13">
        <f>+A697+0.01</f>
        <v>1904.03</v>
      </c>
      <c r="B698" s="8" t="s">
        <v>992</v>
      </c>
      <c r="C698" s="9" t="s">
        <v>173</v>
      </c>
      <c r="D698" s="17">
        <v>120.18</v>
      </c>
      <c r="E698" s="18" t="s">
        <v>357</v>
      </c>
      <c r="F698" s="19"/>
      <c r="G698" s="20"/>
      <c r="H698" s="20"/>
      <c r="I698" s="20"/>
      <c r="J698" s="20"/>
      <c r="K698" s="20"/>
      <c r="L698" s="20"/>
      <c r="M698" s="20"/>
      <c r="N698" s="16"/>
      <c r="O698" s="2"/>
      <c r="P698" s="2"/>
    </row>
    <row r="699" spans="1:16">
      <c r="A699" s="13">
        <f>+A698+0.01</f>
        <v>1904.04</v>
      </c>
      <c r="B699" s="8" t="s">
        <v>993</v>
      </c>
      <c r="C699" s="9" t="s">
        <v>173</v>
      </c>
      <c r="D699" s="17">
        <v>113.93</v>
      </c>
      <c r="E699" s="18" t="s">
        <v>357</v>
      </c>
      <c r="F699" s="19"/>
      <c r="G699" s="20"/>
      <c r="H699" s="20"/>
      <c r="I699" s="20"/>
      <c r="J699" s="20"/>
      <c r="K699" s="20"/>
      <c r="L699" s="20"/>
      <c r="M699" s="20"/>
      <c r="N699" s="16"/>
      <c r="O699" s="2"/>
      <c r="P699" s="2"/>
    </row>
    <row r="700" spans="1:16">
      <c r="A700" s="13">
        <f>+A699+0.01</f>
        <v>1904.05</v>
      </c>
      <c r="B700" s="8" t="s">
        <v>994</v>
      </c>
      <c r="C700" s="9" t="s">
        <v>173</v>
      </c>
      <c r="D700" s="17">
        <v>107.7</v>
      </c>
      <c r="E700" s="18" t="s">
        <v>357</v>
      </c>
      <c r="F700" s="19"/>
      <c r="G700" s="20"/>
      <c r="H700" s="20"/>
      <c r="I700" s="20"/>
      <c r="J700" s="20"/>
      <c r="K700" s="20"/>
      <c r="L700" s="20"/>
      <c r="M700" s="20"/>
      <c r="N700" s="16"/>
      <c r="O700" s="2"/>
      <c r="P700" s="2"/>
    </row>
    <row r="701" spans="1:16">
      <c r="A701" s="13">
        <v>1905</v>
      </c>
      <c r="B701" s="5" t="s">
        <v>995</v>
      </c>
      <c r="C701" s="9"/>
      <c r="D701" s="17"/>
      <c r="E701" s="19"/>
      <c r="F701" s="19"/>
      <c r="G701" s="19"/>
      <c r="H701" s="19"/>
      <c r="I701" s="19"/>
      <c r="J701" s="19"/>
      <c r="K701" s="19"/>
      <c r="L701" s="19"/>
      <c r="M701" s="16"/>
      <c r="N701" s="16"/>
      <c r="O701" s="2"/>
      <c r="P701" s="2"/>
    </row>
    <row r="702" spans="1:16">
      <c r="A702" s="13">
        <f>+A701+0.01</f>
        <v>1905.01</v>
      </c>
      <c r="B702" s="8" t="s">
        <v>996</v>
      </c>
      <c r="C702" s="9" t="s">
        <v>173</v>
      </c>
      <c r="D702" s="17">
        <v>140.47</v>
      </c>
      <c r="E702" s="18" t="s">
        <v>357</v>
      </c>
      <c r="F702" s="19"/>
      <c r="G702" s="20"/>
      <c r="H702" s="20"/>
      <c r="I702" s="20"/>
      <c r="J702" s="20"/>
      <c r="K702" s="20"/>
      <c r="L702" s="20"/>
      <c r="M702" s="20"/>
      <c r="N702" s="16"/>
      <c r="O702" s="2"/>
      <c r="P702" s="2"/>
    </row>
    <row r="703" spans="1:16">
      <c r="A703" s="13">
        <f>+A702+0.01</f>
        <v>1905.02</v>
      </c>
      <c r="B703" s="8" t="s">
        <v>997</v>
      </c>
      <c r="C703" s="9" t="s">
        <v>173</v>
      </c>
      <c r="D703" s="17">
        <v>162.33000000000001</v>
      </c>
      <c r="E703" s="18" t="s">
        <v>357</v>
      </c>
      <c r="F703" s="19"/>
      <c r="G703" s="20"/>
      <c r="H703" s="20"/>
      <c r="I703" s="20"/>
      <c r="J703" s="20"/>
      <c r="K703" s="20"/>
      <c r="L703" s="20"/>
      <c r="M703" s="20"/>
      <c r="N703" s="16"/>
      <c r="O703" s="2"/>
      <c r="P703" s="2"/>
    </row>
    <row r="704" spans="1:16">
      <c r="A704" s="13">
        <f>+A703+0.01</f>
        <v>1905.03</v>
      </c>
      <c r="B704" s="8" t="s">
        <v>998</v>
      </c>
      <c r="C704" s="9" t="s">
        <v>173</v>
      </c>
      <c r="D704" s="17">
        <v>171.69</v>
      </c>
      <c r="E704" s="18" t="s">
        <v>357</v>
      </c>
      <c r="F704" s="19"/>
      <c r="G704" s="20"/>
      <c r="H704" s="20"/>
      <c r="I704" s="20"/>
      <c r="J704" s="20"/>
      <c r="K704" s="20"/>
      <c r="L704" s="20"/>
      <c r="M704" s="20"/>
      <c r="N704" s="16"/>
      <c r="O704" s="2"/>
      <c r="P704" s="2"/>
    </row>
    <row r="705" spans="1:16">
      <c r="A705" s="13">
        <v>1906</v>
      </c>
      <c r="B705" s="5" t="s">
        <v>999</v>
      </c>
      <c r="C705" s="9"/>
      <c r="D705" s="17"/>
      <c r="E705" s="19"/>
      <c r="F705" s="19"/>
      <c r="G705" s="19"/>
      <c r="H705" s="19"/>
      <c r="I705" s="19"/>
      <c r="J705" s="19"/>
      <c r="K705" s="19"/>
      <c r="L705" s="19"/>
      <c r="M705" s="16"/>
      <c r="N705" s="16"/>
      <c r="O705" s="2"/>
      <c r="P705" s="2"/>
    </row>
    <row r="706" spans="1:16">
      <c r="A706" s="13">
        <f>+A705+0.01</f>
        <v>1906.01</v>
      </c>
      <c r="B706" s="8" t="s">
        <v>996</v>
      </c>
      <c r="C706" s="9" t="s">
        <v>173</v>
      </c>
      <c r="D706" s="17">
        <v>117.06</v>
      </c>
      <c r="E706" s="18" t="s">
        <v>357</v>
      </c>
      <c r="F706" s="19"/>
      <c r="G706" s="20"/>
      <c r="H706" s="20"/>
      <c r="I706" s="20"/>
      <c r="J706" s="20"/>
      <c r="K706" s="20"/>
      <c r="L706" s="20"/>
      <c r="M706" s="20"/>
      <c r="N706" s="16"/>
      <c r="O706" s="2"/>
      <c r="P706" s="2"/>
    </row>
    <row r="707" spans="1:16">
      <c r="A707" s="13">
        <f>+A706+0.01</f>
        <v>1906.02</v>
      </c>
      <c r="B707" s="8" t="s">
        <v>1000</v>
      </c>
      <c r="C707" s="9" t="s">
        <v>173</v>
      </c>
      <c r="D707" s="17">
        <v>126.42</v>
      </c>
      <c r="E707" s="18" t="s">
        <v>357</v>
      </c>
      <c r="F707" s="19"/>
      <c r="G707" s="20"/>
      <c r="H707" s="20"/>
      <c r="I707" s="20"/>
      <c r="J707" s="20"/>
      <c r="K707" s="20"/>
      <c r="L707" s="20"/>
      <c r="M707" s="20"/>
      <c r="N707" s="16"/>
      <c r="O707" s="2"/>
      <c r="P707" s="2"/>
    </row>
    <row r="708" spans="1:16">
      <c r="A708" s="13">
        <f>+A707+0.01</f>
        <v>1906.03</v>
      </c>
      <c r="B708" s="8" t="s">
        <v>1001</v>
      </c>
      <c r="C708" s="9" t="s">
        <v>173</v>
      </c>
      <c r="D708" s="17">
        <v>171.69</v>
      </c>
      <c r="E708" s="18" t="s">
        <v>357</v>
      </c>
      <c r="F708" s="19"/>
      <c r="G708" s="20"/>
      <c r="H708" s="20"/>
      <c r="I708" s="20"/>
      <c r="J708" s="20"/>
      <c r="K708" s="20"/>
      <c r="L708" s="20"/>
      <c r="M708" s="20"/>
      <c r="N708" s="16"/>
      <c r="O708" s="2"/>
      <c r="P708" s="2"/>
    </row>
    <row r="709" spans="1:16">
      <c r="A709" s="13">
        <v>2000</v>
      </c>
      <c r="B709" s="5" t="s">
        <v>1002</v>
      </c>
      <c r="C709" s="9"/>
      <c r="D709" s="17"/>
      <c r="E709" s="19"/>
      <c r="F709" s="19"/>
      <c r="G709" s="19"/>
      <c r="H709" s="19"/>
      <c r="I709" s="19"/>
      <c r="J709" s="19"/>
      <c r="K709" s="19"/>
      <c r="L709" s="19"/>
      <c r="M709" s="16"/>
      <c r="N709" s="16"/>
      <c r="O709" s="2"/>
      <c r="P709" s="2"/>
    </row>
    <row r="710" spans="1:16" ht="23.25">
      <c r="A710" s="24">
        <f>+A709+0.01</f>
        <v>2000.01</v>
      </c>
      <c r="B710" s="22" t="s">
        <v>1003</v>
      </c>
      <c r="C710" s="9" t="s">
        <v>217</v>
      </c>
      <c r="D710" s="17">
        <v>667.59</v>
      </c>
      <c r="E710" s="18">
        <v>4.25</v>
      </c>
      <c r="F710" s="19">
        <f>+(G710*D$3)+(H710*D$4)+(I710*D$5)+(J710*D$6)+(K710*D$7)+(L710*D$8)+(M710*D$9)</f>
        <v>3263</v>
      </c>
      <c r="G710" s="20"/>
      <c r="H710" s="20">
        <v>1</v>
      </c>
      <c r="I710" s="20"/>
      <c r="J710" s="20"/>
      <c r="K710" s="20">
        <v>2</v>
      </c>
      <c r="L710" s="20"/>
      <c r="M710" s="20"/>
      <c r="N710" s="16"/>
      <c r="O710" s="2"/>
      <c r="P710" s="2"/>
    </row>
    <row r="711" spans="1:16">
      <c r="A711" s="13">
        <f>+A710+0.01</f>
        <v>2000.02</v>
      </c>
      <c r="B711" s="8" t="s">
        <v>1004</v>
      </c>
      <c r="C711" s="9" t="s">
        <v>217</v>
      </c>
      <c r="D711" s="17">
        <v>4.0599999999999996</v>
      </c>
      <c r="E711" s="18">
        <v>308.5</v>
      </c>
      <c r="F711" s="19">
        <f>+(G711*D$3)+(H711*D$4)+(I711*D$5)+(J711*D$6)+(K711*D$7)+(L711*D$8)+(M711*D$9)</f>
        <v>1442</v>
      </c>
      <c r="G711" s="20"/>
      <c r="H711" s="20"/>
      <c r="I711" s="20"/>
      <c r="J711" s="20"/>
      <c r="K711" s="20"/>
      <c r="L711" s="20">
        <v>2</v>
      </c>
      <c r="M711" s="20"/>
      <c r="N711" s="16"/>
      <c r="O711" s="2"/>
      <c r="P711" s="2"/>
    </row>
    <row r="712" spans="1:16">
      <c r="A712" s="13">
        <v>2100</v>
      </c>
      <c r="B712" s="5" t="s">
        <v>1005</v>
      </c>
      <c r="C712" s="9"/>
      <c r="D712" s="17"/>
      <c r="E712" s="19"/>
      <c r="F712" s="19"/>
      <c r="G712" s="19"/>
      <c r="H712" s="19"/>
      <c r="I712" s="19"/>
      <c r="J712" s="19"/>
      <c r="K712" s="19"/>
      <c r="L712" s="19"/>
      <c r="M712" s="16"/>
      <c r="N712" s="16"/>
      <c r="O712" s="2"/>
      <c r="P712" s="2"/>
    </row>
    <row r="713" spans="1:16">
      <c r="A713" s="24">
        <f>+A712+0.01</f>
        <v>2100.0100000000002</v>
      </c>
      <c r="B713" s="22" t="s">
        <v>1006</v>
      </c>
      <c r="C713" s="9" t="s">
        <v>658</v>
      </c>
      <c r="D713" s="17">
        <v>626.76</v>
      </c>
      <c r="E713" s="18">
        <v>1</v>
      </c>
      <c r="F713" s="19">
        <f>+(G713*D$3)+(H713*D$4)+(I713*D$5)+(J713*D$6)+(K713*D$7)+(L713*D$8)+(M713*D$9)</f>
        <v>721</v>
      </c>
      <c r="G713" s="20"/>
      <c r="H713" s="20"/>
      <c r="I713" s="20"/>
      <c r="J713" s="20"/>
      <c r="K713" s="20"/>
      <c r="L713" s="20">
        <v>1</v>
      </c>
      <c r="M713" s="20"/>
      <c r="N713" s="16"/>
      <c r="O713" s="2"/>
      <c r="P713" s="2"/>
    </row>
    <row r="714" spans="1:16">
      <c r="A714" s="13">
        <f>+A713+0.01</f>
        <v>2100.0200000000004</v>
      </c>
      <c r="B714" s="8" t="s">
        <v>1007</v>
      </c>
      <c r="C714" s="9" t="s">
        <v>658</v>
      </c>
      <c r="D714" s="17">
        <v>1392.8</v>
      </c>
      <c r="E714" s="18">
        <v>0.45</v>
      </c>
      <c r="F714" s="19">
        <f>+(G714*D$3)+(H714*D$4)+(I714*D$5)+(J714*D$6)+(K714*D$7)+(L714*D$8)+(M714*D$9)</f>
        <v>721</v>
      </c>
      <c r="G714" s="20"/>
      <c r="H714" s="20"/>
      <c r="I714" s="20"/>
      <c r="J714" s="20"/>
      <c r="K714" s="20"/>
      <c r="L714" s="20">
        <v>1</v>
      </c>
      <c r="M714" s="20"/>
      <c r="N714" s="16"/>
      <c r="O714" s="2"/>
      <c r="P714" s="2"/>
    </row>
    <row r="715" spans="1:16">
      <c r="A715" s="13">
        <f>+A714+0.01</f>
        <v>2100.0300000000007</v>
      </c>
      <c r="B715" s="8" t="s">
        <v>1008</v>
      </c>
      <c r="C715" s="9" t="s">
        <v>658</v>
      </c>
      <c r="D715" s="17">
        <v>1392.8</v>
      </c>
      <c r="E715" s="18">
        <v>0.45</v>
      </c>
      <c r="F715" s="19">
        <f>+(G715*D$3)+(H715*D$4)+(I715*D$5)+(J715*D$6)+(K715*D$7)+(L715*D$8)+(M715*D$9)</f>
        <v>721</v>
      </c>
      <c r="G715" s="20"/>
      <c r="H715" s="20"/>
      <c r="I715" s="20"/>
      <c r="J715" s="20"/>
      <c r="K715" s="20"/>
      <c r="L715" s="20">
        <v>1</v>
      </c>
      <c r="M715" s="20"/>
      <c r="N715" s="16"/>
      <c r="O715" s="2"/>
      <c r="P715" s="2"/>
    </row>
    <row r="716" spans="1:16">
      <c r="A716" s="13">
        <f>+A715+0.01</f>
        <v>2100.0400000000009</v>
      </c>
      <c r="B716" s="8" t="s">
        <v>1009</v>
      </c>
      <c r="C716" s="9" t="s">
        <v>658</v>
      </c>
      <c r="D716" s="17">
        <v>2507.04</v>
      </c>
      <c r="E716" s="18">
        <v>0.25</v>
      </c>
      <c r="F716" s="19">
        <f>+(G716*D$3)+(H716*D$4)+(I716*D$5)+(J716*D$6)+(K716*D$7)+(L716*D$8)+(M716*D$9)</f>
        <v>721</v>
      </c>
      <c r="G716" s="20"/>
      <c r="H716" s="20"/>
      <c r="I716" s="20"/>
      <c r="J716" s="20"/>
      <c r="K716" s="20"/>
      <c r="L716" s="20">
        <v>1</v>
      </c>
      <c r="M716" s="20"/>
      <c r="N716" s="16"/>
      <c r="O716" s="2"/>
      <c r="P716" s="2"/>
    </row>
    <row r="717" spans="1:16">
      <c r="A717" s="25"/>
      <c r="B717" s="8" t="s">
        <v>1010</v>
      </c>
      <c r="C717" s="9"/>
      <c r="D717" s="17"/>
      <c r="E717" s="18"/>
      <c r="F717" s="19"/>
      <c r="G717" s="20"/>
      <c r="H717" s="20"/>
      <c r="I717" s="20"/>
      <c r="J717" s="20"/>
      <c r="K717" s="20"/>
      <c r="L717" s="20"/>
      <c r="M717" s="20"/>
      <c r="N717" s="16"/>
      <c r="O717" s="2"/>
      <c r="P717" s="2"/>
    </row>
    <row r="718" spans="1:16">
      <c r="A718" s="13">
        <v>2200</v>
      </c>
      <c r="B718" s="5" t="s">
        <v>1011</v>
      </c>
      <c r="C718" s="9"/>
      <c r="D718" s="17"/>
      <c r="E718" s="19"/>
      <c r="F718" s="19"/>
      <c r="G718" s="19"/>
      <c r="H718" s="19"/>
      <c r="I718" s="19"/>
      <c r="J718" s="19"/>
      <c r="K718" s="19"/>
      <c r="L718" s="19"/>
      <c r="M718" s="16"/>
      <c r="N718" s="16"/>
      <c r="O718" s="2"/>
      <c r="P718" s="2"/>
    </row>
    <row r="719" spans="1:16">
      <c r="A719" s="24">
        <f>+A718+0.01</f>
        <v>2200.0100000000002</v>
      </c>
      <c r="B719" s="22" t="s">
        <v>1012</v>
      </c>
      <c r="C719" s="9" t="s">
        <v>217</v>
      </c>
      <c r="D719" s="17">
        <v>247.13</v>
      </c>
      <c r="E719" s="18">
        <v>8.5</v>
      </c>
      <c r="F719" s="19">
        <f>+(G719*D$3)+(H719*D$4)+(I719*D$5)+(J719*D$6)+(K719*D$7)+(L719*D$8)+(M719*D$9)</f>
        <v>2416</v>
      </c>
      <c r="G719" s="20"/>
      <c r="H719" s="20">
        <v>1</v>
      </c>
      <c r="I719" s="20"/>
      <c r="J719" s="20"/>
      <c r="K719" s="20">
        <v>1</v>
      </c>
      <c r="L719" s="20"/>
      <c r="M719" s="20"/>
      <c r="N719" s="16"/>
      <c r="O719" s="2"/>
      <c r="P719" s="2"/>
    </row>
    <row r="720" spans="1:16">
      <c r="A720" s="13">
        <f>+A719+0.01</f>
        <v>2200.0200000000004</v>
      </c>
      <c r="B720" s="8" t="s">
        <v>1013</v>
      </c>
      <c r="C720" s="9" t="s">
        <v>217</v>
      </c>
      <c r="D720" s="17">
        <v>350.1</v>
      </c>
      <c r="E720" s="18">
        <v>6</v>
      </c>
      <c r="F720" s="19">
        <f>+(G720*D$3)+(H720*D$4)+(I720*D$5)+(J720*D$6)+(K720*D$7)+(L720*D$8)+(M720*D$9)</f>
        <v>2416</v>
      </c>
      <c r="G720" s="20"/>
      <c r="H720" s="20">
        <v>1</v>
      </c>
      <c r="I720" s="20"/>
      <c r="J720" s="20"/>
      <c r="K720" s="20">
        <v>1</v>
      </c>
      <c r="L720" s="20"/>
      <c r="M720" s="20"/>
      <c r="N720" s="16"/>
      <c r="O720" s="2"/>
      <c r="P720" s="2"/>
    </row>
    <row r="721" spans="1:16">
      <c r="A721" s="13">
        <f>+A720+0.01</f>
        <v>2200.0300000000007</v>
      </c>
      <c r="B721" s="8" t="s">
        <v>1014</v>
      </c>
      <c r="C721" s="9" t="s">
        <v>217</v>
      </c>
      <c r="D721" s="17">
        <v>247.13</v>
      </c>
      <c r="E721" s="18">
        <v>8.5</v>
      </c>
      <c r="F721" s="19">
        <f>+(G721*D$3)+(H721*D$4)+(I721*D$5)+(J721*D$6)+(K721*D$7)+(L721*D$8)+(M721*D$9)</f>
        <v>2416</v>
      </c>
      <c r="G721" s="20"/>
      <c r="H721" s="20">
        <v>1</v>
      </c>
      <c r="I721" s="20"/>
      <c r="J721" s="20"/>
      <c r="K721" s="20">
        <v>1</v>
      </c>
      <c r="L721" s="20"/>
      <c r="M721" s="20"/>
      <c r="N721" s="16"/>
      <c r="O721" s="2"/>
      <c r="P721" s="2"/>
    </row>
    <row r="722" spans="1:16">
      <c r="A722" s="13">
        <f>+A721+0.01</f>
        <v>2200.0400000000009</v>
      </c>
      <c r="B722" s="8" t="s">
        <v>1015</v>
      </c>
      <c r="C722" s="9" t="s">
        <v>347</v>
      </c>
      <c r="D722" s="17">
        <v>150.04</v>
      </c>
      <c r="E722" s="18">
        <v>14</v>
      </c>
      <c r="F722" s="19">
        <f>+(G722*D$3)+(H722*D$4)+(I722*D$5)+(J722*D$6)+(K722*D$7)+(L722*D$8)+(M722*D$9)</f>
        <v>2416</v>
      </c>
      <c r="G722" s="20"/>
      <c r="H722" s="20">
        <v>1</v>
      </c>
      <c r="I722" s="20"/>
      <c r="J722" s="20"/>
      <c r="K722" s="20">
        <v>1</v>
      </c>
      <c r="L722" s="20"/>
      <c r="M722" s="20"/>
      <c r="N722" s="16"/>
      <c r="O722" s="2"/>
      <c r="P722" s="2"/>
    </row>
    <row r="723" spans="1:16">
      <c r="A723" s="13">
        <f>+A722+0.01</f>
        <v>2200.0500000000011</v>
      </c>
      <c r="B723" s="8" t="s">
        <v>1016</v>
      </c>
      <c r="C723" s="9" t="s">
        <v>217</v>
      </c>
      <c r="D723" s="17">
        <v>200.06</v>
      </c>
      <c r="E723" s="18">
        <v>10.5</v>
      </c>
      <c r="F723" s="19">
        <f>+(G723*D$3)+(H723*D$4)+(I723*D$5)+(J723*D$6)+(K723*D$7)+(L723*D$8)+(M723*D$9)</f>
        <v>2416</v>
      </c>
      <c r="G723" s="20"/>
      <c r="H723" s="20">
        <v>1</v>
      </c>
      <c r="I723" s="20"/>
      <c r="J723" s="20"/>
      <c r="K723" s="20">
        <v>1</v>
      </c>
      <c r="L723" s="20"/>
      <c r="M723" s="20"/>
      <c r="N723" s="16"/>
      <c r="O723" s="2"/>
      <c r="P723" s="2"/>
    </row>
    <row r="724" spans="1:16">
      <c r="A724" s="25"/>
      <c r="B724" s="26"/>
      <c r="C724" s="1"/>
      <c r="D724" s="4"/>
      <c r="E724" s="27"/>
      <c r="F724" s="27"/>
      <c r="G724" s="28"/>
      <c r="H724" s="28"/>
      <c r="I724" s="28"/>
      <c r="J724" s="28"/>
      <c r="K724" s="28"/>
      <c r="L724" s="28"/>
      <c r="M724" s="28"/>
      <c r="N724" s="2"/>
      <c r="O724" s="2"/>
      <c r="P724" s="2"/>
    </row>
    <row r="725" spans="1:16">
      <c r="A725" s="25"/>
      <c r="B725" s="26"/>
      <c r="C725" s="1"/>
      <c r="D725" s="4"/>
      <c r="E725" s="27"/>
      <c r="F725" s="27"/>
      <c r="G725" s="28"/>
      <c r="H725" s="28"/>
      <c r="I725" s="28"/>
      <c r="J725" s="28"/>
      <c r="K725" s="28"/>
      <c r="L725" s="28"/>
      <c r="M725" s="28"/>
      <c r="N725" s="2"/>
      <c r="O725" s="2"/>
      <c r="P725" s="2"/>
    </row>
    <row r="726" spans="1:16">
      <c r="A726" s="25"/>
      <c r="B726" s="26"/>
      <c r="C726" s="1"/>
      <c r="D726" s="4"/>
      <c r="E726" s="27"/>
      <c r="F726" s="27"/>
      <c r="G726" s="28"/>
      <c r="H726" s="28"/>
      <c r="I726" s="28"/>
      <c r="J726" s="28"/>
      <c r="K726" s="28"/>
      <c r="L726" s="28"/>
      <c r="M726" s="28"/>
      <c r="N726" s="2"/>
      <c r="O726" s="2"/>
      <c r="P726" s="2"/>
    </row>
    <row r="727" spans="1:16">
      <c r="A727" s="25"/>
      <c r="B727" s="26"/>
      <c r="C727" s="1"/>
      <c r="D727" s="4"/>
      <c r="E727" s="27"/>
      <c r="F727" s="27"/>
      <c r="G727" s="28"/>
      <c r="H727" s="28"/>
      <c r="I727" s="28"/>
      <c r="J727" s="28"/>
      <c r="K727" s="28"/>
      <c r="L727" s="28"/>
      <c r="M727" s="28"/>
      <c r="N727" s="2"/>
      <c r="O727" s="2"/>
      <c r="P727" s="2"/>
    </row>
    <row r="728" spans="1:16">
      <c r="A728" s="25"/>
      <c r="B728" s="26"/>
      <c r="C728" s="1"/>
      <c r="D728" s="4"/>
      <c r="E728" s="27"/>
      <c r="F728" s="27"/>
      <c r="G728" s="28"/>
      <c r="H728" s="28"/>
      <c r="I728" s="28"/>
      <c r="J728" s="28"/>
      <c r="K728" s="28"/>
      <c r="L728" s="28"/>
      <c r="M728" s="28"/>
      <c r="N728" s="2"/>
      <c r="O728" s="2"/>
      <c r="P728" s="2"/>
    </row>
    <row r="729" spans="1:16">
      <c r="A729" s="25"/>
      <c r="B729" s="26"/>
      <c r="C729" s="1"/>
      <c r="D729" s="4"/>
      <c r="E729" s="27"/>
      <c r="F729" s="27"/>
      <c r="G729" s="28"/>
      <c r="H729" s="28"/>
      <c r="I729" s="28"/>
      <c r="J729" s="28"/>
      <c r="K729" s="28"/>
      <c r="L729" s="28"/>
      <c r="M729" s="28"/>
      <c r="N729" s="2"/>
      <c r="O729" s="2"/>
      <c r="P729" s="2"/>
    </row>
    <row r="730" spans="1:16">
      <c r="A730" s="25"/>
      <c r="B730" s="26"/>
      <c r="C730" s="1"/>
      <c r="D730" s="4"/>
      <c r="E730" s="27"/>
      <c r="F730" s="27"/>
      <c r="G730" s="28"/>
      <c r="H730" s="28"/>
      <c r="I730" s="28"/>
      <c r="J730" s="28"/>
      <c r="K730" s="28"/>
      <c r="L730" s="28"/>
      <c r="M730" s="28"/>
      <c r="N730" s="2"/>
      <c r="O730" s="2"/>
      <c r="P730" s="2"/>
    </row>
    <row r="731" spans="1:16">
      <c r="A731" s="25"/>
      <c r="B731" s="26"/>
      <c r="C731" s="1"/>
      <c r="D731" s="4"/>
      <c r="E731" s="27"/>
      <c r="F731" s="27"/>
      <c r="G731" s="28"/>
      <c r="H731" s="28"/>
      <c r="I731" s="28"/>
      <c r="J731" s="28"/>
      <c r="K731" s="28"/>
      <c r="L731" s="28"/>
      <c r="M731" s="28"/>
      <c r="N731" s="2"/>
      <c r="O731" s="2"/>
      <c r="P731" s="2"/>
    </row>
    <row r="732" spans="1:16">
      <c r="A732" s="25"/>
      <c r="B732" s="26"/>
      <c r="C732" s="1"/>
      <c r="D732" s="4"/>
      <c r="E732" s="27"/>
      <c r="F732" s="27"/>
      <c r="G732" s="28"/>
      <c r="H732" s="28"/>
      <c r="I732" s="28"/>
      <c r="J732" s="28"/>
      <c r="K732" s="28"/>
      <c r="L732" s="28"/>
      <c r="M732" s="28"/>
      <c r="N732" s="2"/>
      <c r="O732" s="2"/>
      <c r="P732" s="2"/>
    </row>
    <row r="733" spans="1:16">
      <c r="A733" s="25"/>
      <c r="B733" s="26"/>
      <c r="C733" s="1"/>
      <c r="D733" s="4"/>
      <c r="E733" s="27"/>
      <c r="F733" s="27"/>
      <c r="G733" s="28"/>
      <c r="H733" s="28"/>
      <c r="I733" s="28"/>
      <c r="J733" s="28"/>
      <c r="K733" s="28"/>
      <c r="L733" s="28"/>
      <c r="M733" s="28"/>
      <c r="N733" s="2"/>
      <c r="O733" s="2"/>
      <c r="P733" s="2"/>
    </row>
    <row r="734" spans="1:16">
      <c r="A734" s="25"/>
      <c r="B734" s="26"/>
      <c r="C734" s="1"/>
      <c r="D734" s="4"/>
      <c r="E734" s="27"/>
      <c r="F734" s="27"/>
      <c r="G734" s="28"/>
      <c r="H734" s="28"/>
      <c r="I734" s="28"/>
      <c r="J734" s="28"/>
      <c r="K734" s="28"/>
      <c r="L734" s="28"/>
      <c r="M734" s="28"/>
      <c r="N734" s="2"/>
      <c r="O734" s="2"/>
      <c r="P734" s="2"/>
    </row>
    <row r="735" spans="1:16">
      <c r="A735" s="25"/>
      <c r="B735" s="26"/>
      <c r="C735" s="1"/>
      <c r="D735" s="4"/>
      <c r="E735" s="27"/>
      <c r="F735" s="27"/>
      <c r="G735" s="28"/>
      <c r="H735" s="28"/>
      <c r="I735" s="28"/>
      <c r="J735" s="28"/>
      <c r="K735" s="28"/>
      <c r="L735" s="28"/>
      <c r="M735" s="28"/>
      <c r="N735" s="2"/>
      <c r="O735" s="2"/>
      <c r="P735" s="2"/>
    </row>
    <row r="736" spans="1:16">
      <c r="A736" s="25"/>
      <c r="B736" s="26"/>
      <c r="C736" s="1"/>
      <c r="D736" s="4"/>
      <c r="E736" s="27"/>
      <c r="F736" s="27"/>
      <c r="G736" s="28"/>
      <c r="H736" s="28"/>
      <c r="I736" s="28"/>
      <c r="J736" s="28"/>
      <c r="K736" s="28"/>
      <c r="L736" s="28"/>
      <c r="M736" s="28"/>
      <c r="N736" s="2"/>
      <c r="O736" s="2"/>
      <c r="P736" s="2"/>
    </row>
    <row r="737" spans="1:16">
      <c r="A737" s="25"/>
      <c r="B737" s="26"/>
      <c r="C737" s="1"/>
      <c r="D737" s="4"/>
      <c r="E737" s="27"/>
      <c r="F737" s="27"/>
      <c r="G737" s="28"/>
      <c r="H737" s="28"/>
      <c r="I737" s="28"/>
      <c r="J737" s="28"/>
      <c r="K737" s="28"/>
      <c r="L737" s="28"/>
      <c r="M737" s="28"/>
      <c r="N737" s="2"/>
      <c r="O737" s="2"/>
      <c r="P737" s="2"/>
    </row>
    <row r="738" spans="1:16">
      <c r="A738" s="25"/>
      <c r="B738" s="26"/>
      <c r="C738" s="1"/>
      <c r="D738" s="4"/>
      <c r="E738" s="27"/>
      <c r="F738" s="27"/>
      <c r="G738" s="28"/>
      <c r="H738" s="28"/>
      <c r="I738" s="28"/>
      <c r="J738" s="28"/>
      <c r="K738" s="28"/>
      <c r="L738" s="28"/>
      <c r="M738" s="28"/>
      <c r="N738" s="2"/>
      <c r="O738" s="2"/>
      <c r="P738" s="2"/>
    </row>
    <row r="739" spans="1:16">
      <c r="A739" s="25"/>
      <c r="B739" s="26"/>
      <c r="C739" s="1"/>
      <c r="D739" s="4"/>
      <c r="E739" s="27"/>
      <c r="F739" s="27"/>
      <c r="G739" s="28"/>
      <c r="H739" s="28"/>
      <c r="I739" s="28"/>
      <c r="J739" s="28"/>
      <c r="K739" s="28"/>
      <c r="L739" s="28"/>
      <c r="M739" s="28"/>
      <c r="N739" s="2"/>
      <c r="O739" s="2"/>
      <c r="P739" s="2"/>
    </row>
    <row r="740" spans="1:16">
      <c r="A740" s="25"/>
      <c r="B740" s="26"/>
      <c r="C740" s="1"/>
      <c r="D740" s="4"/>
      <c r="E740" s="27"/>
      <c r="F740" s="27"/>
      <c r="G740" s="28"/>
      <c r="H740" s="28"/>
      <c r="I740" s="28"/>
      <c r="J740" s="28"/>
      <c r="K740" s="28"/>
      <c r="L740" s="28"/>
      <c r="M740" s="28"/>
      <c r="N740" s="2"/>
      <c r="O740" s="2"/>
      <c r="P740" s="2"/>
    </row>
    <row r="741" spans="1:16">
      <c r="A741" s="25"/>
      <c r="B741" s="26"/>
      <c r="C741" s="1"/>
      <c r="D741" s="4"/>
      <c r="E741" s="27"/>
      <c r="F741" s="27"/>
      <c r="G741" s="28"/>
      <c r="H741" s="28"/>
      <c r="I741" s="28"/>
      <c r="J741" s="28"/>
      <c r="K741" s="28"/>
      <c r="L741" s="28"/>
      <c r="M741" s="28"/>
      <c r="N741" s="2"/>
      <c r="O741" s="2"/>
      <c r="P741" s="2"/>
    </row>
    <row r="742" spans="1:16">
      <c r="A742" s="25"/>
      <c r="B742" s="26"/>
      <c r="C742" s="1"/>
      <c r="D742" s="4"/>
      <c r="E742" s="27"/>
      <c r="F742" s="27"/>
      <c r="G742" s="28"/>
      <c r="H742" s="28"/>
      <c r="I742" s="28"/>
      <c r="J742" s="28"/>
      <c r="K742" s="28"/>
      <c r="L742" s="28"/>
      <c r="M742" s="28"/>
      <c r="N742" s="2"/>
      <c r="O742" s="2"/>
      <c r="P742" s="2"/>
    </row>
    <row r="743" spans="1:16">
      <c r="A743" s="25"/>
      <c r="B743" s="26"/>
      <c r="C743" s="1"/>
      <c r="D743" s="4"/>
      <c r="E743" s="27"/>
      <c r="F743" s="27"/>
      <c r="G743" s="28"/>
      <c r="H743" s="28"/>
      <c r="I743" s="28"/>
      <c r="J743" s="28"/>
      <c r="K743" s="28"/>
      <c r="L743" s="28"/>
      <c r="M743" s="28"/>
      <c r="N743" s="2"/>
      <c r="O743" s="2"/>
      <c r="P743" s="2"/>
    </row>
    <row r="744" spans="1:16">
      <c r="A744" s="25"/>
      <c r="B744" s="26"/>
      <c r="C744" s="1"/>
      <c r="D744" s="4"/>
      <c r="E744" s="27"/>
      <c r="F744" s="27"/>
      <c r="G744" s="28"/>
      <c r="H744" s="28"/>
      <c r="I744" s="28"/>
      <c r="J744" s="28"/>
      <c r="K744" s="28"/>
      <c r="L744" s="28"/>
      <c r="M744" s="28"/>
      <c r="N744" s="2"/>
      <c r="O744" s="2"/>
      <c r="P744" s="2"/>
    </row>
    <row r="745" spans="1:16">
      <c r="A745" s="25"/>
      <c r="B745" s="26"/>
      <c r="C745" s="1"/>
      <c r="D745" s="4"/>
      <c r="E745" s="27"/>
      <c r="F745" s="27"/>
      <c r="G745" s="28"/>
      <c r="H745" s="28"/>
      <c r="I745" s="28"/>
      <c r="J745" s="28"/>
      <c r="K745" s="28"/>
      <c r="L745" s="28"/>
      <c r="M745" s="28"/>
      <c r="N745" s="2"/>
      <c r="O745" s="2"/>
      <c r="P745" s="2"/>
    </row>
    <row r="746" spans="1:16">
      <c r="A746" s="25"/>
      <c r="B746" s="26"/>
      <c r="C746" s="1"/>
      <c r="D746" s="4"/>
      <c r="E746" s="27"/>
      <c r="F746" s="27"/>
      <c r="G746" s="28"/>
      <c r="H746" s="28"/>
      <c r="I746" s="28"/>
      <c r="J746" s="28"/>
      <c r="K746" s="28"/>
      <c r="L746" s="28"/>
      <c r="M746" s="28"/>
      <c r="N746" s="2"/>
      <c r="O746" s="2"/>
      <c r="P746" s="2"/>
    </row>
    <row r="747" spans="1:16">
      <c r="A747" s="25"/>
      <c r="B747" s="26"/>
      <c r="C747" s="1"/>
      <c r="D747" s="4"/>
      <c r="E747" s="27"/>
      <c r="F747" s="27"/>
      <c r="G747" s="28"/>
      <c r="H747" s="28"/>
      <c r="I747" s="28"/>
      <c r="J747" s="28"/>
      <c r="K747" s="28"/>
      <c r="L747" s="28"/>
      <c r="M747" s="28"/>
      <c r="N747" s="2"/>
      <c r="O747" s="2"/>
      <c r="P747" s="2"/>
    </row>
    <row r="748" spans="1:16">
      <c r="A748" s="25"/>
      <c r="B748" s="26"/>
      <c r="C748" s="1"/>
      <c r="D748" s="4"/>
      <c r="E748" s="27"/>
      <c r="F748" s="27"/>
      <c r="G748" s="28"/>
      <c r="H748" s="28"/>
      <c r="I748" s="28"/>
      <c r="J748" s="28"/>
      <c r="K748" s="28"/>
      <c r="L748" s="28"/>
      <c r="M748" s="28"/>
      <c r="N748" s="2"/>
      <c r="O748" s="2"/>
      <c r="P748" s="2"/>
    </row>
    <row r="749" spans="1:16">
      <c r="A749" s="25"/>
      <c r="B749" s="26"/>
      <c r="C749" s="1"/>
      <c r="D749" s="4"/>
      <c r="E749" s="27"/>
      <c r="F749" s="27"/>
      <c r="G749" s="28"/>
      <c r="H749" s="28"/>
      <c r="I749" s="28"/>
      <c r="J749" s="28"/>
      <c r="K749" s="28"/>
      <c r="L749" s="28"/>
      <c r="M749" s="28"/>
      <c r="N749" s="2"/>
      <c r="O749" s="2"/>
      <c r="P749" s="2"/>
    </row>
    <row r="750" spans="1:16">
      <c r="A750" s="25"/>
      <c r="B750" s="26"/>
      <c r="C750" s="1"/>
      <c r="D750" s="4"/>
      <c r="E750" s="27"/>
      <c r="F750" s="27"/>
      <c r="G750" s="28"/>
      <c r="H750" s="28"/>
      <c r="I750" s="28"/>
      <c r="J750" s="28"/>
      <c r="K750" s="28"/>
      <c r="L750" s="28"/>
      <c r="M750" s="28"/>
      <c r="N750" s="2"/>
      <c r="O750" s="2"/>
      <c r="P750" s="2"/>
    </row>
    <row r="751" spans="1:16">
      <c r="A751" s="25"/>
      <c r="B751" s="26"/>
      <c r="C751" s="1"/>
      <c r="D751" s="4"/>
      <c r="E751" s="27"/>
      <c r="F751" s="27"/>
      <c r="G751" s="28"/>
      <c r="H751" s="28"/>
      <c r="I751" s="28"/>
      <c r="J751" s="28"/>
      <c r="K751" s="28"/>
      <c r="L751" s="28"/>
      <c r="M751" s="28"/>
      <c r="N751" s="2"/>
      <c r="O751" s="2"/>
      <c r="P751" s="2"/>
    </row>
    <row r="752" spans="1:16">
      <c r="A752" s="25"/>
      <c r="B752" s="26"/>
      <c r="C752" s="1"/>
      <c r="D752" s="4"/>
      <c r="E752" s="27"/>
      <c r="F752" s="27"/>
      <c r="G752" s="28"/>
      <c r="H752" s="28"/>
      <c r="I752" s="28"/>
      <c r="J752" s="28"/>
      <c r="K752" s="28"/>
      <c r="L752" s="28"/>
      <c r="M752" s="28"/>
      <c r="N752" s="2"/>
      <c r="O752" s="2"/>
      <c r="P752" s="2"/>
    </row>
    <row r="753" spans="1:16">
      <c r="A753" s="25"/>
      <c r="B753" s="26"/>
      <c r="C753" s="1"/>
      <c r="D753" s="4"/>
      <c r="E753" s="27"/>
      <c r="F753" s="27"/>
      <c r="G753" s="28"/>
      <c r="H753" s="28"/>
      <c r="I753" s="28"/>
      <c r="J753" s="28"/>
      <c r="K753" s="28"/>
      <c r="L753" s="28"/>
      <c r="M753" s="28"/>
      <c r="N753" s="2"/>
      <c r="O753" s="2"/>
      <c r="P753" s="2"/>
    </row>
    <row r="754" spans="1:16">
      <c r="A754" s="25"/>
      <c r="B754" s="26"/>
      <c r="C754" s="1"/>
      <c r="D754" s="4"/>
      <c r="E754" s="27"/>
      <c r="F754" s="27"/>
      <c r="G754" s="28"/>
      <c r="H754" s="28"/>
      <c r="I754" s="28"/>
      <c r="J754" s="28"/>
      <c r="K754" s="28"/>
      <c r="L754" s="28"/>
      <c r="M754" s="28"/>
      <c r="N754" s="2"/>
      <c r="O754" s="2"/>
      <c r="P754" s="2"/>
    </row>
    <row r="755" spans="1:16">
      <c r="A755" s="25"/>
      <c r="B755" s="26"/>
      <c r="C755" s="1"/>
      <c r="D755" s="4"/>
      <c r="E755" s="27"/>
      <c r="F755" s="27"/>
      <c r="G755" s="28"/>
      <c r="H755" s="28"/>
      <c r="I755" s="28"/>
      <c r="J755" s="28"/>
      <c r="K755" s="28"/>
      <c r="L755" s="28"/>
      <c r="M755" s="28"/>
      <c r="N755" s="2"/>
      <c r="O755" s="2"/>
      <c r="P755" s="2"/>
    </row>
    <row r="756" spans="1:16">
      <c r="A756" s="25"/>
      <c r="B756" s="26"/>
      <c r="C756" s="1"/>
      <c r="D756" s="4"/>
      <c r="E756" s="27"/>
      <c r="F756" s="27"/>
      <c r="G756" s="28"/>
      <c r="H756" s="28"/>
      <c r="I756" s="28"/>
      <c r="J756" s="28"/>
      <c r="K756" s="28"/>
      <c r="L756" s="28"/>
      <c r="M756" s="28"/>
      <c r="N756" s="2"/>
      <c r="O756" s="2"/>
      <c r="P756" s="2"/>
    </row>
    <row r="757" spans="1:16">
      <c r="A757" s="25"/>
      <c r="B757" s="26"/>
      <c r="C757" s="1"/>
      <c r="D757" s="4"/>
      <c r="E757" s="27"/>
      <c r="F757" s="27"/>
      <c r="G757" s="28"/>
      <c r="H757" s="28"/>
      <c r="I757" s="28"/>
      <c r="J757" s="28"/>
      <c r="K757" s="28"/>
      <c r="L757" s="28"/>
      <c r="M757" s="28"/>
      <c r="N757" s="2"/>
      <c r="O757" s="2"/>
      <c r="P757" s="2"/>
    </row>
    <row r="758" spans="1:16">
      <c r="A758" s="25"/>
      <c r="B758" s="26"/>
      <c r="C758" s="1"/>
      <c r="D758" s="4"/>
      <c r="E758" s="27"/>
      <c r="F758" s="27"/>
      <c r="G758" s="28"/>
      <c r="H758" s="28"/>
      <c r="I758" s="28"/>
      <c r="J758" s="28"/>
      <c r="K758" s="28"/>
      <c r="L758" s="28"/>
      <c r="M758" s="28"/>
      <c r="N758" s="2"/>
      <c r="O758" s="2"/>
      <c r="P758" s="2"/>
    </row>
    <row r="759" spans="1:16">
      <c r="A759" s="25"/>
      <c r="B759" s="26"/>
      <c r="C759" s="1"/>
      <c r="D759" s="4"/>
      <c r="E759" s="27"/>
      <c r="F759" s="27"/>
      <c r="G759" s="28"/>
      <c r="H759" s="28"/>
      <c r="I759" s="28"/>
      <c r="J759" s="28"/>
      <c r="K759" s="28"/>
      <c r="L759" s="28"/>
      <c r="M759" s="28"/>
      <c r="N759" s="2"/>
      <c r="O759" s="2"/>
      <c r="P759" s="2"/>
    </row>
    <row r="760" spans="1:16">
      <c r="A760" s="25"/>
      <c r="B760" s="26"/>
      <c r="C760" s="1"/>
      <c r="D760" s="4"/>
      <c r="E760" s="27"/>
      <c r="F760" s="27"/>
      <c r="G760" s="28"/>
      <c r="H760" s="28"/>
      <c r="I760" s="28"/>
      <c r="J760" s="28"/>
      <c r="K760" s="28"/>
      <c r="L760" s="28"/>
      <c r="M760" s="28"/>
      <c r="N760" s="2"/>
      <c r="O760" s="2"/>
      <c r="P760" s="2"/>
    </row>
    <row r="761" spans="1:16">
      <c r="A761" s="25"/>
      <c r="B761" s="26"/>
      <c r="C761" s="1"/>
      <c r="D761" s="4"/>
      <c r="E761" s="27"/>
      <c r="F761" s="27"/>
      <c r="G761" s="28"/>
      <c r="H761" s="28"/>
      <c r="I761" s="28"/>
      <c r="J761" s="28"/>
      <c r="K761" s="28"/>
      <c r="L761" s="28"/>
      <c r="M761" s="28"/>
      <c r="N761" s="2"/>
      <c r="O761" s="2"/>
      <c r="P761" s="2"/>
    </row>
    <row r="762" spans="1:16">
      <c r="A762" s="25"/>
      <c r="B762" s="26"/>
      <c r="C762" s="1"/>
      <c r="D762" s="4"/>
      <c r="E762" s="27"/>
      <c r="F762" s="27"/>
      <c r="G762" s="28"/>
      <c r="H762" s="28"/>
      <c r="I762" s="28"/>
      <c r="J762" s="28"/>
      <c r="K762" s="28"/>
      <c r="L762" s="28"/>
      <c r="M762" s="28"/>
      <c r="N762" s="2"/>
      <c r="O762" s="2"/>
      <c r="P762" s="2"/>
    </row>
    <row r="763" spans="1:16">
      <c r="A763" s="25"/>
      <c r="B763" s="26"/>
      <c r="C763" s="1"/>
      <c r="D763" s="4"/>
      <c r="E763" s="27"/>
      <c r="F763" s="27"/>
      <c r="G763" s="28"/>
      <c r="H763" s="28"/>
      <c r="I763" s="28"/>
      <c r="J763" s="28"/>
      <c r="K763" s="28"/>
      <c r="L763" s="28"/>
      <c r="M763" s="28"/>
      <c r="N763" s="2"/>
      <c r="O763" s="2"/>
      <c r="P763" s="2"/>
    </row>
    <row r="764" spans="1:16">
      <c r="A764" s="25"/>
      <c r="B764" s="26"/>
      <c r="C764" s="1"/>
      <c r="D764" s="4"/>
      <c r="E764" s="27"/>
      <c r="F764" s="27"/>
      <c r="G764" s="28"/>
      <c r="H764" s="28"/>
      <c r="I764" s="28"/>
      <c r="J764" s="28"/>
      <c r="K764" s="28"/>
      <c r="L764" s="28"/>
      <c r="M764" s="28"/>
      <c r="N764" s="2"/>
      <c r="O764" s="2"/>
      <c r="P764" s="2"/>
    </row>
    <row r="765" spans="1:16">
      <c r="A765" s="25"/>
      <c r="B765" s="26"/>
      <c r="C765" s="1"/>
      <c r="D765" s="4"/>
      <c r="E765" s="27"/>
      <c r="F765" s="27"/>
      <c r="G765" s="28"/>
      <c r="H765" s="28"/>
      <c r="I765" s="28"/>
      <c r="J765" s="28"/>
      <c r="K765" s="28"/>
      <c r="L765" s="28"/>
      <c r="M765" s="28"/>
      <c r="N765" s="2"/>
      <c r="O765" s="2"/>
      <c r="P765" s="2"/>
    </row>
    <row r="766" spans="1:16">
      <c r="A766" s="25"/>
      <c r="B766" s="26"/>
      <c r="C766" s="1"/>
      <c r="D766" s="4"/>
      <c r="E766" s="27"/>
      <c r="F766" s="27"/>
      <c r="G766" s="28"/>
      <c r="H766" s="28"/>
      <c r="I766" s="28"/>
      <c r="J766" s="28"/>
      <c r="K766" s="28"/>
      <c r="L766" s="28"/>
      <c r="M766" s="28"/>
      <c r="N766" s="2"/>
      <c r="O766" s="2"/>
      <c r="P766" s="2"/>
    </row>
    <row r="767" spans="1:16">
      <c r="A767" s="25"/>
      <c r="B767" s="26"/>
      <c r="C767" s="1"/>
      <c r="D767" s="4"/>
      <c r="E767" s="27"/>
      <c r="F767" s="27"/>
      <c r="G767" s="28"/>
      <c r="H767" s="28"/>
      <c r="I767" s="28"/>
      <c r="J767" s="28"/>
      <c r="K767" s="28"/>
      <c r="L767" s="28"/>
      <c r="M767" s="28"/>
      <c r="N767" s="2"/>
      <c r="O767" s="2"/>
      <c r="P767" s="2"/>
    </row>
    <row r="768" spans="1:16">
      <c r="A768" s="25"/>
      <c r="B768" s="26"/>
      <c r="C768" s="1"/>
      <c r="D768" s="4"/>
      <c r="E768" s="27"/>
      <c r="F768" s="27"/>
      <c r="G768" s="28"/>
      <c r="H768" s="28"/>
      <c r="I768" s="28"/>
      <c r="J768" s="28"/>
      <c r="K768" s="28"/>
      <c r="L768" s="28"/>
      <c r="M768" s="28"/>
      <c r="N768" s="2"/>
      <c r="O768" s="2"/>
      <c r="P768" s="2"/>
    </row>
    <row r="769" spans="1:16">
      <c r="A769" s="25"/>
      <c r="B769" s="26"/>
      <c r="C769" s="1"/>
      <c r="D769" s="4"/>
      <c r="E769" s="27"/>
      <c r="F769" s="27"/>
      <c r="G769" s="28"/>
      <c r="H769" s="28"/>
      <c r="I769" s="28"/>
      <c r="J769" s="28"/>
      <c r="K769" s="28"/>
      <c r="L769" s="28"/>
      <c r="M769" s="28"/>
      <c r="N769" s="2"/>
      <c r="O769" s="2"/>
      <c r="P769" s="2"/>
    </row>
    <row r="770" spans="1:16">
      <c r="A770" s="25"/>
      <c r="B770" s="26"/>
      <c r="C770" s="1"/>
      <c r="D770" s="4"/>
      <c r="E770" s="27"/>
      <c r="F770" s="27"/>
      <c r="G770" s="28"/>
      <c r="H770" s="28"/>
      <c r="I770" s="28"/>
      <c r="J770" s="28"/>
      <c r="K770" s="28"/>
      <c r="L770" s="28"/>
      <c r="M770" s="28"/>
      <c r="N770" s="2"/>
      <c r="O770" s="2"/>
      <c r="P770" s="2"/>
    </row>
    <row r="771" spans="1:16">
      <c r="A771" s="25"/>
      <c r="B771" s="26"/>
      <c r="C771" s="1"/>
      <c r="D771" s="4"/>
      <c r="E771" s="27"/>
      <c r="F771" s="27"/>
      <c r="G771" s="28"/>
      <c r="H771" s="28"/>
      <c r="I771" s="28"/>
      <c r="J771" s="28"/>
      <c r="K771" s="28"/>
      <c r="L771" s="28"/>
      <c r="M771" s="28"/>
      <c r="N771" s="2"/>
      <c r="O771" s="2"/>
      <c r="P771" s="2"/>
    </row>
    <row r="772" spans="1:16">
      <c r="A772" s="25"/>
      <c r="B772" s="26"/>
      <c r="C772" s="1"/>
      <c r="D772" s="4"/>
      <c r="E772" s="27"/>
      <c r="F772" s="27"/>
      <c r="G772" s="28"/>
      <c r="H772" s="28"/>
      <c r="I772" s="28"/>
      <c r="J772" s="28"/>
      <c r="K772" s="28"/>
      <c r="L772" s="28"/>
      <c r="M772" s="28"/>
      <c r="N772" s="2"/>
      <c r="O772" s="2"/>
      <c r="P772" s="2"/>
    </row>
    <row r="773" spans="1:16">
      <c r="A773" s="25"/>
      <c r="B773" s="26"/>
      <c r="C773" s="1"/>
      <c r="D773" s="4"/>
      <c r="E773" s="27"/>
      <c r="F773" s="27"/>
      <c r="G773" s="28"/>
      <c r="H773" s="28"/>
      <c r="I773" s="28"/>
      <c r="J773" s="28"/>
      <c r="K773" s="28"/>
      <c r="L773" s="28"/>
      <c r="M773" s="28"/>
      <c r="N773" s="2"/>
      <c r="O773" s="2"/>
      <c r="P773" s="2"/>
    </row>
    <row r="774" spans="1:16">
      <c r="A774" s="25"/>
      <c r="B774" s="26"/>
      <c r="C774" s="1"/>
      <c r="D774" s="4"/>
      <c r="E774" s="27"/>
      <c r="F774" s="27"/>
      <c r="G774" s="28"/>
      <c r="H774" s="28"/>
      <c r="I774" s="28"/>
      <c r="J774" s="28"/>
      <c r="K774" s="28"/>
      <c r="L774" s="28"/>
      <c r="M774" s="28"/>
      <c r="N774" s="2"/>
      <c r="O774" s="2"/>
      <c r="P774" s="2"/>
    </row>
    <row r="775" spans="1:16">
      <c r="A775" s="25"/>
      <c r="B775" s="26"/>
      <c r="C775" s="1"/>
      <c r="D775" s="4"/>
      <c r="E775" s="27"/>
      <c r="F775" s="27"/>
      <c r="G775" s="28"/>
      <c r="H775" s="28"/>
      <c r="I775" s="28"/>
      <c r="J775" s="28"/>
      <c r="K775" s="28"/>
      <c r="L775" s="28"/>
      <c r="M775" s="28"/>
      <c r="N775" s="2"/>
      <c r="O775" s="2"/>
      <c r="P775" s="2"/>
    </row>
    <row r="776" spans="1:16">
      <c r="A776" s="25"/>
      <c r="B776" s="26"/>
      <c r="C776" s="1"/>
      <c r="D776" s="4"/>
      <c r="E776" s="27"/>
      <c r="F776" s="27"/>
      <c r="G776" s="28"/>
      <c r="H776" s="28"/>
      <c r="I776" s="28"/>
      <c r="J776" s="28"/>
      <c r="K776" s="28"/>
      <c r="L776" s="28"/>
      <c r="M776" s="28"/>
      <c r="N776" s="2"/>
      <c r="O776" s="2"/>
      <c r="P776" s="2"/>
    </row>
    <row r="777" spans="1:16">
      <c r="A777" s="25"/>
      <c r="B777" s="26"/>
      <c r="C777" s="1"/>
      <c r="D777" s="4"/>
      <c r="E777" s="27"/>
      <c r="F777" s="27"/>
      <c r="G777" s="28"/>
      <c r="H777" s="28"/>
      <c r="I777" s="28"/>
      <c r="J777" s="28"/>
      <c r="K777" s="28"/>
      <c r="L777" s="28"/>
      <c r="M777" s="28"/>
      <c r="N777" s="2"/>
      <c r="O777" s="2"/>
      <c r="P777" s="2"/>
    </row>
    <row r="778" spans="1:16">
      <c r="A778" s="25"/>
      <c r="B778" s="26"/>
      <c r="C778" s="1"/>
      <c r="D778" s="4"/>
      <c r="E778" s="27"/>
      <c r="F778" s="27"/>
      <c r="G778" s="28"/>
      <c r="H778" s="28"/>
      <c r="I778" s="28"/>
      <c r="J778" s="28"/>
      <c r="K778" s="28"/>
      <c r="L778" s="28"/>
      <c r="M778" s="28"/>
      <c r="N778" s="2"/>
      <c r="O778" s="2"/>
      <c r="P778" s="2"/>
    </row>
    <row r="779" spans="1:16">
      <c r="A779" s="25"/>
      <c r="B779" s="26"/>
      <c r="C779" s="1"/>
      <c r="D779" s="4"/>
      <c r="E779" s="27"/>
      <c r="F779" s="27"/>
      <c r="G779" s="28"/>
      <c r="H779" s="28"/>
      <c r="I779" s="28"/>
      <c r="J779" s="28"/>
      <c r="K779" s="28"/>
      <c r="L779" s="28"/>
      <c r="M779" s="28"/>
      <c r="N779" s="2"/>
      <c r="O779" s="2"/>
      <c r="P779" s="2"/>
    </row>
    <row r="780" spans="1:16">
      <c r="A780" s="25"/>
      <c r="B780" s="26"/>
      <c r="C780" s="1"/>
      <c r="D780" s="4"/>
      <c r="E780" s="27"/>
      <c r="F780" s="27"/>
      <c r="G780" s="28"/>
      <c r="H780" s="28"/>
      <c r="I780" s="28"/>
      <c r="J780" s="28"/>
      <c r="K780" s="28"/>
      <c r="L780" s="28"/>
      <c r="M780" s="28"/>
      <c r="N780" s="2"/>
      <c r="O780" s="2"/>
      <c r="P780" s="2"/>
    </row>
    <row r="781" spans="1:16">
      <c r="A781" s="25"/>
      <c r="B781" s="26"/>
      <c r="C781" s="1"/>
      <c r="D781" s="4"/>
      <c r="E781" s="27"/>
      <c r="F781" s="27"/>
      <c r="G781" s="28"/>
      <c r="H781" s="28"/>
      <c r="I781" s="28"/>
      <c r="J781" s="28"/>
      <c r="K781" s="28"/>
      <c r="L781" s="28"/>
      <c r="M781" s="28"/>
      <c r="N781" s="2"/>
      <c r="O781" s="2"/>
      <c r="P781" s="2"/>
    </row>
    <row r="782" spans="1:16">
      <c r="A782" s="25"/>
      <c r="B782" s="26"/>
      <c r="C782" s="1"/>
      <c r="D782" s="4"/>
      <c r="E782" s="27"/>
      <c r="F782" s="27"/>
      <c r="G782" s="28"/>
      <c r="H782" s="28"/>
      <c r="I782" s="28"/>
      <c r="J782" s="28"/>
      <c r="K782" s="28"/>
      <c r="L782" s="28"/>
      <c r="M782" s="28"/>
      <c r="N782" s="2"/>
      <c r="O782" s="2"/>
      <c r="P782" s="2"/>
    </row>
    <row r="783" spans="1:16">
      <c r="A783" s="25"/>
      <c r="B783" s="26"/>
      <c r="C783" s="1"/>
      <c r="D783" s="4"/>
      <c r="E783" s="27"/>
      <c r="F783" s="27"/>
      <c r="G783" s="28"/>
      <c r="H783" s="28"/>
      <c r="I783" s="28"/>
      <c r="J783" s="28"/>
      <c r="K783" s="28"/>
      <c r="L783" s="28"/>
      <c r="M783" s="28"/>
      <c r="N783" s="2"/>
      <c r="O783" s="2"/>
      <c r="P783" s="2"/>
    </row>
    <row r="784" spans="1:16">
      <c r="A784" s="25"/>
      <c r="B784" s="26"/>
      <c r="C784" s="1"/>
      <c r="D784" s="4"/>
      <c r="E784" s="27"/>
      <c r="F784" s="27"/>
      <c r="G784" s="28"/>
      <c r="H784" s="28"/>
      <c r="I784" s="28"/>
      <c r="J784" s="28"/>
      <c r="K784" s="28"/>
      <c r="L784" s="28"/>
      <c r="M784" s="28"/>
      <c r="N784" s="2"/>
      <c r="O784" s="2"/>
      <c r="P784" s="2"/>
    </row>
    <row r="785" spans="1:16">
      <c r="A785" s="25"/>
      <c r="B785" s="26"/>
      <c r="C785" s="1"/>
      <c r="D785" s="4"/>
      <c r="E785" s="27"/>
      <c r="F785" s="27"/>
      <c r="G785" s="28"/>
      <c r="H785" s="28"/>
      <c r="I785" s="28"/>
      <c r="J785" s="28"/>
      <c r="K785" s="28"/>
      <c r="L785" s="28"/>
      <c r="M785" s="28"/>
      <c r="N785" s="2"/>
      <c r="O785" s="2"/>
      <c r="P785" s="2"/>
    </row>
    <row r="786" spans="1:16">
      <c r="A786" s="25"/>
      <c r="B786" s="26"/>
      <c r="C786" s="1"/>
      <c r="D786" s="4"/>
      <c r="E786" s="27"/>
      <c r="F786" s="27"/>
      <c r="G786" s="28"/>
      <c r="H786" s="28"/>
      <c r="I786" s="28"/>
      <c r="J786" s="28"/>
      <c r="K786" s="28"/>
      <c r="L786" s="28"/>
      <c r="M786" s="28"/>
      <c r="N786" s="2"/>
      <c r="O786" s="2"/>
      <c r="P786" s="2"/>
    </row>
    <row r="787" spans="1:16">
      <c r="A787" s="25"/>
      <c r="B787" s="26"/>
      <c r="C787" s="1"/>
      <c r="D787" s="4"/>
      <c r="E787" s="27"/>
      <c r="F787" s="27"/>
      <c r="G787" s="28"/>
      <c r="H787" s="28"/>
      <c r="I787" s="28"/>
      <c r="J787" s="28"/>
      <c r="K787" s="28"/>
      <c r="L787" s="28"/>
      <c r="M787" s="28"/>
      <c r="N787" s="2"/>
      <c r="O787" s="2"/>
      <c r="P787" s="2"/>
    </row>
    <row r="788" spans="1:16">
      <c r="A788" s="25"/>
      <c r="B788" s="26"/>
      <c r="C788" s="1"/>
      <c r="D788" s="4"/>
      <c r="E788" s="27"/>
      <c r="F788" s="27"/>
      <c r="G788" s="28"/>
      <c r="H788" s="28"/>
      <c r="I788" s="28"/>
      <c r="J788" s="28"/>
      <c r="K788" s="28"/>
      <c r="L788" s="28"/>
      <c r="M788" s="28"/>
      <c r="N788" s="2"/>
      <c r="O788" s="2"/>
      <c r="P788" s="2"/>
    </row>
    <row r="789" spans="1:16">
      <c r="A789" s="25"/>
      <c r="B789" s="26"/>
      <c r="C789" s="1"/>
      <c r="D789" s="4"/>
      <c r="E789" s="27"/>
      <c r="F789" s="27"/>
      <c r="G789" s="28"/>
      <c r="H789" s="28"/>
      <c r="I789" s="28"/>
      <c r="J789" s="28"/>
      <c r="K789" s="28"/>
      <c r="L789" s="28"/>
      <c r="M789" s="28"/>
      <c r="N789" s="2"/>
      <c r="O789" s="2"/>
      <c r="P789" s="2"/>
    </row>
    <row r="790" spans="1:16">
      <c r="A790" s="25"/>
      <c r="B790" s="26"/>
      <c r="C790" s="1"/>
      <c r="D790" s="4"/>
      <c r="E790" s="27"/>
      <c r="F790" s="27"/>
      <c r="G790" s="28"/>
      <c r="H790" s="28"/>
      <c r="I790" s="28"/>
      <c r="J790" s="28"/>
      <c r="K790" s="28"/>
      <c r="L790" s="28"/>
      <c r="M790" s="28"/>
      <c r="N790" s="2"/>
      <c r="O790" s="2"/>
      <c r="P790" s="2"/>
    </row>
    <row r="791" spans="1:16">
      <c r="A791" s="25"/>
      <c r="B791" s="26"/>
      <c r="C791" s="1"/>
      <c r="D791" s="4"/>
      <c r="E791" s="27"/>
      <c r="F791" s="27"/>
      <c r="G791" s="28"/>
      <c r="H791" s="28"/>
      <c r="I791" s="28"/>
      <c r="J791" s="28"/>
      <c r="K791" s="28"/>
      <c r="L791" s="28"/>
      <c r="M791" s="28"/>
      <c r="N791" s="2"/>
      <c r="O791" s="2"/>
      <c r="P791" s="2"/>
    </row>
    <row r="792" spans="1:16">
      <c r="A792" s="25"/>
      <c r="B792" s="26"/>
      <c r="C792" s="1"/>
      <c r="D792" s="4"/>
      <c r="E792" s="27"/>
      <c r="F792" s="27"/>
      <c r="G792" s="28"/>
      <c r="H792" s="28"/>
      <c r="I792" s="28"/>
      <c r="J792" s="28"/>
      <c r="K792" s="28"/>
      <c r="L792" s="28"/>
      <c r="M792" s="28"/>
      <c r="N792" s="2"/>
      <c r="O792" s="2"/>
      <c r="P792" s="2"/>
    </row>
    <row r="793" spans="1:16">
      <c r="A793" s="25"/>
      <c r="B793" s="26"/>
      <c r="C793" s="1"/>
      <c r="D793" s="4"/>
      <c r="E793" s="27"/>
      <c r="F793" s="27"/>
      <c r="G793" s="28"/>
      <c r="H793" s="28"/>
      <c r="I793" s="28"/>
      <c r="J793" s="28"/>
      <c r="K793" s="28"/>
      <c r="L793" s="28"/>
      <c r="M793" s="28"/>
      <c r="N793" s="2"/>
      <c r="O793" s="2"/>
      <c r="P793" s="2"/>
    </row>
    <row r="794" spans="1:16">
      <c r="A794" s="25"/>
      <c r="B794" s="26"/>
      <c r="C794" s="1"/>
      <c r="D794" s="4"/>
      <c r="E794" s="27"/>
      <c r="F794" s="27"/>
      <c r="G794" s="28"/>
      <c r="H794" s="28"/>
      <c r="I794" s="28"/>
      <c r="J794" s="28"/>
      <c r="K794" s="28"/>
      <c r="L794" s="28"/>
      <c r="M794" s="28"/>
      <c r="N794" s="2"/>
      <c r="O794" s="2"/>
      <c r="P794" s="2"/>
    </row>
    <row r="795" spans="1:16">
      <c r="A795" s="25"/>
      <c r="B795" s="26"/>
      <c r="C795" s="1"/>
      <c r="D795" s="4"/>
      <c r="E795" s="27"/>
      <c r="F795" s="27"/>
      <c r="G795" s="28"/>
      <c r="H795" s="28"/>
      <c r="I795" s="28"/>
      <c r="J795" s="28"/>
      <c r="K795" s="28"/>
      <c r="L795" s="28"/>
      <c r="M795" s="28"/>
      <c r="N795" s="2"/>
      <c r="O795" s="2"/>
      <c r="P795" s="2"/>
    </row>
    <row r="796" spans="1:16">
      <c r="A796" s="25"/>
      <c r="B796" s="26"/>
      <c r="C796" s="1"/>
      <c r="D796" s="4"/>
      <c r="E796" s="27"/>
      <c r="F796" s="27"/>
      <c r="G796" s="28"/>
      <c r="H796" s="28"/>
      <c r="I796" s="28"/>
      <c r="J796" s="28"/>
      <c r="K796" s="28"/>
      <c r="L796" s="28"/>
      <c r="M796" s="28"/>
      <c r="N796" s="2"/>
      <c r="O796" s="2"/>
      <c r="P796" s="2"/>
    </row>
    <row r="797" spans="1:16">
      <c r="A797" s="25"/>
      <c r="B797" s="26"/>
      <c r="C797" s="1"/>
      <c r="D797" s="4"/>
      <c r="E797" s="27"/>
      <c r="F797" s="27"/>
      <c r="G797" s="28"/>
      <c r="H797" s="28"/>
      <c r="I797" s="28"/>
      <c r="J797" s="28"/>
      <c r="K797" s="28"/>
      <c r="L797" s="28"/>
      <c r="M797" s="28"/>
      <c r="N797" s="2"/>
      <c r="O797" s="2"/>
      <c r="P797" s="2"/>
    </row>
    <row r="798" spans="1:16">
      <c r="A798" s="25"/>
      <c r="B798" s="26"/>
      <c r="C798" s="1"/>
      <c r="D798" s="4"/>
      <c r="E798" s="27"/>
      <c r="F798" s="27"/>
      <c r="G798" s="28"/>
      <c r="H798" s="28"/>
      <c r="I798" s="28"/>
      <c r="J798" s="28"/>
      <c r="K798" s="28"/>
      <c r="L798" s="28"/>
      <c r="M798" s="28"/>
      <c r="N798" s="2"/>
      <c r="O798" s="2"/>
      <c r="P798" s="2"/>
    </row>
    <row r="799" spans="1:16">
      <c r="A799" s="25"/>
      <c r="B799" s="26"/>
      <c r="C799" s="1"/>
      <c r="D799" s="4"/>
      <c r="E799" s="27"/>
      <c r="F799" s="27"/>
      <c r="G799" s="28"/>
      <c r="H799" s="28"/>
      <c r="I799" s="28"/>
      <c r="J799" s="28"/>
      <c r="K799" s="28"/>
      <c r="L799" s="28"/>
      <c r="M799" s="28"/>
      <c r="N799" s="2"/>
      <c r="O799" s="2"/>
      <c r="P799" s="2"/>
    </row>
    <row r="800" spans="1:16">
      <c r="A800" s="25"/>
      <c r="B800" s="26"/>
      <c r="C800" s="1"/>
      <c r="D800" s="4"/>
      <c r="E800" s="27"/>
      <c r="F800" s="27"/>
      <c r="G800" s="28"/>
      <c r="H800" s="28"/>
      <c r="I800" s="28"/>
      <c r="J800" s="28"/>
      <c r="K800" s="28"/>
      <c r="L800" s="28"/>
      <c r="M800" s="28"/>
      <c r="N800" s="2"/>
      <c r="O800" s="2"/>
      <c r="P800" s="2"/>
    </row>
    <row r="801" spans="1:16">
      <c r="A801" s="25"/>
      <c r="B801" s="26"/>
      <c r="C801" s="1"/>
      <c r="D801" s="4"/>
      <c r="E801" s="27"/>
      <c r="F801" s="27"/>
      <c r="G801" s="28"/>
      <c r="H801" s="28"/>
      <c r="I801" s="28"/>
      <c r="J801" s="28"/>
      <c r="K801" s="28"/>
      <c r="L801" s="28"/>
      <c r="M801" s="28"/>
      <c r="N801" s="2"/>
      <c r="O801" s="2"/>
      <c r="P801" s="2"/>
    </row>
    <row r="802" spans="1:16">
      <c r="A802" s="25"/>
      <c r="B802" s="26"/>
      <c r="C802" s="1"/>
      <c r="D802" s="4"/>
      <c r="E802" s="27"/>
      <c r="F802" s="27"/>
      <c r="G802" s="28"/>
      <c r="H802" s="28"/>
      <c r="I802" s="28"/>
      <c r="J802" s="28"/>
      <c r="K802" s="28"/>
      <c r="L802" s="28"/>
      <c r="M802" s="28"/>
      <c r="N802" s="2"/>
      <c r="O802" s="2"/>
      <c r="P802" s="2"/>
    </row>
    <row r="803" spans="1:16">
      <c r="A803" s="25"/>
      <c r="B803" s="26"/>
      <c r="C803" s="1"/>
      <c r="D803" s="4"/>
      <c r="E803" s="27"/>
      <c r="F803" s="27"/>
      <c r="G803" s="28"/>
      <c r="H803" s="28"/>
      <c r="I803" s="28"/>
      <c r="J803" s="28"/>
      <c r="K803" s="28"/>
      <c r="L803" s="28"/>
      <c r="M803" s="28"/>
      <c r="N803" s="2"/>
      <c r="O803" s="2"/>
      <c r="P803" s="2"/>
    </row>
    <row r="804" spans="1:16">
      <c r="A804" s="25"/>
      <c r="B804" s="26"/>
      <c r="C804" s="1"/>
      <c r="D804" s="4"/>
      <c r="E804" s="27"/>
      <c r="F804" s="27"/>
      <c r="G804" s="28"/>
      <c r="H804" s="28"/>
      <c r="I804" s="28"/>
      <c r="J804" s="28"/>
      <c r="K804" s="28"/>
      <c r="L804" s="28"/>
      <c r="M804" s="28"/>
      <c r="N804" s="2"/>
      <c r="O804" s="2"/>
      <c r="P804" s="2"/>
    </row>
    <row r="805" spans="1:16">
      <c r="A805" s="25"/>
      <c r="B805" s="26"/>
      <c r="C805" s="1"/>
      <c r="D805" s="4"/>
      <c r="E805" s="27"/>
      <c r="F805" s="27"/>
      <c r="G805" s="28"/>
      <c r="H805" s="28"/>
      <c r="I805" s="28"/>
      <c r="J805" s="28"/>
      <c r="K805" s="28"/>
      <c r="L805" s="28"/>
      <c r="M805" s="28"/>
      <c r="N805" s="2"/>
      <c r="O805" s="2"/>
      <c r="P805" s="2"/>
    </row>
    <row r="806" spans="1:16">
      <c r="A806" s="25"/>
      <c r="B806" s="26"/>
      <c r="C806" s="1"/>
      <c r="D806" s="4"/>
      <c r="E806" s="27"/>
      <c r="F806" s="27"/>
      <c r="G806" s="28"/>
      <c r="H806" s="28"/>
      <c r="I806" s="28"/>
      <c r="J806" s="28"/>
      <c r="K806" s="28"/>
      <c r="L806" s="28"/>
      <c r="M806" s="28"/>
      <c r="N806" s="2"/>
      <c r="O806" s="2"/>
      <c r="P806" s="2"/>
    </row>
    <row r="807" spans="1:16">
      <c r="A807" s="25"/>
      <c r="B807" s="26"/>
      <c r="C807" s="1"/>
      <c r="D807" s="4"/>
      <c r="E807" s="27"/>
      <c r="F807" s="27"/>
      <c r="G807" s="28"/>
      <c r="H807" s="28"/>
      <c r="I807" s="28"/>
      <c r="J807" s="28"/>
      <c r="K807" s="28"/>
      <c r="L807" s="28"/>
      <c r="M807" s="28"/>
      <c r="N807" s="2"/>
      <c r="O807" s="2"/>
      <c r="P807" s="2"/>
    </row>
    <row r="808" spans="1:16">
      <c r="A808" s="25"/>
      <c r="B808" s="26"/>
      <c r="C808" s="1"/>
      <c r="D808" s="4"/>
      <c r="E808" s="27"/>
      <c r="F808" s="27"/>
      <c r="G808" s="28"/>
      <c r="H808" s="28"/>
      <c r="I808" s="28"/>
      <c r="J808" s="28"/>
      <c r="K808" s="28"/>
      <c r="L808" s="28"/>
      <c r="M808" s="28"/>
      <c r="N808" s="2"/>
      <c r="O808" s="2"/>
      <c r="P808" s="2"/>
    </row>
    <row r="809" spans="1:16">
      <c r="A809" s="25"/>
      <c r="B809" s="26"/>
      <c r="C809" s="1"/>
      <c r="D809" s="4"/>
      <c r="E809" s="27"/>
      <c r="F809" s="27"/>
      <c r="G809" s="28"/>
      <c r="H809" s="28"/>
      <c r="I809" s="28"/>
      <c r="J809" s="28"/>
      <c r="K809" s="28"/>
      <c r="L809" s="28"/>
      <c r="M809" s="28"/>
      <c r="N809" s="2"/>
      <c r="O809" s="2"/>
      <c r="P809" s="2"/>
    </row>
    <row r="810" spans="1:16">
      <c r="A810" s="25"/>
      <c r="B810" s="26"/>
      <c r="C810" s="1"/>
      <c r="D810" s="4"/>
      <c r="E810" s="27"/>
      <c r="F810" s="27"/>
      <c r="G810" s="28"/>
      <c r="H810" s="28"/>
      <c r="I810" s="28"/>
      <c r="J810" s="28"/>
      <c r="K810" s="28"/>
      <c r="L810" s="28"/>
      <c r="M810" s="28"/>
      <c r="N810" s="2"/>
      <c r="O810" s="2"/>
      <c r="P810" s="2"/>
    </row>
    <row r="811" spans="1:16">
      <c r="A811" s="25"/>
      <c r="B811" s="26"/>
      <c r="C811" s="1"/>
      <c r="D811" s="4"/>
      <c r="E811" s="27"/>
      <c r="F811" s="27"/>
      <c r="G811" s="28"/>
      <c r="H811" s="28"/>
      <c r="I811" s="28"/>
      <c r="J811" s="28"/>
      <c r="K811" s="28"/>
      <c r="L811" s="28"/>
      <c r="M811" s="28"/>
      <c r="N811" s="2"/>
      <c r="O811" s="2"/>
      <c r="P811" s="2"/>
    </row>
    <row r="812" spans="1:16">
      <c r="A812" s="25"/>
      <c r="B812" s="26"/>
      <c r="C812" s="1"/>
      <c r="D812" s="4"/>
      <c r="E812" s="27"/>
      <c r="F812" s="27"/>
      <c r="G812" s="28"/>
      <c r="H812" s="28"/>
      <c r="I812" s="28"/>
      <c r="J812" s="28"/>
      <c r="K812" s="28"/>
      <c r="L812" s="28"/>
      <c r="M812" s="28"/>
      <c r="N812" s="2"/>
      <c r="O812" s="2"/>
      <c r="P812" s="2"/>
    </row>
    <row r="813" spans="1:16">
      <c r="A813" s="25"/>
      <c r="B813" s="26"/>
      <c r="C813" s="1"/>
      <c r="D813" s="4"/>
      <c r="E813" s="27"/>
      <c r="F813" s="27"/>
      <c r="G813" s="28"/>
      <c r="H813" s="28"/>
      <c r="I813" s="28"/>
      <c r="J813" s="28"/>
      <c r="K813" s="28"/>
      <c r="L813" s="28"/>
      <c r="M813" s="28"/>
      <c r="N813" s="2"/>
      <c r="O813" s="2"/>
      <c r="P813" s="2"/>
    </row>
    <row r="814" spans="1:16">
      <c r="A814" s="25"/>
      <c r="B814" s="26"/>
      <c r="C814" s="1"/>
      <c r="D814" s="4"/>
      <c r="E814" s="27"/>
      <c r="F814" s="27"/>
      <c r="G814" s="28"/>
      <c r="H814" s="28"/>
      <c r="I814" s="28"/>
      <c r="J814" s="28"/>
      <c r="K814" s="28"/>
      <c r="L814" s="28"/>
      <c r="M814" s="28"/>
      <c r="N814" s="2"/>
      <c r="O814" s="2"/>
      <c r="P814" s="2"/>
    </row>
    <row r="815" spans="1:16">
      <c r="A815" s="25"/>
      <c r="B815" s="26"/>
      <c r="C815" s="1"/>
      <c r="D815" s="4"/>
      <c r="E815" s="27"/>
      <c r="F815" s="27"/>
      <c r="G815" s="28"/>
      <c r="H815" s="28"/>
      <c r="I815" s="28"/>
      <c r="J815" s="28"/>
      <c r="K815" s="28"/>
      <c r="L815" s="28"/>
      <c r="M815" s="28"/>
      <c r="N815" s="2"/>
      <c r="O815" s="2"/>
      <c r="P815" s="2"/>
    </row>
    <row r="816" spans="1:16">
      <c r="A816" s="25"/>
      <c r="B816" s="26"/>
      <c r="C816" s="1"/>
      <c r="D816" s="4"/>
      <c r="E816" s="27"/>
      <c r="F816" s="27"/>
      <c r="G816" s="28"/>
      <c r="H816" s="28"/>
      <c r="I816" s="28"/>
      <c r="J816" s="28"/>
      <c r="K816" s="28"/>
      <c r="L816" s="28"/>
      <c r="M816" s="28"/>
      <c r="N816" s="2"/>
      <c r="O816" s="2"/>
      <c r="P816" s="2"/>
    </row>
    <row r="817" spans="1:16">
      <c r="A817" s="25"/>
      <c r="B817" s="26"/>
      <c r="C817" s="1"/>
      <c r="D817" s="4"/>
      <c r="E817" s="27"/>
      <c r="F817" s="27"/>
      <c r="G817" s="28"/>
      <c r="H817" s="28"/>
      <c r="I817" s="28"/>
      <c r="J817" s="28"/>
      <c r="K817" s="28"/>
      <c r="L817" s="28"/>
      <c r="M817" s="28"/>
      <c r="N817" s="2"/>
      <c r="O817" s="2"/>
      <c r="P817" s="2"/>
    </row>
    <row r="818" spans="1:16">
      <c r="A818" s="25"/>
      <c r="B818" s="26"/>
      <c r="C818" s="1"/>
      <c r="D818" s="4"/>
      <c r="E818" s="27"/>
      <c r="F818" s="27"/>
      <c r="G818" s="28"/>
      <c r="H818" s="28"/>
      <c r="I818" s="28"/>
      <c r="J818" s="28"/>
      <c r="K818" s="28"/>
      <c r="L818" s="28"/>
      <c r="M818" s="28"/>
      <c r="N818" s="2"/>
      <c r="O818" s="2"/>
      <c r="P818" s="2"/>
    </row>
    <row r="819" spans="1:16">
      <c r="A819" s="25"/>
      <c r="B819" s="26"/>
      <c r="C819" s="1"/>
      <c r="D819" s="4"/>
      <c r="E819" s="27"/>
      <c r="F819" s="27"/>
      <c r="G819" s="28"/>
      <c r="H819" s="28"/>
      <c r="I819" s="28"/>
      <c r="J819" s="28"/>
      <c r="K819" s="28"/>
      <c r="L819" s="28"/>
      <c r="M819" s="28"/>
      <c r="N819" s="2"/>
      <c r="O819" s="2"/>
      <c r="P819" s="2"/>
    </row>
    <row r="820" spans="1:16">
      <c r="A820" s="25"/>
      <c r="B820" s="26"/>
      <c r="C820" s="1"/>
      <c r="D820" s="4"/>
      <c r="E820" s="27"/>
      <c r="F820" s="27"/>
      <c r="G820" s="28"/>
      <c r="H820" s="28"/>
      <c r="I820" s="28"/>
      <c r="J820" s="28"/>
      <c r="K820" s="28"/>
      <c r="L820" s="28"/>
      <c r="M820" s="28"/>
      <c r="N820" s="2"/>
      <c r="O820" s="2"/>
      <c r="P820" s="2"/>
    </row>
    <row r="821" spans="1:16">
      <c r="A821" s="25"/>
      <c r="B821" s="26"/>
      <c r="C821" s="1"/>
      <c r="D821" s="4"/>
      <c r="E821" s="27"/>
      <c r="F821" s="27"/>
      <c r="G821" s="28"/>
      <c r="H821" s="28"/>
      <c r="I821" s="28"/>
      <c r="J821" s="28"/>
      <c r="K821" s="28"/>
      <c r="L821" s="28"/>
      <c r="M821" s="28"/>
      <c r="N821" s="2"/>
      <c r="O821" s="2"/>
      <c r="P821" s="2"/>
    </row>
    <row r="822" spans="1:16">
      <c r="A822" s="25"/>
      <c r="B822" s="26"/>
      <c r="C822" s="1"/>
      <c r="D822" s="4"/>
      <c r="E822" s="27"/>
      <c r="F822" s="27"/>
      <c r="G822" s="28"/>
      <c r="H822" s="28"/>
      <c r="I822" s="28"/>
      <c r="J822" s="28"/>
      <c r="K822" s="28"/>
      <c r="L822" s="28"/>
      <c r="M822" s="28"/>
      <c r="N822" s="2"/>
      <c r="O822" s="2"/>
      <c r="P822" s="2"/>
    </row>
    <row r="823" spans="1:16">
      <c r="A823" s="25"/>
      <c r="B823" s="26"/>
      <c r="C823" s="1"/>
      <c r="D823" s="4"/>
      <c r="E823" s="27"/>
      <c r="F823" s="27"/>
      <c r="G823" s="28"/>
      <c r="H823" s="28"/>
      <c r="I823" s="28"/>
      <c r="J823" s="28"/>
      <c r="K823" s="28"/>
      <c r="L823" s="28"/>
      <c r="M823" s="28"/>
      <c r="N823" s="2"/>
      <c r="O823" s="2"/>
      <c r="P823" s="2"/>
    </row>
    <row r="824" spans="1:16">
      <c r="A824" s="25"/>
      <c r="B824" s="26"/>
      <c r="C824" s="1"/>
      <c r="D824" s="4"/>
      <c r="E824" s="27"/>
      <c r="F824" s="27"/>
      <c r="G824" s="28"/>
      <c r="H824" s="28"/>
      <c r="I824" s="28"/>
      <c r="J824" s="28"/>
      <c r="K824" s="28"/>
      <c r="L824" s="28"/>
      <c r="M824" s="28"/>
      <c r="N824" s="2"/>
      <c r="O824" s="2"/>
      <c r="P824" s="2"/>
    </row>
    <row r="825" spans="1:16">
      <c r="A825" s="25"/>
      <c r="B825" s="26"/>
      <c r="C825" s="1"/>
      <c r="D825" s="4"/>
      <c r="E825" s="27"/>
      <c r="F825" s="27"/>
      <c r="G825" s="28"/>
      <c r="H825" s="28"/>
      <c r="I825" s="28"/>
      <c r="J825" s="28"/>
      <c r="K825" s="28"/>
      <c r="L825" s="28"/>
      <c r="M825" s="28"/>
      <c r="N825" s="2"/>
      <c r="O825" s="2"/>
      <c r="P825" s="2"/>
    </row>
    <row r="826" spans="1:16">
      <c r="A826" s="25"/>
      <c r="B826" s="26"/>
      <c r="C826" s="1"/>
      <c r="D826" s="4"/>
      <c r="E826" s="27"/>
      <c r="F826" s="27"/>
      <c r="G826" s="28"/>
      <c r="H826" s="28"/>
      <c r="I826" s="28"/>
      <c r="J826" s="28"/>
      <c r="K826" s="28"/>
      <c r="L826" s="28"/>
      <c r="M826" s="28"/>
      <c r="N826" s="2"/>
      <c r="O826" s="2"/>
      <c r="P826" s="2"/>
    </row>
    <row r="827" spans="1:16">
      <c r="A827" s="25"/>
      <c r="B827" s="26"/>
      <c r="C827" s="1"/>
      <c r="D827" s="4"/>
      <c r="E827" s="27"/>
      <c r="F827" s="27"/>
      <c r="G827" s="28"/>
      <c r="H827" s="28"/>
      <c r="I827" s="28"/>
      <c r="J827" s="28"/>
      <c r="K827" s="28"/>
      <c r="L827" s="28"/>
      <c r="M827" s="28"/>
      <c r="N827" s="2"/>
      <c r="O827" s="2"/>
      <c r="P827" s="2"/>
    </row>
    <row r="828" spans="1:16">
      <c r="A828" s="25"/>
      <c r="B828" s="26"/>
      <c r="C828" s="1"/>
      <c r="D828" s="4"/>
      <c r="E828" s="27"/>
      <c r="F828" s="27"/>
      <c r="G828" s="28"/>
      <c r="H828" s="28"/>
      <c r="I828" s="28"/>
      <c r="J828" s="28"/>
      <c r="K828" s="28"/>
      <c r="L828" s="28"/>
      <c r="M828" s="28"/>
      <c r="N828" s="2"/>
      <c r="O828" s="2"/>
      <c r="P828" s="2"/>
    </row>
    <row r="829" spans="1:16">
      <c r="A829" s="25"/>
      <c r="B829" s="26"/>
      <c r="C829" s="1"/>
      <c r="D829" s="4"/>
      <c r="E829" s="27"/>
      <c r="F829" s="27"/>
      <c r="G829" s="28"/>
      <c r="H829" s="28"/>
      <c r="I829" s="28"/>
      <c r="J829" s="28"/>
      <c r="K829" s="28"/>
      <c r="L829" s="28"/>
      <c r="M829" s="28"/>
      <c r="N829" s="2"/>
      <c r="O829" s="2"/>
      <c r="P829" s="2"/>
    </row>
    <row r="830" spans="1:16">
      <c r="A830" s="25"/>
      <c r="B830" s="26"/>
      <c r="C830" s="1"/>
      <c r="D830" s="4"/>
      <c r="E830" s="27"/>
      <c r="F830" s="27"/>
      <c r="G830" s="28"/>
      <c r="H830" s="28"/>
      <c r="I830" s="28"/>
      <c r="J830" s="28"/>
      <c r="K830" s="28"/>
      <c r="L830" s="28"/>
      <c r="M830" s="28"/>
      <c r="N830" s="2"/>
      <c r="O830" s="2"/>
      <c r="P830" s="2"/>
    </row>
    <row r="831" spans="1:16">
      <c r="A831" s="25"/>
      <c r="B831" s="26"/>
      <c r="C831" s="1"/>
      <c r="D831" s="4"/>
      <c r="E831" s="27"/>
      <c r="F831" s="27"/>
      <c r="G831" s="28"/>
      <c r="H831" s="28"/>
      <c r="I831" s="28"/>
      <c r="J831" s="28"/>
      <c r="K831" s="28"/>
      <c r="L831" s="28"/>
      <c r="M831" s="28"/>
      <c r="N831" s="2"/>
      <c r="O831" s="2"/>
      <c r="P831" s="2"/>
    </row>
    <row r="832" spans="1:16">
      <c r="A832" s="25"/>
      <c r="B832" s="26"/>
      <c r="C832" s="1"/>
      <c r="D832" s="4"/>
      <c r="E832" s="27"/>
      <c r="F832" s="27"/>
      <c r="G832" s="28"/>
      <c r="H832" s="28"/>
      <c r="I832" s="28"/>
      <c r="J832" s="28"/>
      <c r="K832" s="28"/>
      <c r="L832" s="28"/>
      <c r="M832" s="28"/>
      <c r="N832" s="2"/>
      <c r="O832" s="2"/>
      <c r="P832" s="2"/>
    </row>
    <row r="833" spans="1:16">
      <c r="A833" s="25"/>
      <c r="B833" s="26"/>
      <c r="C833" s="1"/>
      <c r="D833" s="4"/>
      <c r="E833" s="27"/>
      <c r="F833" s="27"/>
      <c r="G833" s="28"/>
      <c r="H833" s="28"/>
      <c r="I833" s="28"/>
      <c r="J833" s="28"/>
      <c r="K833" s="28"/>
      <c r="L833" s="28"/>
      <c r="M833" s="28"/>
      <c r="N833" s="2"/>
      <c r="O833" s="2"/>
      <c r="P833" s="2"/>
    </row>
    <row r="834" spans="1:16">
      <c r="A834" s="25"/>
      <c r="B834" s="26"/>
      <c r="C834" s="1"/>
      <c r="D834" s="4"/>
      <c r="E834" s="27"/>
      <c r="F834" s="27"/>
      <c r="G834" s="28"/>
      <c r="H834" s="28"/>
      <c r="I834" s="28"/>
      <c r="J834" s="28"/>
      <c r="K834" s="28"/>
      <c r="L834" s="28"/>
      <c r="M834" s="28"/>
      <c r="N834" s="2"/>
      <c r="O834" s="2"/>
      <c r="P834" s="2"/>
    </row>
    <row r="835" spans="1:16">
      <c r="A835" s="25"/>
      <c r="B835" s="26"/>
      <c r="C835" s="1"/>
      <c r="D835" s="4"/>
      <c r="E835" s="27"/>
      <c r="F835" s="27"/>
      <c r="G835" s="28"/>
      <c r="H835" s="28"/>
      <c r="I835" s="28"/>
      <c r="J835" s="28"/>
      <c r="K835" s="28"/>
      <c r="L835" s="28"/>
      <c r="M835" s="28"/>
      <c r="N835" s="2"/>
      <c r="O835" s="2"/>
      <c r="P835" s="2"/>
    </row>
    <row r="836" spans="1:16">
      <c r="A836" s="25"/>
      <c r="B836" s="26"/>
      <c r="C836" s="1"/>
      <c r="D836" s="4"/>
      <c r="E836" s="27"/>
      <c r="F836" s="27"/>
      <c r="G836" s="28"/>
      <c r="H836" s="28"/>
      <c r="I836" s="28"/>
      <c r="J836" s="28"/>
      <c r="K836" s="28"/>
      <c r="L836" s="28"/>
      <c r="M836" s="28"/>
      <c r="N836" s="2"/>
      <c r="O836" s="2"/>
      <c r="P836" s="2"/>
    </row>
    <row r="837" spans="1:16">
      <c r="A837" s="25"/>
      <c r="B837" s="26"/>
      <c r="C837" s="1"/>
      <c r="D837" s="4"/>
      <c r="E837" s="27"/>
      <c r="F837" s="27"/>
      <c r="G837" s="28"/>
      <c r="H837" s="28"/>
      <c r="I837" s="28"/>
      <c r="J837" s="28"/>
      <c r="K837" s="28"/>
      <c r="L837" s="28"/>
      <c r="M837" s="28"/>
      <c r="N837" s="2"/>
      <c r="O837" s="2"/>
      <c r="P837" s="2"/>
    </row>
    <row r="838" spans="1:16">
      <c r="A838" s="25"/>
      <c r="B838" s="26"/>
      <c r="C838" s="1"/>
      <c r="D838" s="4"/>
      <c r="E838" s="27"/>
      <c r="F838" s="27"/>
      <c r="G838" s="28"/>
      <c r="H838" s="28"/>
      <c r="I838" s="28"/>
      <c r="J838" s="28"/>
      <c r="K838" s="28"/>
      <c r="L838" s="28"/>
      <c r="M838" s="28"/>
      <c r="N838" s="2"/>
      <c r="O838" s="2"/>
      <c r="P838" s="2"/>
    </row>
    <row r="839" spans="1:16">
      <c r="A839" s="25"/>
      <c r="B839" s="26"/>
      <c r="C839" s="1"/>
      <c r="D839" s="4"/>
      <c r="E839" s="27"/>
      <c r="F839" s="27"/>
      <c r="G839" s="28"/>
      <c r="H839" s="28"/>
      <c r="I839" s="28"/>
      <c r="J839" s="28"/>
      <c r="K839" s="28"/>
      <c r="L839" s="28"/>
      <c r="M839" s="28"/>
      <c r="N839" s="2"/>
      <c r="O839" s="2"/>
      <c r="P839" s="2"/>
    </row>
    <row r="840" spans="1:16">
      <c r="A840" s="25"/>
      <c r="B840" s="26"/>
      <c r="C840" s="1"/>
      <c r="D840" s="4"/>
      <c r="E840" s="27"/>
      <c r="F840" s="27"/>
      <c r="G840" s="28"/>
      <c r="H840" s="28"/>
      <c r="I840" s="28"/>
      <c r="J840" s="28"/>
      <c r="K840" s="28"/>
      <c r="L840" s="28"/>
      <c r="M840" s="28"/>
      <c r="N840" s="2"/>
      <c r="O840" s="2"/>
      <c r="P840" s="2"/>
    </row>
    <row r="841" spans="1:16">
      <c r="A841" s="25"/>
      <c r="B841" s="26"/>
      <c r="C841" s="1"/>
      <c r="D841" s="4"/>
      <c r="E841" s="27"/>
      <c r="F841" s="27"/>
      <c r="G841" s="28"/>
      <c r="H841" s="28"/>
      <c r="I841" s="28"/>
      <c r="J841" s="28"/>
      <c r="K841" s="28"/>
      <c r="L841" s="28"/>
      <c r="M841" s="28"/>
      <c r="N841" s="2"/>
      <c r="O841" s="2"/>
      <c r="P841" s="2"/>
    </row>
    <row r="842" spans="1:16">
      <c r="A842" s="25"/>
      <c r="B842" s="26"/>
      <c r="C842" s="1"/>
      <c r="D842" s="4"/>
      <c r="E842" s="27"/>
      <c r="F842" s="27"/>
      <c r="G842" s="28"/>
      <c r="H842" s="28"/>
      <c r="I842" s="28"/>
      <c r="J842" s="28"/>
      <c r="K842" s="28"/>
      <c r="L842" s="28"/>
      <c r="M842" s="28"/>
      <c r="N842" s="2"/>
      <c r="O842" s="2"/>
      <c r="P842" s="2"/>
    </row>
    <row r="843" spans="1:16">
      <c r="A843" s="25"/>
      <c r="B843" s="26"/>
      <c r="C843" s="1"/>
      <c r="D843" s="4"/>
      <c r="E843" s="27"/>
      <c r="F843" s="27"/>
      <c r="G843" s="28"/>
      <c r="H843" s="28"/>
      <c r="I843" s="28"/>
      <c r="J843" s="28"/>
      <c r="K843" s="28"/>
      <c r="L843" s="28"/>
      <c r="M843" s="28"/>
      <c r="N843" s="2"/>
      <c r="O843" s="2"/>
      <c r="P843" s="2"/>
    </row>
    <row r="844" spans="1:16">
      <c r="A844" s="25"/>
      <c r="B844" s="26"/>
      <c r="C844" s="1"/>
      <c r="D844" s="4"/>
      <c r="E844" s="27"/>
      <c r="F844" s="27"/>
      <c r="G844" s="28"/>
      <c r="H844" s="28"/>
      <c r="I844" s="28"/>
      <c r="J844" s="28"/>
      <c r="K844" s="28"/>
      <c r="L844" s="28"/>
      <c r="M844" s="28"/>
      <c r="N844" s="2"/>
      <c r="O844" s="2"/>
      <c r="P844" s="2"/>
    </row>
    <row r="845" spans="1:16">
      <c r="A845" s="25"/>
      <c r="B845" s="26"/>
      <c r="C845" s="1"/>
      <c r="D845" s="4"/>
      <c r="E845" s="27"/>
      <c r="F845" s="27"/>
      <c r="G845" s="28"/>
      <c r="H845" s="28"/>
      <c r="I845" s="28"/>
      <c r="J845" s="28"/>
      <c r="K845" s="28"/>
      <c r="L845" s="28"/>
      <c r="M845" s="28"/>
      <c r="N845" s="2"/>
      <c r="O845" s="2"/>
      <c r="P845" s="2"/>
    </row>
    <row r="846" spans="1:16">
      <c r="A846" s="25"/>
      <c r="B846" s="26"/>
      <c r="C846" s="1"/>
      <c r="D846" s="4"/>
      <c r="E846" s="27"/>
      <c r="F846" s="27"/>
      <c r="G846" s="28"/>
      <c r="H846" s="28"/>
      <c r="I846" s="28"/>
      <c r="J846" s="28"/>
      <c r="K846" s="28"/>
      <c r="L846" s="28"/>
      <c r="M846" s="28"/>
      <c r="N846" s="2"/>
      <c r="O846" s="2"/>
      <c r="P846" s="2"/>
    </row>
    <row r="847" spans="1:16">
      <c r="A847" s="25"/>
      <c r="B847" s="26"/>
      <c r="C847" s="1"/>
      <c r="D847" s="4"/>
      <c r="E847" s="27"/>
      <c r="F847" s="27"/>
      <c r="G847" s="28"/>
      <c r="H847" s="28"/>
      <c r="I847" s="28"/>
      <c r="J847" s="28"/>
      <c r="K847" s="28"/>
      <c r="L847" s="28"/>
      <c r="M847" s="28"/>
      <c r="N847" s="2"/>
      <c r="O847" s="2"/>
      <c r="P847" s="2"/>
    </row>
    <row r="848" spans="1:16">
      <c r="A848" s="25"/>
      <c r="B848" s="26"/>
      <c r="C848" s="1"/>
      <c r="D848" s="4"/>
      <c r="E848" s="27"/>
      <c r="F848" s="27"/>
      <c r="G848" s="28"/>
      <c r="H848" s="28"/>
      <c r="I848" s="28"/>
      <c r="J848" s="28"/>
      <c r="K848" s="28"/>
      <c r="L848" s="28"/>
      <c r="M848" s="28"/>
      <c r="N848" s="2"/>
      <c r="O848" s="2"/>
      <c r="P848" s="2"/>
    </row>
    <row r="849" spans="1:16">
      <c r="A849" s="25"/>
      <c r="B849" s="26"/>
      <c r="C849" s="1"/>
      <c r="D849" s="4"/>
      <c r="E849" s="27"/>
      <c r="F849" s="27"/>
      <c r="G849" s="28"/>
      <c r="H849" s="28"/>
      <c r="I849" s="28"/>
      <c r="J849" s="28"/>
      <c r="K849" s="28"/>
      <c r="L849" s="28"/>
      <c r="M849" s="28"/>
      <c r="N849" s="2"/>
      <c r="O849" s="2"/>
      <c r="P849" s="2"/>
    </row>
    <row r="850" spans="1:16">
      <c r="A850" s="25"/>
      <c r="B850" s="26"/>
      <c r="C850" s="1"/>
      <c r="D850" s="4"/>
      <c r="E850" s="27"/>
      <c r="F850" s="27"/>
      <c r="G850" s="28"/>
      <c r="H850" s="28"/>
      <c r="I850" s="28"/>
      <c r="J850" s="28"/>
      <c r="K850" s="28"/>
      <c r="L850" s="28"/>
      <c r="M850" s="28"/>
      <c r="N850" s="2"/>
      <c r="O850" s="2"/>
      <c r="P850" s="2"/>
    </row>
    <row r="851" spans="1:16">
      <c r="A851" s="25"/>
      <c r="B851" s="26"/>
      <c r="C851" s="1"/>
      <c r="D851" s="4"/>
      <c r="E851" s="27"/>
      <c r="F851" s="27"/>
      <c r="G851" s="28"/>
      <c r="H851" s="28"/>
      <c r="I851" s="28"/>
      <c r="J851" s="28"/>
      <c r="K851" s="28"/>
      <c r="L851" s="28"/>
      <c r="M851" s="28"/>
      <c r="N851" s="2"/>
      <c r="O851" s="2"/>
      <c r="P851" s="2"/>
    </row>
    <row r="852" spans="1:16">
      <c r="A852" s="25"/>
      <c r="B852" s="26"/>
      <c r="C852" s="1"/>
      <c r="D852" s="4"/>
      <c r="E852" s="27"/>
      <c r="F852" s="27"/>
      <c r="G852" s="28"/>
      <c r="H852" s="28"/>
      <c r="I852" s="28"/>
      <c r="J852" s="28"/>
      <c r="K852" s="28"/>
      <c r="L852" s="28"/>
      <c r="M852" s="28"/>
      <c r="N852" s="2"/>
      <c r="O852" s="2"/>
      <c r="P852" s="2"/>
    </row>
    <row r="853" spans="1:16">
      <c r="A853" s="25"/>
      <c r="B853" s="26"/>
      <c r="C853" s="1"/>
      <c r="D853" s="4"/>
      <c r="E853" s="27"/>
      <c r="F853" s="27"/>
      <c r="G853" s="28"/>
      <c r="H853" s="28"/>
      <c r="I853" s="28"/>
      <c r="J853" s="28"/>
      <c r="K853" s="28"/>
      <c r="L853" s="28"/>
      <c r="M853" s="28"/>
      <c r="N853" s="2"/>
      <c r="O853" s="2"/>
      <c r="P853" s="2"/>
    </row>
    <row r="854" spans="1:16">
      <c r="A854" s="25"/>
      <c r="B854" s="26"/>
      <c r="C854" s="1"/>
      <c r="D854" s="4"/>
      <c r="E854" s="27"/>
      <c r="F854" s="27"/>
      <c r="G854" s="28"/>
      <c r="H854" s="28"/>
      <c r="I854" s="28"/>
      <c r="J854" s="28"/>
      <c r="K854" s="28"/>
      <c r="L854" s="28"/>
      <c r="M854" s="28"/>
      <c r="N854" s="2"/>
      <c r="O854" s="2"/>
      <c r="P854" s="2"/>
    </row>
    <row r="855" spans="1:16">
      <c r="A855" s="25"/>
      <c r="B855" s="26"/>
      <c r="C855" s="1"/>
      <c r="D855" s="4"/>
      <c r="E855" s="27"/>
      <c r="F855" s="27"/>
      <c r="G855" s="28"/>
      <c r="H855" s="28"/>
      <c r="I855" s="28"/>
      <c r="J855" s="28"/>
      <c r="K855" s="28"/>
      <c r="L855" s="28"/>
      <c r="M855" s="28"/>
      <c r="N855" s="2"/>
      <c r="O855" s="2"/>
      <c r="P855" s="2"/>
    </row>
    <row r="856" spans="1:16">
      <c r="A856" s="25"/>
      <c r="B856" s="26"/>
      <c r="C856" s="1"/>
      <c r="D856" s="4"/>
      <c r="E856" s="27"/>
      <c r="F856" s="27"/>
      <c r="G856" s="28"/>
      <c r="H856" s="28"/>
      <c r="I856" s="28"/>
      <c r="J856" s="28"/>
      <c r="K856" s="28"/>
      <c r="L856" s="28"/>
      <c r="M856" s="28"/>
      <c r="N856" s="2"/>
      <c r="O856" s="2"/>
      <c r="P856" s="2"/>
    </row>
    <row r="857" spans="1:16">
      <c r="A857" s="25"/>
      <c r="B857" s="26"/>
      <c r="C857" s="1"/>
      <c r="D857" s="4"/>
      <c r="E857" s="27"/>
      <c r="F857" s="27"/>
      <c r="G857" s="28"/>
      <c r="H857" s="28"/>
      <c r="I857" s="28"/>
      <c r="J857" s="28"/>
      <c r="K857" s="28"/>
      <c r="L857" s="28"/>
      <c r="M857" s="28"/>
      <c r="N857" s="2"/>
      <c r="O857" s="2"/>
      <c r="P857" s="2"/>
    </row>
    <row r="858" spans="1:16">
      <c r="A858" s="25"/>
      <c r="B858" s="26"/>
      <c r="C858" s="1"/>
      <c r="D858" s="4"/>
      <c r="E858" s="27"/>
      <c r="F858" s="27"/>
      <c r="G858" s="28"/>
      <c r="H858" s="28"/>
      <c r="I858" s="28"/>
      <c r="J858" s="28"/>
      <c r="K858" s="28"/>
      <c r="L858" s="28"/>
      <c r="M858" s="28"/>
      <c r="N858" s="2"/>
      <c r="O858" s="2"/>
      <c r="P858" s="2"/>
    </row>
    <row r="859" spans="1:16">
      <c r="A859" s="25"/>
      <c r="B859" s="26"/>
      <c r="C859" s="1"/>
      <c r="D859" s="4"/>
      <c r="E859" s="27"/>
      <c r="F859" s="27"/>
      <c r="G859" s="28"/>
      <c r="H859" s="28"/>
      <c r="I859" s="28"/>
      <c r="J859" s="28"/>
      <c r="K859" s="28"/>
      <c r="L859" s="28"/>
      <c r="M859" s="28"/>
      <c r="N859" s="2"/>
      <c r="O859" s="2"/>
      <c r="P859" s="2"/>
    </row>
    <row r="860" spans="1:16">
      <c r="A860" s="25"/>
      <c r="B860" s="26"/>
      <c r="C860" s="1"/>
      <c r="D860" s="4"/>
      <c r="E860" s="27"/>
      <c r="F860" s="27"/>
      <c r="G860" s="28"/>
      <c r="H860" s="28"/>
      <c r="I860" s="28"/>
      <c r="J860" s="28"/>
      <c r="K860" s="28"/>
      <c r="L860" s="28"/>
      <c r="M860" s="28"/>
      <c r="N860" s="2"/>
      <c r="O860" s="2"/>
      <c r="P860" s="2"/>
    </row>
    <row r="861" spans="1:16">
      <c r="A861" s="25"/>
      <c r="B861" s="26"/>
      <c r="C861" s="1"/>
      <c r="D861" s="4"/>
      <c r="E861" s="27"/>
      <c r="F861" s="27"/>
      <c r="G861" s="28"/>
      <c r="H861" s="28"/>
      <c r="I861" s="28"/>
      <c r="J861" s="28"/>
      <c r="K861" s="28"/>
      <c r="L861" s="28"/>
      <c r="M861" s="28"/>
      <c r="N861" s="2"/>
      <c r="O861" s="2"/>
      <c r="P861" s="2"/>
    </row>
    <row r="862" spans="1:16">
      <c r="A862" s="25"/>
      <c r="B862" s="26"/>
      <c r="C862" s="1"/>
      <c r="D862" s="4"/>
      <c r="E862" s="27"/>
      <c r="F862" s="27"/>
      <c r="G862" s="28"/>
      <c r="H862" s="28"/>
      <c r="I862" s="28"/>
      <c r="J862" s="28"/>
      <c r="K862" s="28"/>
      <c r="L862" s="28"/>
      <c r="M862" s="28"/>
      <c r="N862" s="2"/>
      <c r="O862" s="2"/>
      <c r="P862" s="2"/>
    </row>
    <row r="863" spans="1:16">
      <c r="A863" s="25"/>
      <c r="B863" s="26"/>
      <c r="C863" s="1"/>
      <c r="D863" s="4"/>
      <c r="E863" s="27"/>
      <c r="F863" s="27"/>
      <c r="G863" s="28"/>
      <c r="H863" s="28"/>
      <c r="I863" s="28"/>
      <c r="J863" s="28"/>
      <c r="K863" s="28"/>
      <c r="L863" s="28"/>
      <c r="M863" s="28"/>
      <c r="N863" s="2"/>
      <c r="O863" s="2"/>
      <c r="P863" s="2"/>
    </row>
    <row r="864" spans="1:16">
      <c r="A864" s="25"/>
      <c r="B864" s="26"/>
      <c r="C864" s="1"/>
      <c r="D864" s="4"/>
      <c r="E864" s="27"/>
      <c r="F864" s="27"/>
      <c r="G864" s="28"/>
      <c r="H864" s="28"/>
      <c r="I864" s="28"/>
      <c r="J864" s="28"/>
      <c r="K864" s="28"/>
      <c r="L864" s="28"/>
      <c r="M864" s="28"/>
      <c r="N864" s="2"/>
      <c r="O864" s="2"/>
      <c r="P864" s="2"/>
    </row>
    <row r="865" spans="1:16">
      <c r="A865" s="25"/>
      <c r="B865" s="26"/>
      <c r="C865" s="1"/>
      <c r="D865" s="4"/>
      <c r="E865" s="27"/>
      <c r="F865" s="27"/>
      <c r="G865" s="28"/>
      <c r="H865" s="28"/>
      <c r="I865" s="28"/>
      <c r="J865" s="28"/>
      <c r="K865" s="28"/>
      <c r="L865" s="28"/>
      <c r="M865" s="28"/>
      <c r="N865" s="2"/>
      <c r="O865" s="2"/>
      <c r="P865" s="2"/>
    </row>
    <row r="866" spans="1:16">
      <c r="A866" s="25"/>
      <c r="B866" s="26"/>
      <c r="C866" s="1"/>
      <c r="D866" s="4"/>
      <c r="E866" s="27"/>
      <c r="F866" s="27"/>
      <c r="G866" s="28"/>
      <c r="H866" s="28"/>
      <c r="I866" s="28"/>
      <c r="J866" s="28"/>
      <c r="K866" s="28"/>
      <c r="L866" s="28"/>
      <c r="M866" s="28"/>
      <c r="N866" s="2"/>
      <c r="O866" s="2"/>
      <c r="P866" s="2"/>
    </row>
    <row r="867" spans="1:16">
      <c r="A867" s="25"/>
      <c r="B867" s="26"/>
      <c r="C867" s="1"/>
      <c r="D867" s="4"/>
      <c r="E867" s="27"/>
      <c r="F867" s="27"/>
      <c r="G867" s="28"/>
      <c r="H867" s="28"/>
      <c r="I867" s="28"/>
      <c r="J867" s="28"/>
      <c r="K867" s="28"/>
      <c r="L867" s="28"/>
      <c r="M867" s="28"/>
      <c r="N867" s="2"/>
      <c r="O867" s="2"/>
      <c r="P867" s="2"/>
    </row>
    <row r="868" spans="1:16">
      <c r="A868" s="25"/>
      <c r="B868" s="26"/>
      <c r="C868" s="1"/>
      <c r="D868" s="4"/>
      <c r="E868" s="27"/>
      <c r="F868" s="27"/>
      <c r="G868" s="28"/>
      <c r="H868" s="28"/>
      <c r="I868" s="28"/>
      <c r="J868" s="28"/>
      <c r="K868" s="28"/>
      <c r="L868" s="28"/>
      <c r="M868" s="28"/>
      <c r="N868" s="2"/>
      <c r="O868" s="2"/>
      <c r="P868" s="2"/>
    </row>
    <row r="869" spans="1:16">
      <c r="A869" s="25"/>
      <c r="B869" s="26"/>
      <c r="C869" s="1"/>
      <c r="D869" s="4"/>
      <c r="E869" s="27"/>
      <c r="F869" s="27"/>
      <c r="G869" s="28"/>
      <c r="H869" s="28"/>
      <c r="I869" s="28"/>
      <c r="J869" s="28"/>
      <c r="K869" s="28"/>
      <c r="L869" s="28"/>
      <c r="M869" s="28"/>
      <c r="N869" s="2"/>
      <c r="O869" s="2"/>
      <c r="P869" s="2"/>
    </row>
    <row r="870" spans="1:16">
      <c r="A870" s="25"/>
      <c r="B870" s="26"/>
      <c r="C870" s="1"/>
      <c r="D870" s="4"/>
      <c r="E870" s="27"/>
      <c r="F870" s="27"/>
      <c r="G870" s="28"/>
      <c r="H870" s="28"/>
      <c r="I870" s="28"/>
      <c r="J870" s="28"/>
      <c r="K870" s="28"/>
      <c r="L870" s="28"/>
      <c r="M870" s="28"/>
      <c r="N870" s="2"/>
      <c r="O870" s="2"/>
      <c r="P870" s="2"/>
    </row>
    <row r="871" spans="1:16">
      <c r="A871" s="25"/>
      <c r="B871" s="26"/>
      <c r="C871" s="1"/>
      <c r="D871" s="4"/>
      <c r="E871" s="27"/>
      <c r="F871" s="27"/>
      <c r="G871" s="28"/>
      <c r="H871" s="28"/>
      <c r="I871" s="28"/>
      <c r="J871" s="28"/>
      <c r="K871" s="28"/>
      <c r="L871" s="28"/>
      <c r="M871" s="28"/>
      <c r="N871" s="2"/>
      <c r="O871" s="2"/>
      <c r="P871" s="2"/>
    </row>
    <row r="872" spans="1:16">
      <c r="A872" s="25"/>
      <c r="B872" s="26"/>
      <c r="C872" s="1"/>
      <c r="D872" s="4"/>
      <c r="E872" s="27"/>
      <c r="F872" s="27"/>
      <c r="G872" s="28"/>
      <c r="H872" s="28"/>
      <c r="I872" s="28"/>
      <c r="J872" s="28"/>
      <c r="K872" s="28"/>
      <c r="L872" s="28"/>
      <c r="M872" s="28"/>
      <c r="N872" s="2"/>
      <c r="O872" s="2"/>
      <c r="P872" s="2"/>
    </row>
    <row r="873" spans="1:16">
      <c r="A873" s="25"/>
      <c r="B873" s="26"/>
      <c r="C873" s="1"/>
      <c r="D873" s="4"/>
      <c r="E873" s="27"/>
      <c r="F873" s="27"/>
      <c r="G873" s="28"/>
      <c r="H873" s="28"/>
      <c r="I873" s="28"/>
      <c r="J873" s="28"/>
      <c r="K873" s="28"/>
      <c r="L873" s="28"/>
      <c r="M873" s="28"/>
      <c r="N873" s="2"/>
      <c r="O873" s="2"/>
      <c r="P873" s="2"/>
    </row>
    <row r="874" spans="1:16">
      <c r="A874" s="25"/>
      <c r="B874" s="26"/>
      <c r="C874" s="1"/>
      <c r="D874" s="4"/>
      <c r="E874" s="27"/>
      <c r="F874" s="27"/>
      <c r="G874" s="28"/>
      <c r="H874" s="28"/>
      <c r="I874" s="28"/>
      <c r="J874" s="28"/>
      <c r="K874" s="28"/>
      <c r="L874" s="28"/>
      <c r="M874" s="28"/>
      <c r="N874" s="2"/>
      <c r="O874" s="2"/>
      <c r="P874" s="2"/>
    </row>
  </sheetData>
  <mergeCells count="1">
    <mergeCell ref="G10:M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ADB8F4-1E17-475C-AFF3-EDCCC127D01D}"/>
</file>

<file path=customXml/itemProps2.xml><?xml version="1.0" encoding="utf-8"?>
<ds:datastoreItem xmlns:ds="http://schemas.openxmlformats.org/officeDocument/2006/customXml" ds:itemID="{AA5E4D68-DE8B-4F92-8335-A7FC42B56216}"/>
</file>

<file path=customXml/itemProps3.xml><?xml version="1.0" encoding="utf-8"?>
<ds:datastoreItem xmlns:ds="http://schemas.openxmlformats.org/officeDocument/2006/customXml" ds:itemID="{D11CF055-57B4-4D32-93DD-E961A75DB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/>
  <cp:revision/>
  <dcterms:created xsi:type="dcterms:W3CDTF">2014-06-25T19:33:23Z</dcterms:created>
  <dcterms:modified xsi:type="dcterms:W3CDTF">2022-01-27T15:03:09Z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