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3bf\AC\Temp\"/>
    </mc:Choice>
  </mc:AlternateContent>
  <xr:revisionPtr revIDLastSave="0" documentId="8_{427BD4F2-0165-4B96-9195-A327A24CB18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resupuesto" sheetId="5" r:id="rId1"/>
    <sheet name="Analisiss" sheetId="7" r:id="rId2"/>
    <sheet name="Análisis" sheetId="6" r:id="rId3"/>
  </sheets>
  <definedNames>
    <definedName name="_xlnm.Print_Area" localSheetId="0">Presupuesto!$A$1:$G$276</definedName>
    <definedName name="_xlnm.Print_Titles" localSheetId="0">Presupuesto!$1:$15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5" l="1"/>
  <c r="F75" i="7"/>
  <c r="H75" i="7"/>
  <c r="H108" i="7"/>
  <c r="G108" i="7"/>
  <c r="C107" i="7"/>
  <c r="H107" i="7"/>
  <c r="C106" i="7"/>
  <c r="C104" i="7"/>
  <c r="H104" i="7"/>
  <c r="C103" i="7"/>
  <c r="H102" i="7"/>
  <c r="G102" i="7"/>
  <c r="F226" i="5"/>
  <c r="A221" i="5"/>
  <c r="A222" i="5"/>
  <c r="A223" i="5"/>
  <c r="A224" i="5"/>
  <c r="A225" i="5"/>
  <c r="A226" i="5"/>
  <c r="A227" i="5"/>
  <c r="A106" i="5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46" i="5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F227" i="5"/>
  <c r="F224" i="5"/>
  <c r="F207" i="5"/>
  <c r="F205" i="5"/>
  <c r="F204" i="5"/>
  <c r="F206" i="5"/>
  <c r="F214" i="5"/>
  <c r="F197" i="5"/>
  <c r="F200" i="5"/>
  <c r="F201" i="5"/>
  <c r="F202" i="5"/>
  <c r="F203" i="5"/>
  <c r="F196" i="5"/>
  <c r="F169" i="5"/>
  <c r="F168" i="5"/>
  <c r="F167" i="5"/>
  <c r="F131" i="5"/>
  <c r="F127" i="5"/>
  <c r="F124" i="5"/>
  <c r="F120" i="5"/>
  <c r="F119" i="5"/>
  <c r="F97" i="5"/>
  <c r="F95" i="5"/>
  <c r="F92" i="5"/>
  <c r="F88" i="5"/>
  <c r="F87" i="5"/>
  <c r="F86" i="5"/>
  <c r="F85" i="5"/>
  <c r="F77" i="5"/>
  <c r="F78" i="5"/>
  <c r="F81" i="5"/>
  <c r="F82" i="5"/>
  <c r="F83" i="5"/>
  <c r="F84" i="5"/>
  <c r="F94" i="5"/>
  <c r="F96" i="5"/>
  <c r="F76" i="5"/>
  <c r="F47" i="5"/>
  <c r="F48" i="5"/>
  <c r="F51" i="5"/>
  <c r="F52" i="5"/>
  <c r="F53" i="5"/>
  <c r="F54" i="5"/>
  <c r="F64" i="5"/>
  <c r="F66" i="5"/>
  <c r="F70" i="5"/>
  <c r="F46" i="5"/>
  <c r="F116" i="5"/>
  <c r="F113" i="5"/>
  <c r="F102" i="5"/>
  <c r="F71" i="5"/>
  <c r="F72" i="5"/>
  <c r="F100" i="5"/>
  <c r="F69" i="5"/>
  <c r="F99" i="5"/>
  <c r="F67" i="5"/>
  <c r="F65" i="5"/>
  <c r="F62" i="5"/>
  <c r="F63" i="5"/>
  <c r="F61" i="5"/>
  <c r="F58" i="5"/>
  <c r="F56" i="5"/>
  <c r="F57" i="5"/>
  <c r="F55" i="5"/>
  <c r="F192" i="5"/>
  <c r="F191" i="5"/>
  <c r="F190" i="5"/>
  <c r="F189" i="5"/>
  <c r="F188" i="5"/>
  <c r="F187" i="5"/>
  <c r="F186" i="5"/>
  <c r="F185" i="5"/>
  <c r="F184" i="5"/>
  <c r="F183" i="5"/>
  <c r="F199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F68" i="5"/>
  <c r="F33" i="5"/>
  <c r="F122" i="5"/>
  <c r="F32" i="5"/>
  <c r="F59" i="5"/>
  <c r="F20" i="5"/>
  <c r="F42" i="5"/>
  <c r="F41" i="5"/>
  <c r="F40" i="5"/>
  <c r="F39" i="5"/>
  <c r="F37" i="5"/>
  <c r="F36" i="5"/>
  <c r="F35" i="5"/>
  <c r="F34" i="5"/>
  <c r="F31" i="5"/>
  <c r="F30" i="5"/>
  <c r="F29" i="5"/>
  <c r="F28" i="5"/>
  <c r="F27" i="5"/>
  <c r="F26" i="5"/>
  <c r="F25" i="5"/>
  <c r="F24" i="5"/>
  <c r="F23" i="5"/>
  <c r="F22" i="5"/>
  <c r="F19" i="5"/>
  <c r="F18" i="5"/>
  <c r="F21" i="5"/>
  <c r="F182" i="5"/>
  <c r="G193" i="5" s="1"/>
  <c r="A196" i="5"/>
  <c r="A197" i="5"/>
  <c r="A198" i="5"/>
  <c r="A199" i="5"/>
  <c r="A200" i="5"/>
  <c r="A201" i="5"/>
  <c r="A202" i="5"/>
  <c r="A203" i="5"/>
  <c r="A204" i="5"/>
  <c r="A205" i="5"/>
  <c r="A206" i="5"/>
  <c r="A207" i="5"/>
  <c r="F39" i="7"/>
  <c r="F36" i="7"/>
  <c r="F35" i="7"/>
  <c r="F34" i="7"/>
  <c r="F33" i="7"/>
  <c r="F32" i="7"/>
  <c r="F31" i="7"/>
  <c r="E37" i="7" s="1"/>
  <c r="F37" i="7" s="1"/>
  <c r="F30" i="7"/>
  <c r="F40" i="7" s="1"/>
  <c r="H131" i="7"/>
  <c r="G131" i="7"/>
  <c r="H130" i="7"/>
  <c r="G130" i="7"/>
  <c r="G127" i="7"/>
  <c r="F127" i="7"/>
  <c r="H127" i="7"/>
  <c r="G126" i="7"/>
  <c r="F126" i="7"/>
  <c r="H126" i="7"/>
  <c r="G125" i="7"/>
  <c r="F125" i="7"/>
  <c r="H125" i="7"/>
  <c r="G124" i="7"/>
  <c r="F124" i="7"/>
  <c r="H124" i="7"/>
  <c r="G123" i="7"/>
  <c r="F123" i="7"/>
  <c r="H123" i="7"/>
  <c r="G122" i="7"/>
  <c r="F122" i="7"/>
  <c r="H122" i="7"/>
  <c r="G121" i="7"/>
  <c r="F121" i="7"/>
  <c r="H121" i="7"/>
  <c r="G120" i="7"/>
  <c r="F120" i="7"/>
  <c r="H120" i="7"/>
  <c r="G119" i="7"/>
  <c r="G132" i="7"/>
  <c r="F119" i="7"/>
  <c r="H119" i="7"/>
  <c r="G115" i="7"/>
  <c r="H132" i="7"/>
  <c r="H115" i="7"/>
  <c r="I115" i="7"/>
  <c r="I132" i="7"/>
  <c r="H93" i="7"/>
  <c r="G93" i="7"/>
  <c r="C92" i="7"/>
  <c r="H92" i="7"/>
  <c r="C90" i="7"/>
  <c r="H90" i="7"/>
  <c r="H94" i="7"/>
  <c r="H85" i="7"/>
  <c r="A85" i="7"/>
  <c r="H82" i="7"/>
  <c r="G82" i="7"/>
  <c r="G80" i="7"/>
  <c r="H79" i="7"/>
  <c r="G79" i="7"/>
  <c r="C78" i="7"/>
  <c r="H78" i="7"/>
  <c r="C77" i="7"/>
  <c r="H77" i="7" s="1"/>
  <c r="G77" i="7"/>
  <c r="H76" i="7"/>
  <c r="G76" i="7"/>
  <c r="G75" i="7"/>
  <c r="C74" i="7"/>
  <c r="G74" i="7"/>
  <c r="A70" i="7"/>
  <c r="H86" i="7"/>
  <c r="G90" i="7"/>
  <c r="G92" i="7"/>
  <c r="G94" i="7" s="1"/>
  <c r="H74" i="7"/>
  <c r="H83" i="7" s="1"/>
  <c r="H70" i="7" s="1"/>
  <c r="G78" i="7"/>
  <c r="G85" i="7"/>
  <c r="I94" i="7"/>
  <c r="G86" i="7"/>
  <c r="I86" i="7"/>
  <c r="I85" i="7"/>
  <c r="F215" i="5"/>
  <c r="G67" i="7"/>
  <c r="C66" i="7"/>
  <c r="H66" i="7"/>
  <c r="H64" i="7"/>
  <c r="H68" i="7" s="1"/>
  <c r="H60" i="7" s="1"/>
  <c r="G64" i="7"/>
  <c r="F223" i="5"/>
  <c r="H57" i="7"/>
  <c r="G57" i="7"/>
  <c r="G55" i="7"/>
  <c r="H54" i="7"/>
  <c r="G54" i="7"/>
  <c r="H53" i="7"/>
  <c r="G53" i="7"/>
  <c r="H52" i="7"/>
  <c r="G52" i="7"/>
  <c r="H51" i="7"/>
  <c r="G51" i="7"/>
  <c r="H50" i="7"/>
  <c r="G50" i="7"/>
  <c r="C49" i="7"/>
  <c r="H49" i="7"/>
  <c r="H58" i="7"/>
  <c r="H45" i="7"/>
  <c r="F23" i="7"/>
  <c r="F20" i="7"/>
  <c r="F19" i="7"/>
  <c r="F18" i="7"/>
  <c r="F17" i="7"/>
  <c r="F16" i="7"/>
  <c r="E21" i="7" s="1"/>
  <c r="F21" i="7" s="1"/>
  <c r="C15" i="7"/>
  <c r="F15" i="7"/>
  <c r="F221" i="5"/>
  <c r="G66" i="7"/>
  <c r="G68" i="7"/>
  <c r="G49" i="7"/>
  <c r="G58" i="7"/>
  <c r="F24" i="7"/>
  <c r="G60" i="7"/>
  <c r="I60" i="7"/>
  <c r="I68" i="7"/>
  <c r="G45" i="7"/>
  <c r="I45" i="7"/>
  <c r="I58" i="7"/>
  <c r="C216" i="5"/>
  <c r="F216" i="5"/>
  <c r="F212" i="5"/>
  <c r="F198" i="5"/>
  <c r="G208" i="5"/>
  <c r="A211" i="5"/>
  <c r="A212" i="5"/>
  <c r="A213" i="5"/>
  <c r="A214" i="5"/>
  <c r="A215" i="5"/>
  <c r="A216" i="5"/>
  <c r="A217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H9" i="7"/>
  <c r="H2" i="7"/>
  <c r="H5" i="7"/>
  <c r="G5" i="7"/>
  <c r="E8" i="7" s="1"/>
  <c r="G8" i="7"/>
  <c r="G9" i="7"/>
  <c r="G2" i="7"/>
  <c r="I2" i="7"/>
  <c r="I9" i="7"/>
  <c r="F217" i="5"/>
  <c r="F222" i="5"/>
  <c r="F134" i="5"/>
  <c r="F133" i="5"/>
  <c r="F132" i="5"/>
  <c r="F129" i="5"/>
  <c r="F128" i="5"/>
  <c r="F126" i="5"/>
  <c r="F125" i="5"/>
  <c r="F123" i="5"/>
  <c r="F118" i="5"/>
  <c r="F117" i="5"/>
  <c r="F115" i="5"/>
  <c r="F114" i="5"/>
  <c r="F112" i="5"/>
  <c r="F111" i="5"/>
  <c r="F108" i="5"/>
  <c r="F107" i="5"/>
  <c r="F106" i="5"/>
  <c r="F148" i="6"/>
  <c r="F481" i="6"/>
  <c r="F20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415" i="6" s="1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9" i="6"/>
  <c r="F60" i="6"/>
  <c r="F61" i="6"/>
  <c r="F377" i="6"/>
  <c r="F343" i="6"/>
  <c r="F344" i="6"/>
  <c r="F345" i="6"/>
  <c r="F346" i="6"/>
  <c r="F347" i="6"/>
  <c r="F348" i="6"/>
  <c r="F349" i="6"/>
  <c r="F350" i="6"/>
  <c r="F351" i="6"/>
  <c r="F352" i="6"/>
  <c r="F476" i="6"/>
  <c r="F477" i="6"/>
  <c r="F478" i="6"/>
  <c r="F479" i="6"/>
  <c r="F480" i="6"/>
  <c r="F473" i="6"/>
  <c r="F472" i="6"/>
  <c r="F468" i="6"/>
  <c r="F469" i="6"/>
  <c r="F470" i="6"/>
  <c r="F471" i="6"/>
  <c r="F464" i="6"/>
  <c r="F463" i="6"/>
  <c r="F462" i="6"/>
  <c r="F461" i="6"/>
  <c r="F460" i="6"/>
  <c r="F465" i="6"/>
  <c r="F5" i="6"/>
  <c r="F387" i="6"/>
  <c r="F35" i="6"/>
  <c r="F337" i="6"/>
  <c r="F339" i="6"/>
  <c r="F338" i="6"/>
  <c r="F336" i="6"/>
  <c r="F335" i="6"/>
  <c r="F334" i="6"/>
  <c r="F333" i="6"/>
  <c r="F332" i="6"/>
  <c r="F331" i="6"/>
  <c r="F330" i="6"/>
  <c r="F329" i="6"/>
  <c r="F328" i="6"/>
  <c r="F327" i="6"/>
  <c r="F340" i="6" s="1"/>
  <c r="F312" i="6"/>
  <c r="F313" i="6"/>
  <c r="F314" i="6"/>
  <c r="F315" i="6"/>
  <c r="F316" i="6"/>
  <c r="F317" i="6"/>
  <c r="F318" i="6"/>
  <c r="F319" i="6"/>
  <c r="F320" i="6"/>
  <c r="F321" i="6"/>
  <c r="F322" i="6"/>
  <c r="F323" i="6"/>
  <c r="D118" i="6"/>
  <c r="F118" i="6"/>
  <c r="F119" i="6"/>
  <c r="D120" i="6"/>
  <c r="F120" i="6"/>
  <c r="F121" i="6"/>
  <c r="F122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7" i="6"/>
  <c r="F146" i="6"/>
  <c r="F161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43" i="6" s="1"/>
  <c r="F113" i="6"/>
  <c r="F115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A234" i="5"/>
  <c r="F213" i="5"/>
  <c r="F89" i="5"/>
  <c r="F121" i="5"/>
  <c r="F101" i="5"/>
  <c r="F130" i="5"/>
  <c r="F225" i="5"/>
  <c r="G228" i="5" s="1"/>
  <c r="G104" i="7"/>
  <c r="G107" i="7"/>
  <c r="F98" i="5"/>
  <c r="F50" i="5"/>
  <c r="F109" i="5"/>
  <c r="F38" i="5"/>
  <c r="F110" i="5"/>
  <c r="F211" i="5"/>
  <c r="F60" i="5"/>
  <c r="F90" i="5"/>
  <c r="F91" i="5"/>
  <c r="F49" i="5"/>
  <c r="F93" i="5"/>
  <c r="G164" i="5"/>
  <c r="G218" i="5"/>
  <c r="G135" i="5"/>
  <c r="G73" i="5"/>
  <c r="F79" i="5"/>
  <c r="F80" i="5"/>
  <c r="G103" i="5"/>
  <c r="G43" i="5"/>
  <c r="G230" i="5"/>
  <c r="G244" i="5"/>
  <c r="G234" i="5"/>
  <c r="G243" i="5"/>
  <c r="G235" i="5"/>
  <c r="G247" i="5"/>
  <c r="G252" i="5"/>
  <c r="G233" i="5"/>
  <c r="G245" i="5"/>
  <c r="G246" i="5"/>
  <c r="G236" i="5"/>
  <c r="G238" i="5"/>
  <c r="G240" i="5"/>
  <c r="G242" i="5"/>
  <c r="G248" i="5"/>
  <c r="G250" i="5"/>
  <c r="G254" i="5"/>
  <c r="F123" i="6" l="1"/>
  <c r="F324" i="6"/>
  <c r="F474" i="6"/>
  <c r="F482" i="6"/>
  <c r="F353" i="6"/>
  <c r="F37" i="6"/>
  <c r="G83" i="7"/>
  <c r="H103" i="7"/>
  <c r="G103" i="7"/>
  <c r="H106" i="7"/>
  <c r="G106" i="7"/>
  <c r="G109" i="7" l="1"/>
  <c r="H109" i="7"/>
  <c r="H97" i="7" s="1"/>
  <c r="I83" i="7"/>
  <c r="G70" i="7"/>
  <c r="I70" i="7" s="1"/>
  <c r="H98" i="7" l="1"/>
  <c r="I109" i="7"/>
  <c r="G97" i="7"/>
  <c r="G98" i="7" l="1"/>
  <c r="I97" i="7"/>
  <c r="I98" i="7"/>
</calcChain>
</file>

<file path=xl/sharedStrings.xml><?xml version="1.0" encoding="utf-8"?>
<sst xmlns="http://schemas.openxmlformats.org/spreadsheetml/2006/main" count="1443" uniqueCount="461">
  <si>
    <t>OBRA:</t>
  </si>
  <si>
    <t>Presupuesto Readecuación Palacio de Justicia de La Vega.</t>
  </si>
  <si>
    <t>UBIC.:</t>
  </si>
  <si>
    <t>La Vega.</t>
  </si>
  <si>
    <t>Part.</t>
  </si>
  <si>
    <t>Descripción</t>
  </si>
  <si>
    <t>Cant.</t>
  </si>
  <si>
    <t>Und.</t>
  </si>
  <si>
    <t>PU</t>
  </si>
  <si>
    <t>Valor  (RD$)</t>
  </si>
  <si>
    <t>Sub-total</t>
  </si>
  <si>
    <t>BAÑO 103</t>
  </si>
  <si>
    <t>Desmonte de inodoros existentes.</t>
  </si>
  <si>
    <t>ud</t>
  </si>
  <si>
    <t>Desmonte de lavamanos existentes.</t>
  </si>
  <si>
    <t>Desmonte de tope de marmolite y gabinetes existentes.</t>
  </si>
  <si>
    <t>Demolición de cerámica de pisos existente.</t>
  </si>
  <si>
    <t>m²</t>
  </si>
  <si>
    <t>Demolición de cerámica de pared existente.</t>
  </si>
  <si>
    <t>Demolición de muros divisores existentes.</t>
  </si>
  <si>
    <t>Desmonte de puertas existentes.</t>
  </si>
  <si>
    <t>Desmonte de plafón existente.</t>
  </si>
  <si>
    <t>Desmonte de lámparas existentes.</t>
  </si>
  <si>
    <t>Suministro e instalación de inodoro de tanque con tapa de caída lenta, de una pieza color blanco en porcelana, taza elongada y botón push, capacidad de tanque de 4.8 litros. Incluye todas las piezas y materiales necesarios para la instalación.</t>
  </si>
  <si>
    <t>Suministro e instalación de lavamanos ovalado empotrado bajo meseta, pieza color blanco en porcelana, antimanchas de un hoyo con rebosadero. Sifón metálico de 1-1/4” con acabado cromado y boquilla con cola metálica con acabado cromado tipo push. Incluye todas las piezas y materiales necesarios para la instalación.</t>
  </si>
  <si>
    <t>Suministro e instalación de llave monomando para lavamanos en acero inoxidable de 1 hoyo, color plateado,  tipo de manija en palanca y consumo de agua de 1.2 GPM.</t>
  </si>
  <si>
    <t> Suministro e Instalación de dispensador de papel higiénico jumbo de acero inoxidable, acabado satinado color plateado, rollo de 9” con núcleo de 2.5” para montaje en pared, con cerradura.</t>
  </si>
  <si>
    <t>Suministro e instalación de dispensador de jabón líquido en acero inoxidable de 1000 ML, acabado satinado color plateado, funcionamiento por pulsador con botón grande, cerradura y visor de nivel, montaje en pared y modelo vertical.</t>
  </si>
  <si>
    <t>Suministro e instalación de dispensador de rollos de papel toalla para manos en acero inoxidable con acabado satinado color plateado, montaje en pared.</t>
  </si>
  <si>
    <t>Suministro e instalación de piso en porcelanato de alto tráfico antideslizante color gris oscuro de 60x60cm, juntas de 2 mm, derretido en juntas color gris, incluye el mortero y la preparación de la superficie.</t>
  </si>
  <si>
    <t>Suministro e instalación de porcelanato para muros color blanco mate de 30x60cm, juntas de 2 mm, derretidos en juntas color blanco. incluye el mortero y la preparación de la superficie. H= 3 m.</t>
  </si>
  <si>
    <t>Suministro e instalación de desagüe de piso cuadrado con rejilla cromada para salida de 2”, acabado en acero inoxidable.  Incluye sifón PVC para drenaje de 2”.</t>
  </si>
  <si>
    <t>Suministro e instalación de lámparas parabólicas de plafón 2 x 2 con tubos LED T8, de 18w 24", 800LM, 4000K, 120-277VAC con certificación UL.</t>
  </si>
  <si>
    <t>Confección e instalación de base de meseta de Granito en hierro con tratamiento anticorrosivo en angulares de 1 ½" x 3/16’'.</t>
  </si>
  <si>
    <t>Suministro e instalación de meseta de granito natural color negro Galaxy, con zócalo de 0.10 m y falda de 0.25m.</t>
  </si>
  <si>
    <r>
      <t>pie</t>
    </r>
    <r>
      <rPr>
        <sz val="11"/>
        <rFont val="Calibri"/>
        <family val="2"/>
      </rPr>
      <t>²</t>
    </r>
  </si>
  <si>
    <t xml:space="preserve"> Suministro e Instalación de Plafón 2x2’x7mm vinil yeso color blanco.  Incluye estructura en metal (Angulares, Maint Tee y Cross Tee).</t>
  </si>
  <si>
    <t>Suministro e instalación de espejo plano rectangular de 0.70x1.00 m y 5 mm de espesor, sin marco, con canto pulido y sujetadores para pared de acero inoxidable.</t>
  </si>
  <si>
    <r>
      <t xml:space="preserve">Suministro e instalación de divisiones y puertas de </t>
    </r>
    <r>
      <rPr>
        <sz val="11"/>
        <color indexed="8"/>
        <rFont val="Arial"/>
        <family val="2"/>
      </rPr>
      <t>Hidrófugo de 5/8", laminado color blanco, incluye accesorios en acero inoxidable y puertas.</t>
    </r>
  </si>
  <si>
    <t xml:space="preserve"> Suministro e instalación de interruptor rectangular sencillo de tecnopolímero color blanco. Empotrable en pared. Incluye salida eléctrica con Tubo ½" PVC SDR-26 y Alambre #12 TW.</t>
  </si>
  <si>
    <t xml:space="preserve">Mantenimiento de puertas en caoba sencillas (pulimento, masillado y pintura con color similar al existente). Incluye cambio de bisagras y cerraduras en mal estado. </t>
  </si>
  <si>
    <t>BAÑO 201</t>
  </si>
  <si>
    <t>Suministro e instalación de inodoro de tanque con tapa de caída lenta, de una pieza color blanco en porcelanato, taza elongada y botón push, capacidad de tanque de 4.8 litros. Incluye todas las piezas y materiales necesarios para la instalación.</t>
  </si>
  <si>
    <t xml:space="preserve">Suministro e instalación de desagüe de piso cuadrado con rejilla cromada para salida de 2”, acabado en acero inoxidable.  Incluye sifón PVC para drenaje de 2”. </t>
  </si>
  <si>
    <t xml:space="preserve"> Suministro e instalación de porcelanato para muros color blanco mate de 30x60cm, juntas de 2 mm, derretidos en juntas color blanco. incluye el mortero y la preparación de la superficie. H= 3 m.</t>
  </si>
  <si>
    <t xml:space="preserve">Suministro e instalación de barras de apoyo para baños en acero inoxidables de 36'' de longitud y 1 ½” diámetro de barra, acabado satinado color plateado, con cubre faltas. </t>
  </si>
  <si>
    <t>Suministro e instalación de lámparas parabólicas de plafón 2 x 2 con tubos LED T8, de 18w 24", 800LM, 4000K, 120-277VAC con certificación UL</t>
  </si>
  <si>
    <t xml:space="preserve">Suministro e instalación de espejo plano rectangular de 0.70x1.00 m y 5 mm de espesor, sin marco, con canto pulido y sujetadores para pared de acero inoxidable </t>
  </si>
  <si>
    <t>BAÑO 301</t>
  </si>
  <si>
    <t xml:space="preserve">Suministro e instalación de inodoro de tanque con tapa de caída lenta, de una pieza color blanco en porcelanato, taza elongada y botón push, capacidad de tanque de 4.8 litros. Incluye todas las piezas y materiales necesarios para la instalación. </t>
  </si>
  <si>
    <t>Suministro e instalación de dispensador de rollos de papel toalla para manos, en acero inoxidable con acabado satinado color plateado, montaje en pared.</t>
  </si>
  <si>
    <t xml:space="preserve"> Suministro e Instalación de Plafón 2x2’x7mm vinil yeso color blanco.  Incluye estructura en metal (Angulares, Maint Tee y Cross Tee). </t>
  </si>
  <si>
    <t>BAÑO 302</t>
  </si>
  <si>
    <t>Desmonte de orinales existente.</t>
  </si>
  <si>
    <t>Suministro e instalación de orinal ovalado color blanco en porcelana de un hoyo con llave de orinal temporizada. Incluye todas las piezas y materiales necesarios para la instalación.</t>
  </si>
  <si>
    <t>p2</t>
  </si>
  <si>
    <t>BAÑO 303</t>
  </si>
  <si>
    <r>
      <rPr>
        <sz val="11"/>
        <color indexed="8"/>
        <rFont val="Arial"/>
        <family val="2"/>
      </rPr>
      <t> Suministro e Instalación de dispensador de papel higiénico jumbo de acero inoxidable, acabado satinado color plateado, rollo de 9” con núcleo de 2.5” para montaje en pared, con cerradura</t>
    </r>
  </si>
  <si>
    <t>BAÑO 304</t>
  </si>
  <si>
    <t>COCINAS</t>
  </si>
  <si>
    <t>Desmonte de fregadero existente.</t>
  </si>
  <si>
    <t>Suministro e instalación de piso en porcelanato de alto tráfico color gris de 30x30cm, juntas de 2 mm, derretido en juntas color gris, incluye el mortero y la preparación de la superficie.</t>
  </si>
  <si>
    <t>Suministro e instalación de zócalos en porcelanato de alto tráfico color gris de 0.07x30cm, juntas de 2 mm, derretido en juntas color gris, incluye el mortero y la preparación de la superficie.</t>
  </si>
  <si>
    <t>m</t>
  </si>
  <si>
    <t xml:space="preserve">Suministro e instalación de gabinetes de piso bajo meseta para cocina, en madera de caoba, con puertas apaneladas y gavetas. Altura de 0.85m sobre nivel de piso terminado. </t>
  </si>
  <si>
    <t>pie</t>
  </si>
  <si>
    <t>Suministro e instalación de tope para cocina de sobre poner, con reengruese de 2cm y salpicadero de 40 cm, fabricado en granito natural color negro Galaxy, debidamente sellado y encerado.</t>
  </si>
  <si>
    <t>Suministro e instalación de fregadero sencillo cuadrado en acero inoxidable de 0.45x0.45m, con una profundidad de 0.20 m sin hoyo para mezcladora, color plateado y acabado pulido, instalación bajo tope. Mezcladora monomando de acero inoxidable para fregadero, tipo de cierre en palanca, color plateado y acabado pulido. Sifón rígido para fregadero de PVC color blanco de 1 ½”.</t>
  </si>
  <si>
    <t xml:space="preserve"> Suministro y aplicación de pintura satinada en muros interiores, color igual al existente. 2 manos. Incluye preparación de superficie (masillado, lijado, rapillado, entre otros).</t>
  </si>
  <si>
    <t>READECUACIÓN ALMACÉN</t>
  </si>
  <si>
    <r>
      <rPr>
        <sz val="11"/>
        <color indexed="8"/>
        <rFont val="Arial"/>
        <family val="2"/>
      </rPr>
      <t xml:space="preserve"> Suministro e instalación de piso en porcelanato de alto tráfico color gris de 30x30cm, juntas de 2 mm, derretido en juntas color gris, incluye el mortero y la preparación de la superficie. </t>
    </r>
  </si>
  <si>
    <t xml:space="preserve">Suministro e instalación de zócalos en porcelanato de alto tráfico color gris de 0.07x30cm, juntas de 2 mm, derretido en juntas color gris, incluye el mortero y la preparación de la superficie. </t>
  </si>
  <si>
    <t>Suministro y aplicación de pintura satinada en muros interiores, color igual al existente. 2 manos. Incluye preparación de superficie (masillado, lijado, rapillado, entre otros).</t>
  </si>
  <si>
    <t>Suministro e Instalación de Plafón 2x2’x7mm vinil yeso color blanco.  Incluye estructura en metal (Angulares, Maint Tee y Cross Tee).</t>
  </si>
  <si>
    <t>MISCELANEOS</t>
  </si>
  <si>
    <t>Demolición de cerámica de pisos de entrada existente.</t>
  </si>
  <si>
    <t>Demolición de losa de hormigón en área de circulación peatonal interna.</t>
  </si>
  <si>
    <t>Suministro y colocación de piso en granito 40*40 cm fondo blanco con betas grandes, brillado y pulido, juntas de 2 mm, derretido en juntas color blanco, incluye el mortero y la preparación de la superficie.</t>
  </si>
  <si>
    <t>Suministro y colocación de zócalos de granito 0.07*40 cm fondo blanco, igual al piso, juntas de 2 mm, derretido en juntas color blanco, incluye el mortero y la preparación de la superficie.</t>
  </si>
  <si>
    <t>Suministro y colocación de huellas y contrahuellas de escaleras en granito fondo blanco, vaciado en sitio, igual al piso de la entrada, incluye el mortero y la preparación de la superficie.</t>
  </si>
  <si>
    <t xml:space="preserve">Suministro y confección de losa de hormigón armado con malla electrosoldada  D2.3 10x10. Hormigón Frotado - 1:2:4 con ligadora. E=0.10 m. </t>
  </si>
  <si>
    <t>Limpieza continua y final (incluye acarreo interno y bote de todos los escombros producidos).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</si>
  <si>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</si>
  <si>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</si>
  <si>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</si>
  <si>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</si>
  <si>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</si>
  <si>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</si>
  <si>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</si>
  <si>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</si>
  <si>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</si>
  <si>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</si>
  <si>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</si>
  <si>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</si>
  <si>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</si>
  <si>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</si>
  <si>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</si>
  <si>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</si>
  <si>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</si>
  <si>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</si>
  <si>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</si>
  <si>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</si>
  <si>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</si>
  <si>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</si>
  <si>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 xml:space="preserve">____________________________                                                                                               </t>
  </si>
  <si>
    <t>Demolicion de ceramica existente</t>
  </si>
  <si>
    <t>m2</t>
  </si>
  <si>
    <t xml:space="preserve">Mano de Obra </t>
  </si>
  <si>
    <t>Peón o Trabajador no calificado (2 Personas)</t>
  </si>
  <si>
    <t>dia</t>
  </si>
  <si>
    <t>Herramientas</t>
  </si>
  <si>
    <t>15% mano de obra</t>
  </si>
  <si>
    <t>%</t>
  </si>
  <si>
    <t>Total/UND</t>
  </si>
  <si>
    <t>PORCELANATO  60X60CM ANTIDESLIZANTE COLOR GRIS</t>
  </si>
  <si>
    <t>M2</t>
  </si>
  <si>
    <t>Volumen Análisis</t>
  </si>
  <si>
    <t>M²</t>
  </si>
  <si>
    <t>Materiales y Equipos</t>
  </si>
  <si>
    <t>Mortero 1:10 pisos + 10% desp.</t>
  </si>
  <si>
    <t>M³</t>
  </si>
  <si>
    <t>Porcelanato +10% desp.</t>
  </si>
  <si>
    <t>Derretido Keracolor 25 lbs + 10% desp.</t>
  </si>
  <si>
    <t>FDA</t>
  </si>
  <si>
    <t>Estopa</t>
  </si>
  <si>
    <t>LB</t>
  </si>
  <si>
    <t>Corte de Chazos Porcelanato</t>
  </si>
  <si>
    <t>UND</t>
  </si>
  <si>
    <t>Separadores de porcelanato</t>
  </si>
  <si>
    <t>Transporte de pisos (3%)</t>
  </si>
  <si>
    <t>PA</t>
  </si>
  <si>
    <t>Mano de obra</t>
  </si>
  <si>
    <t>Mano de Obra de colocación de Porcelanato</t>
  </si>
  <si>
    <t>Costo/m²</t>
  </si>
  <si>
    <t>REVESTIMIENTO PORCELANATO  30X60CM  COLOR BLANCO MATE</t>
  </si>
  <si>
    <t>Cemento gris</t>
  </si>
  <si>
    <t>Pegamento de cerámica Pegatod</t>
  </si>
  <si>
    <t>GRANITO 40x40, FONDO BLANCO</t>
  </si>
  <si>
    <t>M3</t>
  </si>
  <si>
    <t>Granito 30x30 fondo blanco + 10% desp.</t>
  </si>
  <si>
    <t>Pulido y cristalizado de pisos</t>
  </si>
  <si>
    <t xml:space="preserve">Corte de Chazos Granito </t>
  </si>
  <si>
    <t xml:space="preserve">Mano de Obra de colocación de Granito </t>
  </si>
  <si>
    <t>PINTURA SATINADA INTERIOR</t>
  </si>
  <si>
    <t>Suministro pintura</t>
  </si>
  <si>
    <t>GL</t>
  </si>
  <si>
    <t>Mano de Obra</t>
  </si>
  <si>
    <t>Preparación de superficie y aplicación 2 manos</t>
  </si>
  <si>
    <t>Desperdicios, retoques y material gastable - 20%</t>
  </si>
  <si>
    <t>ESCALON  GRANITO  FONDO BLANCO</t>
  </si>
  <si>
    <t>ML</t>
  </si>
  <si>
    <t>Escalón Granito fondo blanco</t>
  </si>
  <si>
    <t>Huella redondeada de 0.30m en granito + 10%</t>
  </si>
  <si>
    <t>Contrahuella de 0.17m en granito + 10% desp</t>
  </si>
  <si>
    <t>Mano de Obra de colocación escalón</t>
  </si>
  <si>
    <t>ACERA EN HORMIGON VIOLINADA E=0.10m - 1:2:4 CON LIGADORA</t>
  </si>
  <si>
    <t xml:space="preserve">Acera en hormigón e=0.10m </t>
  </si>
  <si>
    <t>Vaciado y ligado Hormigón 1:2:4 - 10% desp</t>
  </si>
  <si>
    <t>Preparación superficie - Ayudante AY</t>
  </si>
  <si>
    <t>DIA</t>
  </si>
  <si>
    <t>Mano de obra frotado y violinado</t>
  </si>
  <si>
    <t xml:space="preserve">PISO HA E=0.10m MALLA ELECTROSOLD. D2.3 10X10 FROTADO - 1:2:4 CON LIGADORA </t>
  </si>
  <si>
    <t>Pisos HA e=0.10m malla electrosold. D2.3 10x10</t>
  </si>
  <si>
    <t>Malla Electrosoldada D2.3 10x10mm + 10% desp.</t>
  </si>
  <si>
    <t>ROLLO</t>
  </si>
  <si>
    <t>Alambre Dulce No. 18</t>
  </si>
  <si>
    <t>Mano de Obra colocación malla</t>
  </si>
  <si>
    <t>Mano de obra frotado</t>
  </si>
  <si>
    <t>PLAFON VINIL YESO 2"X2"</t>
  </si>
  <si>
    <t>Plancha vinil yeso 7mm 2x4´</t>
  </si>
  <si>
    <t>Crosstee de 4´</t>
  </si>
  <si>
    <t>Croostee de 2´</t>
  </si>
  <si>
    <t>Main tee 12 (caja)</t>
  </si>
  <si>
    <t>Angular comercial de 10 (caja)</t>
  </si>
  <si>
    <t>Clavos para angulares</t>
  </si>
  <si>
    <t>Fulminates - Green Shots Caja de 100unds</t>
  </si>
  <si>
    <t>Clavo de acero para plafon cajita</t>
  </si>
  <si>
    <t>Alambre liso en rollo cal. 18</t>
  </si>
  <si>
    <t>rollo</t>
  </si>
  <si>
    <t xml:space="preserve">Mano de obra  </t>
  </si>
  <si>
    <t>Mano de obra instalacion de plafon</t>
  </si>
  <si>
    <t>Subida de material</t>
  </si>
  <si>
    <t>TRASLADO Y BOTE DE ESCOMBROS</t>
  </si>
  <si>
    <t xml:space="preserve">Ayudantes No  calificados </t>
  </si>
  <si>
    <t>días/h</t>
  </si>
  <si>
    <t>Bote en camion 6 m3</t>
  </si>
  <si>
    <t xml:space="preserve">Herramientas de trabajo a mano </t>
  </si>
  <si>
    <t>C.E.</t>
  </si>
  <si>
    <t>Precio / UD</t>
  </si>
  <si>
    <t>MANTENIMIENTO DE PUERTAS DE CAOBA SENCILLAS</t>
  </si>
  <si>
    <t>Desmonte de puerta</t>
  </si>
  <si>
    <t>Ud</t>
  </si>
  <si>
    <t>Mano de Obra pulimento puerta</t>
  </si>
  <si>
    <t>Mano de obra instalación puerta y marco carapa</t>
  </si>
  <si>
    <t>Mano de obra pintura puertas</t>
  </si>
  <si>
    <t>Tornillos 3" x 14</t>
  </si>
  <si>
    <t>u</t>
  </si>
  <si>
    <t>Tarugos 3/8" plásticos</t>
  </si>
  <si>
    <t>Cola</t>
  </si>
  <si>
    <t>gls.</t>
  </si>
  <si>
    <t>Sealer</t>
  </si>
  <si>
    <t>Laca</t>
  </si>
  <si>
    <t>Thinner</t>
  </si>
  <si>
    <t>Lijas</t>
  </si>
  <si>
    <t>Masilla para marco</t>
  </si>
  <si>
    <t>tubo</t>
  </si>
  <si>
    <t>DESMONTE APARATOS SANITARIOS</t>
  </si>
  <si>
    <t>SALIDAS DE DATA</t>
  </si>
  <si>
    <t>Caja Metalica Rectangular 2 * 4</t>
  </si>
  <si>
    <t>UNID</t>
  </si>
  <si>
    <t>Tubo PVC CONDUIT de 3/4" * 19'</t>
  </si>
  <si>
    <t>TUBO</t>
  </si>
  <si>
    <t>Curvas CONDUIT Elect. - 3/4" (Reforzada)</t>
  </si>
  <si>
    <t>Soga Polyetileno 4 MM Para/Guia</t>
  </si>
  <si>
    <t>Rollo</t>
  </si>
  <si>
    <t>Tornillo Tirafondo</t>
  </si>
  <si>
    <t>Tapa Ciega</t>
  </si>
  <si>
    <t>Cemento PVC</t>
  </si>
  <si>
    <t>PINTA</t>
  </si>
  <si>
    <t xml:space="preserve">M.O. Electricista / Salida </t>
  </si>
  <si>
    <t>INODORO ALARGADO BCO.:</t>
  </si>
  <si>
    <t>Tubo 4", pvc SDR-41 + 10% desp.</t>
  </si>
  <si>
    <t>Yee de 4"x4", pvc dren.</t>
  </si>
  <si>
    <t>Codo 4"x45, pvc dren.</t>
  </si>
  <si>
    <t>Codo 4"x90, pvc dren.</t>
  </si>
  <si>
    <t>Cemento pvc criollo, PINTA + 25% desp.</t>
  </si>
  <si>
    <t>pinta</t>
  </si>
  <si>
    <t>Tee 1/2" h.g. (fría y cal.)</t>
  </si>
  <si>
    <t>Tubo 1/2" h.g. + 10% desp. (fría y cal.)</t>
  </si>
  <si>
    <t>Codo 1/2" h.g. (fría y cal.)</t>
  </si>
  <si>
    <t>Red. bushing 1/2" a 3/8", h.g. (fría y cal.)</t>
  </si>
  <si>
    <t>Pintura OXIDO ROJO en tub. h.g.</t>
  </si>
  <si>
    <t>gl</t>
  </si>
  <si>
    <t>INODORO alargado, bco., tapa</t>
  </si>
  <si>
    <t>Arandela pvc 4", para fijar inodoro</t>
  </si>
  <si>
    <t>Tornillos fijación</t>
  </si>
  <si>
    <t>juego</t>
  </si>
  <si>
    <t>Junta de cera.</t>
  </si>
  <si>
    <t>Cemento bco.</t>
  </si>
  <si>
    <t>fda</t>
  </si>
  <si>
    <t>Llave angular 3/8"</t>
  </si>
  <si>
    <t>Niple 3/8"x2 1/2", cromo</t>
  </si>
  <si>
    <t>Cubrefalta 3/8", cromo</t>
  </si>
  <si>
    <t>Tubo flexible con tuerca</t>
  </si>
  <si>
    <t>Teflón + 25% desp.</t>
  </si>
  <si>
    <t>Excavar y tapar zanja (tierra)</t>
  </si>
  <si>
    <t>día</t>
  </si>
  <si>
    <t>Mano de obra desagüe 4"</t>
  </si>
  <si>
    <t>Mano de obra salidas 1/2"</t>
  </si>
  <si>
    <t>Mano de obra coloc. Inodoro</t>
  </si>
  <si>
    <t>LAVAMANOS OVALADO BCO., empotrar:</t>
  </si>
  <si>
    <t>Tubo 2", pvc SDR-41 + 10% desp.</t>
  </si>
  <si>
    <t>Yee red.  4"x2", pvc dren.</t>
  </si>
  <si>
    <t>Codo 2"x45, pvc dren.</t>
  </si>
  <si>
    <t>Codo 2"x90, pvc dren.</t>
  </si>
  <si>
    <t>Lav. ovalado, BCO., empotrar, "SAONA"</t>
  </si>
  <si>
    <t>Mezcl. "SAYCO" con boquilla cromo</t>
  </si>
  <si>
    <t>Sifón 1 ¼", cromo, NIBCO</t>
  </si>
  <si>
    <t>Cola ext. 1 ¼"x8", cromo</t>
  </si>
  <si>
    <t>"Silicone" para sellar (tubo)</t>
  </si>
  <si>
    <t>Mano de obra desagüe 2"</t>
  </si>
  <si>
    <t>Mano de obra coloc. lavamanos</t>
  </si>
  <si>
    <t>ORINAL 1/2 FALDA, BCO.:</t>
  </si>
  <si>
    <t>Orinal 1/2 falda "Yaque"</t>
  </si>
  <si>
    <t>Llave cromada p/orinal</t>
  </si>
  <si>
    <t>Mano de obra coloc. Orinal 1/2 falda</t>
  </si>
  <si>
    <t>RETIRO DE LONA</t>
  </si>
  <si>
    <t>Obrero no calificado</t>
  </si>
  <si>
    <t xml:space="preserve">Precio / m2 </t>
  </si>
  <si>
    <t>Imperm lona asfaltica granulada</t>
  </si>
  <si>
    <t>Lona asfaltica granulada</t>
  </si>
  <si>
    <t>Primer</t>
  </si>
  <si>
    <t>Material Gastable</t>
  </si>
  <si>
    <t>c.e.</t>
  </si>
  <si>
    <t>Gas licuado de petróleo(GLP)</t>
  </si>
  <si>
    <t>Precio / m2</t>
  </si>
  <si>
    <t>PUERTA  DE CAOBA (1.00X 2.10)</t>
  </si>
  <si>
    <t>Llavín doble-puño, c/llave y seguro</t>
  </si>
  <si>
    <t>Bisagras "Stanley" 3 1/3" x 31/2"</t>
  </si>
  <si>
    <t>par</t>
  </si>
  <si>
    <t>Mano de obra confección puerta y marco carapa</t>
  </si>
  <si>
    <t>Caoba</t>
  </si>
  <si>
    <t>pc</t>
  </si>
  <si>
    <t>Precio / ud</t>
  </si>
  <si>
    <t>PUERTA CAOBA (1.00X 2.40)</t>
  </si>
  <si>
    <t>TOMACORRIENTE DOBLE 110V</t>
  </si>
  <si>
    <t>Tomacorriente Doble 110V</t>
  </si>
  <si>
    <t>Tubo ½"x19' PVC SDR-26 + 15% desp.</t>
  </si>
  <si>
    <t>Caja rectangular ½"</t>
  </si>
  <si>
    <t>Alambre #12 TW + 5% desp.</t>
  </si>
  <si>
    <t>PIE</t>
  </si>
  <si>
    <t>Accesorio Tapa Tomacorriente Doble 110 V</t>
  </si>
  <si>
    <t>Codo electrico PVC 1/2"</t>
  </si>
  <si>
    <t>Cinta adhesiva eléctrica 3M (rollo)</t>
  </si>
  <si>
    <t>Cemento PVC + 30% desp.</t>
  </si>
  <si>
    <t>Mano de obra Tomacorriente Doble 110 V</t>
  </si>
  <si>
    <t>Gastos indirectos contratistas eléctricos</t>
  </si>
  <si>
    <t>INTERRUPTOR SENCILLO</t>
  </si>
  <si>
    <t>Interruptor Sencillo</t>
  </si>
  <si>
    <t>Alambre #12 TW</t>
  </si>
  <si>
    <t>Accesorio Tapa interruptor sencillo</t>
  </si>
  <si>
    <t>Mano de obra interruptor sencillo</t>
  </si>
  <si>
    <t>PORCELANATO ORIENTAL 50X50 ANTIMANCHAS</t>
  </si>
  <si>
    <t>Porcelanato</t>
  </si>
  <si>
    <t>Porcelanato +20% desp.</t>
  </si>
  <si>
    <t>ZOCALO PORCELANATO ORIENTAL 0.07x0.50m</t>
  </si>
  <si>
    <t>Zócalos porcelanato oriental 0.07x0.50m</t>
  </si>
  <si>
    <t>Mano de Obra de colocación zócalos</t>
  </si>
  <si>
    <t>SALIDA CENITAL</t>
  </si>
  <si>
    <t>Luz Cenital</t>
  </si>
  <si>
    <t>Caja octagonal</t>
  </si>
  <si>
    <t>Roseta de porcelana</t>
  </si>
  <si>
    <t xml:space="preserve">Cemento PVC + 30% desp. </t>
  </si>
  <si>
    <t>MUEBLE HIDROFUGO DE 0.80m CON LAVAMANOS Y ESPEJO + SALIDAS SANITARIAS</t>
  </si>
  <si>
    <t>Mueble hidrofugo de 0.80m con lavamanos y espejo + salidas sanitarias</t>
  </si>
  <si>
    <t>Niple Cromado 1/2" x 3"</t>
  </si>
  <si>
    <t>Cubrefalta cromado 1/2"</t>
  </si>
  <si>
    <t>Llave Angular 1/2" a 3/8"</t>
  </si>
  <si>
    <t>Manguera flexible lavamanos inox. 3/8" Eastman</t>
  </si>
  <si>
    <t>Mueble hidrofugo de Lavamanos con espejo</t>
  </si>
  <si>
    <t xml:space="preserve">Mezcladora Pfister lavamanos </t>
  </si>
  <si>
    <t>Boquilla para lavamanos autom. push button</t>
  </si>
  <si>
    <t>Cola Extensora 1-1/4" PVC</t>
  </si>
  <si>
    <t>Sifón 1-1/4" PVC</t>
  </si>
  <si>
    <t>Reducción 2" a 1-1/4" PVC drenaje</t>
  </si>
  <si>
    <t>Cemento blanco</t>
  </si>
  <si>
    <t xml:space="preserve">Teflón </t>
  </si>
  <si>
    <t>Salida Agua Potable 1/2" Poliestileno 18mm</t>
  </si>
  <si>
    <t>Salida Sanitaria A.N. 2" Aérea</t>
  </si>
  <si>
    <t>Mano de Obra Instalación lavamanos</t>
  </si>
  <si>
    <t>PINTURA ACRILICA SUPERIOR INT/EXT</t>
  </si>
  <si>
    <t>OK</t>
  </si>
  <si>
    <t>Pintura acrílica superior Int/ext</t>
  </si>
  <si>
    <t>PINTURA ACRILICA SUPERIOR INT/EXT ANDAMIO</t>
  </si>
  <si>
    <t>Pintura acrílica superior Int/ext andamios</t>
  </si>
  <si>
    <t>Andmios - Guidolas</t>
  </si>
  <si>
    <t>CERAMICA EUROPEA ECONOMICA</t>
  </si>
  <si>
    <t>Cerámica Europea Económica 0.30x0.30m</t>
  </si>
  <si>
    <t>Cerámica Europea Económica + 10% desp.</t>
  </si>
  <si>
    <t xml:space="preserve">Corte de Chazos </t>
  </si>
  <si>
    <t>Mano de Obra de colocación cerámica pisos</t>
  </si>
  <si>
    <t>Mano de Obra de colocación de Cerámica</t>
  </si>
  <si>
    <t>ZOCALOS CERAMICA EUROPEA ECONOMICA</t>
  </si>
  <si>
    <t>Zócalos Cerámica Europea Económica 0.07x0.30m</t>
  </si>
  <si>
    <t>MURO DE SHEETROCK DOS CARAS</t>
  </si>
  <si>
    <t>Plancha de Yeso 1/2" x 4' x 8'</t>
  </si>
  <si>
    <t>plancha</t>
  </si>
  <si>
    <t>Durmiente 2 1/2" x 10'</t>
  </si>
  <si>
    <t>und</t>
  </si>
  <si>
    <t>Parales 2 1/2" x 10'</t>
  </si>
  <si>
    <t>Tornillo #6 de 1 1/4" (p/Plancha) lbs.</t>
  </si>
  <si>
    <t>caja</t>
  </si>
  <si>
    <t>Tornillo p/ Estructura 7/16" lbs.</t>
  </si>
  <si>
    <t>Clavo de 1 1/4" c/Arandela</t>
  </si>
  <si>
    <t>Fulminantes BluePoint Cal. 22</t>
  </si>
  <si>
    <t>Masilla Supermástico (5 gls.)</t>
  </si>
  <si>
    <t>cubo</t>
  </si>
  <si>
    <t>Rollo de Cinta de 250'</t>
  </si>
  <si>
    <t>Esquinero Metálico 1 1/4" x 10'</t>
  </si>
  <si>
    <t>Lija 100</t>
  </si>
  <si>
    <t>Mt²</t>
  </si>
  <si>
    <t>Precio / M2</t>
  </si>
  <si>
    <t>Fibra acústica</t>
  </si>
  <si>
    <t xml:space="preserve">PLAFOn VINIL YESO </t>
  </si>
  <si>
    <t>Plafon Vinil Yeso</t>
  </si>
  <si>
    <t>Cross tee de 4</t>
  </si>
  <si>
    <t>Cross tee de 2</t>
  </si>
  <si>
    <t>Main tee 12</t>
  </si>
  <si>
    <t>Angular comercial de 10</t>
  </si>
  <si>
    <t>Clavo para angular</t>
  </si>
  <si>
    <t>Furminante verde cal. 22</t>
  </si>
  <si>
    <t>Clavo de acero p/plafon cajita</t>
  </si>
  <si>
    <t>rrollo</t>
  </si>
  <si>
    <t>HORMIGON 1:2:4 CON LIGADORA</t>
  </si>
  <si>
    <t>Hormigón simple 1:2:4</t>
  </si>
  <si>
    <t>Cemento Gris</t>
  </si>
  <si>
    <t>Arena Itabo gruesa lavada</t>
  </si>
  <si>
    <t>M3E</t>
  </si>
  <si>
    <t>Grava 3/4"</t>
  </si>
  <si>
    <t>Agua</t>
  </si>
  <si>
    <t>Ligado y vaciado con ligadora</t>
  </si>
  <si>
    <t>LAMPARA 2 X 2 LED:</t>
  </si>
  <si>
    <t>Lámpara Led 2 x 2</t>
  </si>
  <si>
    <t>Tubo 1/2"x20' PVC SDR-26 + 15% desp.</t>
  </si>
  <si>
    <t>p</t>
  </si>
  <si>
    <t>Cinta adhesiva "3M" (rollo)</t>
  </si>
  <si>
    <t>Cemento PVC + 30% desp. (¼ gl.)</t>
  </si>
  <si>
    <t>Gastos indirectos contratistas eléctricos (al material).</t>
  </si>
  <si>
    <t>LAMPARA 2 X 4 LED:</t>
  </si>
  <si>
    <t>ANALISIS DE PINTURA ESTRADOS</t>
  </si>
  <si>
    <t>Unid.</t>
  </si>
  <si>
    <t>P.U.</t>
  </si>
  <si>
    <t>Desp.</t>
  </si>
  <si>
    <t>Valor</t>
  </si>
  <si>
    <t>Cola Titebom</t>
  </si>
  <si>
    <t>Gls</t>
  </si>
  <si>
    <t xml:space="preserve">Sealer </t>
  </si>
  <si>
    <t>Flex - Rex</t>
  </si>
  <si>
    <t>Retardador</t>
  </si>
  <si>
    <t>Clavos 4" Dulce</t>
  </si>
  <si>
    <t>Libs</t>
  </si>
  <si>
    <t>Clavos 3" Dulce</t>
  </si>
  <si>
    <t>Clavos de 1"</t>
  </si>
  <si>
    <t>Clavos de 1 1/2"</t>
  </si>
  <si>
    <t>Clavos de 2"</t>
  </si>
  <si>
    <t>Tornillos 2" x 10" Diablitos</t>
  </si>
  <si>
    <t>UD</t>
  </si>
  <si>
    <t>Mano de Obra Pulido Estrado</t>
  </si>
  <si>
    <t>Mano de Obra Pintura Estrado</t>
  </si>
  <si>
    <t>Mano de Obra Pulido Plataforma</t>
  </si>
  <si>
    <t>Mano de Obra Pintura Plataforma"Tinte"</t>
  </si>
  <si>
    <t>Total Costos Directos</t>
  </si>
  <si>
    <t>REVESTIMIENTO CERAMICA EUROPEA ECONOMICA 0.30x0.60m</t>
  </si>
  <si>
    <t>Cerámica europea económica 0.30x0.60m</t>
  </si>
  <si>
    <t>Cerámica + 10% desperdicio</t>
  </si>
  <si>
    <t xml:space="preserve">Estopa </t>
  </si>
  <si>
    <t>Separadores de cerámica</t>
  </si>
  <si>
    <t>Transporte de cerámicas (3%)</t>
  </si>
  <si>
    <t>ESCALON  GRANITO  FONDO GRIS</t>
  </si>
  <si>
    <t>Escalón Granito fondo gris</t>
  </si>
  <si>
    <t>SUMINISTRO E INSTALACION DE ALFOMBRA</t>
  </si>
  <si>
    <t>DESCRIPCION</t>
  </si>
  <si>
    <t>CANTIDAD</t>
  </si>
  <si>
    <t>UND.</t>
  </si>
  <si>
    <t>VALOR UNITARIO (RD$)</t>
  </si>
  <si>
    <t>SUB-TOTAL (RD$)</t>
  </si>
  <si>
    <t>Suministro alfombra</t>
  </si>
  <si>
    <t>yarda</t>
  </si>
  <si>
    <t xml:space="preserve">M.O. instalador </t>
  </si>
  <si>
    <t>SUB-TOTAL</t>
  </si>
  <si>
    <t>PINTURA DE BANCOS SALAS DE AUDIENCIAS</t>
  </si>
  <si>
    <t xml:space="preserve">Mano de obra Pulimento </t>
  </si>
  <si>
    <t>Mano de obra pintura</t>
  </si>
  <si>
    <t>Masilla banco</t>
  </si>
  <si>
    <t>JARDINERÍA</t>
  </si>
  <si>
    <t>Palma areca mediana</t>
  </si>
  <si>
    <t>Gravilla blanca</t>
  </si>
  <si>
    <t>sacos</t>
  </si>
  <si>
    <t>Trinitarias enanas adultas</t>
  </si>
  <si>
    <t>Grama</t>
  </si>
  <si>
    <r>
      <t>m</t>
    </r>
    <r>
      <rPr>
        <vertAlign val="superscript"/>
        <sz val="12"/>
        <rFont val="Arial"/>
        <family val="2"/>
      </rPr>
      <t>2</t>
    </r>
  </si>
  <si>
    <t>Tierra Negra.</t>
  </si>
  <si>
    <r>
      <t>m</t>
    </r>
    <r>
      <rPr>
        <vertAlign val="superscript"/>
        <sz val="12"/>
        <rFont val="Arial"/>
        <family val="2"/>
      </rPr>
      <t>3</t>
    </r>
  </si>
  <si>
    <t>p.a.</t>
  </si>
  <si>
    <t>Precio / u</t>
  </si>
  <si>
    <t>ACERA FROTADA Y VIOLINADA:</t>
  </si>
  <si>
    <t>sin acero</t>
  </si>
  <si>
    <t>Preparación terreno</t>
  </si>
  <si>
    <t>Horm. 1:3:5 + 5% desp.</t>
  </si>
  <si>
    <t>m3</t>
  </si>
  <si>
    <t>Mortero 1:4 + 5% desp.</t>
  </si>
  <si>
    <t>Regla (1 de 1"x4"x2.62' / 10 usos)</t>
  </si>
  <si>
    <t>pt</t>
  </si>
  <si>
    <t>Elaboración, vaciado y frotado</t>
  </si>
  <si>
    <t>Cantos laterales</t>
  </si>
  <si>
    <t>DESAGUE DE PISO 2" PARRILLA ZINC</t>
  </si>
  <si>
    <t>Desague de piso 2" con parrilla zinc</t>
  </si>
  <si>
    <t>Parrilla 2" en zinc</t>
  </si>
  <si>
    <t>Sifón 2" PVC drenaje</t>
  </si>
  <si>
    <t>Cemento PVC OATEY 32oz</t>
  </si>
  <si>
    <t>Mano de Obra desague de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</si>
</sst>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.00_);[Red]\(&quot;$&quot;#,##0.00\)"/>
    <numFmt numFmtId="165" formatCode="_(* #,##0.00_);_(* \(#,##0.00\);_(* &quot;-&quot;??_);_(@_)"/>
    <numFmt numFmtId="166" formatCode="&quot;RD$&quot;#,##0.00_);[Red]\(&quot;RD$&quot;#,##0.00\)"/>
    <numFmt numFmtId="167" formatCode="_(&quot;RD$&quot;* #,##0.00_);_(&quot;RD$&quot;* \(#,##0.00\);_(&quot;RD$&quot;* &quot;-&quot;??_);_(@_)"/>
    <numFmt numFmtId="168" formatCode="&quot;RD$&quot;#,##0.00"/>
    <numFmt numFmtId="169" formatCode="_-* #,##0.00\ _P_t_s_-;\-* #,##0.00\ _P_t_s_-;_-* &quot;-&quot;??\ _P_t_s_-;_-@_-"/>
    <numFmt numFmtId="170" formatCode="[$$-2C0A]\ #,##0.00"/>
    <numFmt numFmtId="171" formatCode="0.0"/>
    <numFmt numFmtId="172" formatCode="_-* #,##0.00\ &quot;Pts&quot;_-;\-* #,##0.00\ &quot;Pts&quot;_-;_-* &quot;-&quot;??\ &quot;Pts&quot;_-;_-@_-"/>
    <numFmt numFmtId="173" formatCode="[$-1C0A]d&quot; de &quot;mmmm&quot; de &quot;yyyy;@"/>
    <numFmt numFmtId="174" formatCode="&quot;$&quot;\ #,##0.00"/>
    <numFmt numFmtId="175" formatCode="0.0000"/>
    <numFmt numFmtId="176" formatCode="0.000"/>
    <numFmt numFmtId="177" formatCode="#,##0.00;[Red]#,##0.00"/>
    <numFmt numFmtId="178" formatCode="&quot;$&quot;#,##0.00;\-&quot;$&quot;#,##0.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14"/>
      <color indexed="8"/>
      <name val="Calibri"/>
      <family val="2"/>
    </font>
    <font>
      <sz val="10"/>
      <name val="Book Antiqua"/>
      <family val="1"/>
    </font>
    <font>
      <vertAlign val="superscript"/>
      <sz val="12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10"/>
      <name val="Arial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9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9"/>
      <color indexed="64"/>
      <name val="Arial"/>
      <family val="2"/>
    </font>
    <font>
      <b/>
      <i/>
      <sz val="14"/>
      <name val="Arial"/>
      <family val="2"/>
    </font>
    <font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64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9" fontId="23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5" fontId="2" fillId="0" borderId="0" xfId="0" applyNumberFormat="1" applyFont="1"/>
    <xf numFmtId="169" fontId="6" fillId="0" borderId="0" xfId="1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0" fontId="7" fillId="0" borderId="0" xfId="24" applyNumberFormat="1" applyFont="1" applyAlignment="1" applyProtection="1">
      <alignment horizontal="center"/>
    </xf>
    <xf numFmtId="10" fontId="7" fillId="0" borderId="0" xfId="24" applyNumberFormat="1" applyFont="1"/>
    <xf numFmtId="168" fontId="6" fillId="0" borderId="0" xfId="24" applyNumberFormat="1" applyFont="1"/>
    <xf numFmtId="2" fontId="4" fillId="0" borderId="0" xfId="0" applyNumberFormat="1" applyFont="1" applyAlignment="1">
      <alignment horizontal="center"/>
    </xf>
    <xf numFmtId="2" fontId="6" fillId="2" borderId="1" xfId="0" applyNumberFormat="1" applyFont="1" applyFill="1" applyBorder="1"/>
    <xf numFmtId="165" fontId="7" fillId="0" borderId="2" xfId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0" fontId="7" fillId="0" borderId="4" xfId="24" applyNumberFormat="1" applyFont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2" fontId="7" fillId="0" borderId="5" xfId="0" applyNumberFormat="1" applyFont="1" applyBorder="1" applyAlignment="1">
      <alignment horizontal="center"/>
    </xf>
    <xf numFmtId="10" fontId="7" fillId="0" borderId="6" xfId="24" applyNumberFormat="1" applyFont="1" applyBorder="1" applyAlignment="1" applyProtection="1">
      <alignment horizontal="center"/>
    </xf>
    <xf numFmtId="9" fontId="7" fillId="0" borderId="6" xfId="24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0" fontId="7" fillId="0" borderId="0" xfId="24" applyNumberFormat="1" applyFont="1" applyBorder="1" applyAlignment="1" applyProtection="1">
      <alignment horizontal="center"/>
    </xf>
    <xf numFmtId="9" fontId="7" fillId="0" borderId="0" xfId="24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2" fillId="0" borderId="8" xfId="0" applyFont="1" applyBorder="1"/>
    <xf numFmtId="10" fontId="7" fillId="0" borderId="8" xfId="24" applyNumberFormat="1" applyFont="1" applyBorder="1" applyAlignment="1" applyProtection="1">
      <alignment horizontal="center"/>
    </xf>
    <xf numFmtId="10" fontId="7" fillId="0" borderId="8" xfId="24" applyNumberFormat="1" applyFont="1" applyBorder="1" applyAlignment="1">
      <alignment horizontal="center"/>
    </xf>
    <xf numFmtId="10" fontId="7" fillId="0" borderId="4" xfId="24" applyNumberFormat="1" applyFont="1" applyBorder="1"/>
    <xf numFmtId="168" fontId="6" fillId="0" borderId="2" xfId="24" applyNumberFormat="1" applyFont="1" applyBorder="1"/>
    <xf numFmtId="0" fontId="6" fillId="0" borderId="9" xfId="0" applyFont="1" applyBorder="1" applyAlignment="1">
      <alignment horizontal="center"/>
    </xf>
    <xf numFmtId="0" fontId="11" fillId="0" borderId="4" xfId="0" applyFont="1" applyBorder="1"/>
    <xf numFmtId="168" fontId="6" fillId="2" borderId="10" xfId="1" applyNumberFormat="1" applyFont="1" applyFill="1" applyBorder="1" applyAlignment="1">
      <alignment horizontal="right"/>
    </xf>
    <xf numFmtId="167" fontId="6" fillId="2" borderId="10" xfId="9" applyFont="1" applyFill="1" applyBorder="1" applyAlignment="1">
      <alignment horizontal="right"/>
    </xf>
    <xf numFmtId="2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7" fillId="0" borderId="0" xfId="24" applyNumberFormat="1" applyFont="1" applyBorder="1" applyAlignment="1" applyProtection="1">
      <alignment horizontal="center" vertical="center" wrapText="1"/>
    </xf>
    <xf numFmtId="10" fontId="7" fillId="0" borderId="0" xfId="24" applyNumberFormat="1" applyFont="1" applyBorder="1" applyAlignment="1">
      <alignment horizontal="center" vertical="center" wrapText="1"/>
    </xf>
    <xf numFmtId="0" fontId="2" fillId="0" borderId="11" xfId="0" applyFont="1" applyBorder="1"/>
    <xf numFmtId="10" fontId="7" fillId="0" borderId="11" xfId="24" applyNumberFormat="1" applyFont="1" applyBorder="1" applyAlignment="1" applyProtection="1">
      <alignment horizontal="center"/>
    </xf>
    <xf numFmtId="10" fontId="7" fillId="0" borderId="11" xfId="24" applyNumberFormat="1" applyFont="1" applyBorder="1" applyAlignment="1">
      <alignment horizontal="center"/>
    </xf>
    <xf numFmtId="165" fontId="6" fillId="2" borderId="1" xfId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177" fontId="7" fillId="0" borderId="0" xfId="0" applyNumberFormat="1" applyFont="1"/>
    <xf numFmtId="2" fontId="7" fillId="0" borderId="12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right"/>
    </xf>
    <xf numFmtId="165" fontId="6" fillId="2" borderId="1" xfId="1" applyFont="1" applyFill="1" applyBorder="1" applyAlignment="1">
      <alignment horizontal="right"/>
    </xf>
    <xf numFmtId="2" fontId="7" fillId="0" borderId="13" xfId="0" applyNumberFormat="1" applyFont="1" applyBorder="1" applyAlignment="1">
      <alignment horizontal="center"/>
    </xf>
    <xf numFmtId="0" fontId="2" fillId="0" borderId="14" xfId="0" applyFont="1" applyBorder="1"/>
    <xf numFmtId="10" fontId="7" fillId="0" borderId="14" xfId="24" applyNumberFormat="1" applyFont="1" applyBorder="1" applyAlignment="1" applyProtection="1">
      <alignment horizontal="center"/>
    </xf>
    <xf numFmtId="2" fontId="7" fillId="0" borderId="14" xfId="0" applyNumberFormat="1" applyFont="1" applyBorder="1" applyAlignment="1">
      <alignment horizontal="right"/>
    </xf>
    <xf numFmtId="10" fontId="7" fillId="0" borderId="14" xfId="24" applyNumberFormat="1" applyFont="1" applyBorder="1" applyAlignment="1">
      <alignment horizontal="center"/>
    </xf>
    <xf numFmtId="2" fontId="7" fillId="0" borderId="0" xfId="0" applyNumberFormat="1" applyFont="1" applyAlignment="1">
      <alignment horizontal="right"/>
    </xf>
    <xf numFmtId="2" fontId="7" fillId="0" borderId="6" xfId="0" applyNumberFormat="1" applyFont="1" applyBorder="1" applyAlignment="1">
      <alignment horizontal="right"/>
    </xf>
    <xf numFmtId="165" fontId="6" fillId="2" borderId="10" xfId="1" applyFont="1" applyFill="1" applyBorder="1" applyAlignment="1">
      <alignment horizontal="right"/>
    </xf>
    <xf numFmtId="168" fontId="6" fillId="2" borderId="10" xfId="9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2" fontId="15" fillId="0" borderId="0" xfId="0" applyNumberFormat="1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/>
    <xf numFmtId="2" fontId="14" fillId="0" borderId="0" xfId="0" applyNumberFormat="1" applyFont="1" applyAlignment="1">
      <alignment vertical="top"/>
    </xf>
    <xf numFmtId="0" fontId="4" fillId="0" borderId="0" xfId="0" applyFont="1" applyAlignment="1">
      <alignment horizontal="left" vertic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165" fontId="14" fillId="0" borderId="0" xfId="3" applyFont="1" applyFill="1" applyBorder="1" applyAlignment="1">
      <alignment horizontal="right"/>
    </xf>
    <xf numFmtId="2" fontId="14" fillId="0" borderId="0" xfId="0" applyNumberFormat="1" applyFont="1"/>
    <xf numFmtId="165" fontId="5" fillId="3" borderId="15" xfId="0" applyNumberFormat="1" applyFont="1" applyFill="1" applyBorder="1" applyAlignment="1">
      <alignment horizontal="center"/>
    </xf>
    <xf numFmtId="174" fontId="15" fillId="3" borderId="16" xfId="1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2" fontId="14" fillId="0" borderId="0" xfId="0" applyNumberFormat="1" applyFont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/>
    </xf>
    <xf numFmtId="174" fontId="15" fillId="3" borderId="16" xfId="12" applyNumberFormat="1" applyFont="1" applyFill="1" applyBorder="1" applyAlignment="1">
      <alignment horizontal="right"/>
    </xf>
    <xf numFmtId="165" fontId="14" fillId="0" borderId="0" xfId="5" applyFont="1" applyFill="1" applyBorder="1" applyAlignment="1">
      <alignment horizontal="right"/>
    </xf>
    <xf numFmtId="174" fontId="15" fillId="3" borderId="16" xfId="13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5" fontId="9" fillId="0" borderId="0" xfId="8" applyFont="1" applyFill="1" applyBorder="1"/>
    <xf numFmtId="165" fontId="9" fillId="0" borderId="0" xfId="8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174" fontId="15" fillId="3" borderId="16" xfId="14" applyNumberFormat="1" applyFont="1" applyFill="1" applyBorder="1" applyAlignment="1">
      <alignment horizontal="right"/>
    </xf>
    <xf numFmtId="0" fontId="16" fillId="0" borderId="3" xfId="0" quotePrefix="1" applyFont="1" applyBorder="1" applyAlignment="1">
      <alignment horizontal="left" vertical="center"/>
    </xf>
    <xf numFmtId="0" fontId="17" fillId="0" borderId="3" xfId="0" quotePrefix="1" applyFont="1" applyBorder="1" applyAlignment="1">
      <alignment horizontal="left" vertical="center"/>
    </xf>
    <xf numFmtId="4" fontId="17" fillId="0" borderId="3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/>
    </xf>
    <xf numFmtId="174" fontId="15" fillId="3" borderId="3" xfId="14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2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right"/>
    </xf>
    <xf numFmtId="165" fontId="14" fillId="0" borderId="3" xfId="5" applyFont="1" applyFill="1" applyBorder="1" applyAlignment="1">
      <alignment horizontal="right"/>
    </xf>
    <xf numFmtId="0" fontId="16" fillId="0" borderId="18" xfId="0" quotePrefix="1" applyFont="1" applyBorder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14" fillId="0" borderId="0" xfId="0" applyFont="1" applyAlignment="1">
      <alignment horizontal="center"/>
    </xf>
    <xf numFmtId="176" fontId="14" fillId="0" borderId="0" xfId="0" applyNumberFormat="1" applyFont="1" applyAlignment="1">
      <alignment horizontal="right"/>
    </xf>
    <xf numFmtId="165" fontId="14" fillId="0" borderId="0" xfId="4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175" fontId="14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/>
    <xf numFmtId="4" fontId="24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right"/>
    </xf>
    <xf numFmtId="4" fontId="24" fillId="0" borderId="0" xfId="0" applyNumberFormat="1" applyFont="1"/>
    <xf numFmtId="0" fontId="5" fillId="0" borderId="0" xfId="0" applyFont="1"/>
    <xf numFmtId="0" fontId="12" fillId="0" borderId="0" xfId="0" applyFont="1" applyAlignment="1">
      <alignment horizontal="left" vertical="center"/>
    </xf>
    <xf numFmtId="176" fontId="0" fillId="0" borderId="0" xfId="0" applyNumberFormat="1" applyAlignment="1">
      <alignment horizontal="right"/>
    </xf>
    <xf numFmtId="0" fontId="26" fillId="4" borderId="19" xfId="0" applyFont="1" applyFill="1" applyBorder="1" applyAlignment="1">
      <alignment wrapText="1"/>
    </xf>
    <xf numFmtId="0" fontId="26" fillId="0" borderId="20" xfId="0" applyFont="1" applyBorder="1" applyAlignment="1">
      <alignment horizontal="center"/>
    </xf>
    <xf numFmtId="166" fontId="26" fillId="0" borderId="20" xfId="0" applyNumberFormat="1" applyFont="1" applyBorder="1" applyAlignment="1">
      <alignment horizontal="center"/>
    </xf>
    <xf numFmtId="166" fontId="27" fillId="0" borderId="21" xfId="0" applyNumberFormat="1" applyFont="1" applyBorder="1" applyAlignment="1">
      <alignment horizontal="center"/>
    </xf>
    <xf numFmtId="0" fontId="28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28" fillId="0" borderId="0" xfId="0" applyFont="1"/>
    <xf numFmtId="166" fontId="28" fillId="0" borderId="0" xfId="0" applyNumberFormat="1" applyFont="1" applyAlignment="1">
      <alignment horizontal="center"/>
    </xf>
    <xf numFmtId="166" fontId="30" fillId="0" borderId="0" xfId="0" applyNumberFormat="1" applyFont="1" applyAlignment="1">
      <alignment horizontal="center"/>
    </xf>
    <xf numFmtId="176" fontId="14" fillId="0" borderId="0" xfId="0" applyNumberFormat="1" applyFont="1"/>
    <xf numFmtId="0" fontId="4" fillId="0" borderId="0" xfId="23" applyFont="1" applyAlignment="1">
      <alignment horizontal="left" vertical="center"/>
    </xf>
    <xf numFmtId="2" fontId="14" fillId="0" borderId="0" xfId="23" applyNumberFormat="1" applyFont="1" applyAlignment="1">
      <alignment horizontal="right"/>
    </xf>
    <xf numFmtId="165" fontId="14" fillId="0" borderId="0" xfId="23" applyNumberFormat="1" applyFont="1" applyAlignment="1">
      <alignment horizontal="right"/>
    </xf>
    <xf numFmtId="165" fontId="5" fillId="3" borderId="15" xfId="23" applyNumberFormat="1" applyFont="1" applyFill="1" applyBorder="1" applyAlignment="1">
      <alignment horizontal="center"/>
    </xf>
    <xf numFmtId="0" fontId="26" fillId="0" borderId="22" xfId="0" applyFont="1" applyBorder="1" applyAlignment="1">
      <alignment wrapText="1"/>
    </xf>
    <xf numFmtId="0" fontId="26" fillId="0" borderId="19" xfId="0" applyFont="1" applyBorder="1" applyAlignment="1">
      <alignment horizontal="center"/>
    </xf>
    <xf numFmtId="0" fontId="16" fillId="0" borderId="23" xfId="0" quotePrefix="1" applyFont="1" applyBorder="1" applyAlignment="1">
      <alignment horizontal="left" vertical="center"/>
    </xf>
    <xf numFmtId="0" fontId="17" fillId="0" borderId="18" xfId="0" quotePrefix="1" applyFont="1" applyBorder="1" applyAlignment="1">
      <alignment horizontal="left" vertical="center"/>
    </xf>
    <xf numFmtId="0" fontId="17" fillId="0" borderId="24" xfId="0" quotePrefix="1" applyFont="1" applyBorder="1" applyAlignment="1">
      <alignment horizontal="left" vertical="center"/>
    </xf>
    <xf numFmtId="0" fontId="17" fillId="0" borderId="24" xfId="0" applyFont="1" applyBorder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4" fontId="17" fillId="0" borderId="18" xfId="0" applyNumberFormat="1" applyFont="1" applyBorder="1" applyAlignment="1">
      <alignment horizontal="right" vertical="center"/>
    </xf>
    <xf numFmtId="178" fontId="17" fillId="4" borderId="24" xfId="0" applyNumberFormat="1" applyFont="1" applyFill="1" applyBorder="1" applyAlignment="1">
      <alignment horizontal="right" vertical="center"/>
    </xf>
    <xf numFmtId="0" fontId="17" fillId="0" borderId="18" xfId="0" applyFont="1" applyBorder="1" applyAlignment="1">
      <alignment horizontal="left" vertical="center"/>
    </xf>
    <xf numFmtId="4" fontId="17" fillId="4" borderId="18" xfId="0" applyNumberFormat="1" applyFont="1" applyFill="1" applyBorder="1" applyAlignment="1">
      <alignment horizontal="right" vertical="center"/>
    </xf>
    <xf numFmtId="178" fontId="17" fillId="5" borderId="24" xfId="0" applyNumberFormat="1" applyFont="1" applyFill="1" applyBorder="1" applyAlignment="1">
      <alignment horizontal="right" vertical="center"/>
    </xf>
    <xf numFmtId="2" fontId="17" fillId="0" borderId="24" xfId="0" applyNumberFormat="1" applyFont="1" applyBorder="1" applyAlignment="1">
      <alignment horizontal="right" vertical="center"/>
    </xf>
    <xf numFmtId="4" fontId="17" fillId="0" borderId="24" xfId="0" applyNumberFormat="1" applyFont="1" applyBorder="1" applyAlignment="1">
      <alignment horizontal="right" vertical="center"/>
    </xf>
    <xf numFmtId="4" fontId="17" fillId="0" borderId="24" xfId="0" applyNumberFormat="1" applyFont="1" applyBorder="1" applyAlignment="1" applyProtection="1">
      <alignment horizontal="right" vertical="center"/>
      <protection locked="0"/>
    </xf>
    <xf numFmtId="175" fontId="17" fillId="0" borderId="24" xfId="0" applyNumberFormat="1" applyFont="1" applyBorder="1" applyAlignment="1">
      <alignment horizontal="right" vertical="center"/>
    </xf>
    <xf numFmtId="10" fontId="17" fillId="0" borderId="24" xfId="0" applyNumberFormat="1" applyFont="1" applyBorder="1" applyAlignment="1">
      <alignment horizontal="right" vertical="center"/>
    </xf>
    <xf numFmtId="0" fontId="19" fillId="6" borderId="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3" fillId="7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7" borderId="0" xfId="0" applyNumberFormat="1" applyFill="1"/>
    <xf numFmtId="4" fontId="0" fillId="7" borderId="0" xfId="0" applyNumberFormat="1" applyFill="1" applyAlignment="1">
      <alignment horizontal="center"/>
    </xf>
    <xf numFmtId="0" fontId="31" fillId="0" borderId="3" xfId="0" applyFont="1" applyBorder="1" applyAlignment="1">
      <alignment horizontal="center" vertical="center" wrapText="1"/>
    </xf>
    <xf numFmtId="0" fontId="0" fillId="0" borderId="25" xfId="0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3" xfId="0" applyBorder="1"/>
    <xf numFmtId="168" fontId="32" fillId="0" borderId="3" xfId="0" applyNumberFormat="1" applyFont="1" applyBorder="1" applyAlignment="1">
      <alignment horizontal="center"/>
    </xf>
    <xf numFmtId="174" fontId="15" fillId="3" borderId="16" xfId="1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0" fontId="5" fillId="6" borderId="3" xfId="0" applyFont="1" applyFill="1" applyBorder="1" applyAlignment="1">
      <alignment horizontal="left"/>
    </xf>
    <xf numFmtId="0" fontId="21" fillId="0" borderId="0" xfId="0" applyFont="1" applyAlignment="1">
      <alignment horizontal="justify"/>
    </xf>
    <xf numFmtId="0" fontId="4" fillId="0" borderId="0" xfId="0" applyFont="1" applyAlignment="1">
      <alignment horizontal="left" vertical="justify"/>
    </xf>
    <xf numFmtId="2" fontId="4" fillId="0" borderId="0" xfId="0" applyNumberFormat="1" applyFont="1" applyAlignment="1">
      <alignment horizontal="right"/>
    </xf>
    <xf numFmtId="164" fontId="4" fillId="0" borderId="0" xfId="9" applyNumberFormat="1" applyFont="1" applyAlignment="1">
      <alignment horizontal="right"/>
    </xf>
    <xf numFmtId="0" fontId="4" fillId="4" borderId="0" xfId="0" applyFont="1" applyFill="1" applyAlignment="1">
      <alignment horizontal="right"/>
    </xf>
    <xf numFmtId="2" fontId="0" fillId="0" borderId="0" xfId="0" applyNumberFormat="1"/>
    <xf numFmtId="165" fontId="17" fillId="0" borderId="0" xfId="0" applyNumberFormat="1" applyFont="1" applyAlignment="1" applyProtection="1">
      <alignment horizontal="right" vertical="center"/>
      <protection locked="0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76" fontId="0" fillId="0" borderId="0" xfId="0" applyNumberFormat="1"/>
    <xf numFmtId="2" fontId="14" fillId="0" borderId="0" xfId="23" applyNumberFormat="1" applyFont="1" applyAlignment="1">
      <alignment horizontal="center"/>
    </xf>
    <xf numFmtId="0" fontId="26" fillId="0" borderId="19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10" fontId="6" fillId="2" borderId="1" xfId="24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25" fillId="0" borderId="0" xfId="0" applyFont="1"/>
    <xf numFmtId="2" fontId="6" fillId="0" borderId="0" xfId="0" applyNumberFormat="1" applyFont="1" applyAlignment="1">
      <alignment horizontal="center" vertical="center"/>
    </xf>
    <xf numFmtId="2" fontId="7" fillId="0" borderId="26" xfId="0" applyNumberFormat="1" applyFont="1" applyBorder="1" applyAlignment="1">
      <alignment horizontal="left"/>
    </xf>
    <xf numFmtId="2" fontId="7" fillId="0" borderId="11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right"/>
    </xf>
    <xf numFmtId="165" fontId="7" fillId="0" borderId="27" xfId="1" applyFont="1" applyFill="1" applyBorder="1" applyAlignment="1">
      <alignment horizontal="right"/>
    </xf>
    <xf numFmtId="2" fontId="2" fillId="8" borderId="3" xfId="0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/>
    </xf>
    <xf numFmtId="4" fontId="7" fillId="0" borderId="11" xfId="16" applyNumberFormat="1" applyFont="1" applyBorder="1" applyAlignment="1">
      <alignment horizontal="center"/>
    </xf>
    <xf numFmtId="2" fontId="6" fillId="0" borderId="0" xfId="0" applyNumberFormat="1" applyFont="1"/>
    <xf numFmtId="2" fontId="6" fillId="0" borderId="0" xfId="1" applyNumberFormat="1" applyFont="1" applyFill="1" applyBorder="1" applyAlignment="1">
      <alignment horizontal="center"/>
    </xf>
    <xf numFmtId="165" fontId="6" fillId="0" borderId="0" xfId="1" applyFont="1" applyFill="1" applyBorder="1" applyAlignment="1">
      <alignment horizontal="center"/>
    </xf>
    <xf numFmtId="167" fontId="6" fillId="0" borderId="0" xfId="9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center"/>
    </xf>
    <xf numFmtId="2" fontId="6" fillId="0" borderId="28" xfId="0" applyNumberFormat="1" applyFont="1" applyBorder="1"/>
    <xf numFmtId="2" fontId="6" fillId="0" borderId="28" xfId="1" applyNumberFormat="1" applyFont="1" applyFill="1" applyBorder="1" applyAlignment="1">
      <alignment horizontal="center"/>
    </xf>
    <xf numFmtId="165" fontId="6" fillId="0" borderId="28" xfId="1" applyFont="1" applyFill="1" applyBorder="1" applyAlignment="1">
      <alignment horizontal="center"/>
    </xf>
    <xf numFmtId="167" fontId="6" fillId="0" borderId="28" xfId="9" applyFont="1" applyFill="1" applyBorder="1" applyAlignment="1">
      <alignment horizontal="right"/>
    </xf>
    <xf numFmtId="167" fontId="6" fillId="0" borderId="29" xfId="9" applyFont="1" applyFill="1" applyBorder="1" applyAlignment="1">
      <alignment horizontal="right"/>
    </xf>
    <xf numFmtId="2" fontId="2" fillId="8" borderId="30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2" fontId="6" fillId="2" borderId="31" xfId="1" applyNumberFormat="1" applyFont="1" applyFill="1" applyBorder="1" applyAlignment="1">
      <alignment horizontal="center"/>
    </xf>
    <xf numFmtId="165" fontId="6" fillId="2" borderId="31" xfId="1" applyFont="1" applyFill="1" applyBorder="1" applyAlignment="1">
      <alignment horizontal="center"/>
    </xf>
    <xf numFmtId="167" fontId="6" fillId="2" borderId="32" xfId="9" applyFont="1" applyFill="1" applyBorder="1" applyAlignment="1">
      <alignment horizontal="right"/>
    </xf>
    <xf numFmtId="165" fontId="7" fillId="0" borderId="3" xfId="1" applyFont="1" applyFill="1" applyBorder="1" applyAlignment="1">
      <alignment horizontal="right"/>
    </xf>
    <xf numFmtId="2" fontId="38" fillId="0" borderId="3" xfId="0" applyNumberFormat="1" applyFont="1" applyBorder="1" applyAlignment="1">
      <alignment vertical="top"/>
    </xf>
    <xf numFmtId="0" fontId="39" fillId="0" borderId="19" xfId="0" applyFont="1" applyBorder="1" applyAlignment="1">
      <alignment wrapText="1"/>
    </xf>
    <xf numFmtId="2" fontId="39" fillId="0" borderId="20" xfId="0" applyNumberFormat="1" applyFont="1" applyBorder="1" applyAlignment="1">
      <alignment horizontal="center"/>
    </xf>
    <xf numFmtId="168" fontId="39" fillId="0" borderId="20" xfId="0" applyNumberFormat="1" applyFont="1" applyBorder="1" applyAlignment="1">
      <alignment horizontal="center"/>
    </xf>
    <xf numFmtId="168" fontId="40" fillId="0" borderId="21" xfId="0" applyNumberFormat="1" applyFont="1" applyBorder="1" applyAlignment="1">
      <alignment horizontal="center"/>
    </xf>
    <xf numFmtId="2" fontId="38" fillId="0" borderId="0" xfId="0" applyNumberFormat="1" applyFont="1" applyAlignment="1">
      <alignment vertical="top"/>
    </xf>
    <xf numFmtId="0" fontId="41" fillId="0" borderId="0" xfId="0" applyFont="1" applyAlignment="1">
      <alignment wrapText="1"/>
    </xf>
    <xf numFmtId="2" fontId="39" fillId="0" borderId="0" xfId="0" applyNumberFormat="1" applyFont="1" applyAlignment="1">
      <alignment horizontal="center"/>
    </xf>
    <xf numFmtId="168" fontId="39" fillId="0" borderId="0" xfId="0" applyNumberFormat="1" applyFont="1" applyAlignment="1">
      <alignment horizontal="center"/>
    </xf>
    <xf numFmtId="168" fontId="40" fillId="0" borderId="0" xfId="0" applyNumberFormat="1" applyFont="1" applyAlignment="1">
      <alignment horizontal="center"/>
    </xf>
    <xf numFmtId="0" fontId="42" fillId="0" borderId="0" xfId="0" applyFont="1" applyAlignment="1">
      <alignment vertical="top"/>
    </xf>
    <xf numFmtId="2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168" fontId="43" fillId="0" borderId="0" xfId="0" applyNumberFormat="1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wrapText="1"/>
    </xf>
    <xf numFmtId="2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168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9" xfId="0" applyFont="1" applyBorder="1" applyAlignment="1">
      <alignment vertical="center" wrapText="1"/>
    </xf>
    <xf numFmtId="0" fontId="39" fillId="0" borderId="19" xfId="0" applyFont="1" applyBorder="1" applyAlignment="1">
      <alignment horizontal="left" vertical="center" wrapText="1"/>
    </xf>
    <xf numFmtId="2" fontId="39" fillId="0" borderId="20" xfId="0" applyNumberFormat="1" applyFont="1" applyBorder="1" applyAlignment="1">
      <alignment horizontal="center" vertical="center"/>
    </xf>
    <xf numFmtId="0" fontId="41" fillId="0" borderId="33" xfId="0" applyFont="1" applyBorder="1" applyAlignment="1">
      <alignment wrapText="1"/>
    </xf>
    <xf numFmtId="168" fontId="39" fillId="0" borderId="34" xfId="0" applyNumberFormat="1" applyFont="1" applyBorder="1" applyAlignment="1">
      <alignment horizontal="center"/>
    </xf>
    <xf numFmtId="0" fontId="43" fillId="0" borderId="33" xfId="0" applyFont="1" applyBorder="1" applyAlignment="1">
      <alignment wrapText="1"/>
    </xf>
    <xf numFmtId="168" fontId="43" fillId="0" borderId="34" xfId="0" applyNumberFormat="1" applyFont="1" applyBorder="1" applyAlignment="1">
      <alignment horizontal="center"/>
    </xf>
    <xf numFmtId="176" fontId="43" fillId="0" borderId="0" xfId="0" applyNumberFormat="1" applyFont="1" applyAlignment="1">
      <alignment horizontal="center"/>
    </xf>
    <xf numFmtId="0" fontId="43" fillId="0" borderId="35" xfId="0" applyFont="1" applyBorder="1" applyAlignment="1">
      <alignment wrapText="1"/>
    </xf>
    <xf numFmtId="2" fontId="43" fillId="0" borderId="28" xfId="0" applyNumberFormat="1" applyFont="1" applyBorder="1" applyAlignment="1">
      <alignment horizontal="center"/>
    </xf>
    <xf numFmtId="168" fontId="39" fillId="0" borderId="28" xfId="0" applyNumberFormat="1" applyFont="1" applyBorder="1" applyAlignment="1">
      <alignment horizontal="center"/>
    </xf>
    <xf numFmtId="168" fontId="39" fillId="0" borderId="29" xfId="0" applyNumberFormat="1" applyFont="1" applyBorder="1" applyAlignment="1">
      <alignment horizontal="center"/>
    </xf>
    <xf numFmtId="2" fontId="39" fillId="0" borderId="3" xfId="0" applyNumberFormat="1" applyFont="1" applyBorder="1" applyAlignment="1">
      <alignment vertical="top"/>
    </xf>
    <xf numFmtId="2" fontId="39" fillId="0" borderId="0" xfId="0" applyNumberFormat="1" applyFont="1" applyAlignment="1">
      <alignment vertical="top"/>
    </xf>
    <xf numFmtId="0" fontId="39" fillId="0" borderId="0" xfId="0" applyFont="1" applyAlignment="1">
      <alignment vertical="top"/>
    </xf>
    <xf numFmtId="0" fontId="35" fillId="0" borderId="0" xfId="0" applyFont="1"/>
    <xf numFmtId="0" fontId="35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39" fillId="0" borderId="22" xfId="0" applyFont="1" applyBorder="1" applyAlignment="1">
      <alignment wrapText="1"/>
    </xf>
    <xf numFmtId="2" fontId="39" fillId="0" borderId="19" xfId="0" applyNumberFormat="1" applyFont="1" applyBorder="1" applyAlignment="1">
      <alignment horizontal="center"/>
    </xf>
    <xf numFmtId="0" fontId="44" fillId="0" borderId="0" xfId="0" applyFont="1" applyAlignment="1">
      <alignment horizontal="left" wrapText="1"/>
    </xf>
    <xf numFmtId="0" fontId="45" fillId="0" borderId="0" xfId="0" applyFont="1"/>
    <xf numFmtId="0" fontId="2" fillId="0" borderId="3" xfId="0" applyFont="1" applyBorder="1" applyAlignment="1">
      <alignment horizontal="center" vertical="center"/>
    </xf>
    <xf numFmtId="165" fontId="7" fillId="0" borderId="36" xfId="1" applyFont="1" applyFill="1" applyBorder="1" applyAlignment="1">
      <alignment horizontal="right"/>
    </xf>
    <xf numFmtId="165" fontId="7" fillId="0" borderId="29" xfId="1" applyFont="1" applyFill="1" applyBorder="1" applyAlignment="1">
      <alignment horizontal="right"/>
    </xf>
    <xf numFmtId="0" fontId="46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47" fillId="0" borderId="3" xfId="0" applyFont="1" applyBorder="1" applyAlignment="1">
      <alignment vertical="center" wrapText="1"/>
    </xf>
    <xf numFmtId="0" fontId="47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 wrapText="1"/>
    </xf>
    <xf numFmtId="170" fontId="7" fillId="0" borderId="3" xfId="0" applyNumberFormat="1" applyFont="1" applyBorder="1" applyAlignment="1">
      <alignment horizontal="left" vertical="center" wrapText="1"/>
    </xf>
    <xf numFmtId="170" fontId="47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171" fontId="7" fillId="2" borderId="25" xfId="0" applyNumberFormat="1" applyFont="1" applyFill="1" applyBorder="1"/>
    <xf numFmtId="40" fontId="6" fillId="2" borderId="1" xfId="1" applyNumberFormat="1" applyFont="1" applyFill="1" applyBorder="1" applyAlignment="1">
      <alignment horizontal="right"/>
    </xf>
    <xf numFmtId="171" fontId="7" fillId="0" borderId="0" xfId="0" applyNumberFormat="1" applyFont="1"/>
    <xf numFmtId="40" fontId="6" fillId="0" borderId="0" xfId="1" applyNumberFormat="1" applyFont="1" applyFill="1" applyBorder="1" applyAlignment="1">
      <alignment horizontal="right"/>
    </xf>
    <xf numFmtId="40" fontId="6" fillId="0" borderId="28" xfId="1" applyNumberFormat="1" applyFont="1" applyFill="1" applyBorder="1" applyAlignment="1">
      <alignment horizontal="right"/>
    </xf>
    <xf numFmtId="40" fontId="6" fillId="2" borderId="31" xfId="1" applyNumberFormat="1" applyFont="1" applyFill="1" applyBorder="1" applyAlignment="1">
      <alignment horizontal="right"/>
    </xf>
    <xf numFmtId="171" fontId="7" fillId="0" borderId="35" xfId="0" applyNumberFormat="1" applyFont="1" applyBorder="1"/>
    <xf numFmtId="0" fontId="47" fillId="0" borderId="0" xfId="0" applyFont="1"/>
    <xf numFmtId="0" fontId="47" fillId="0" borderId="0" xfId="0" applyFont="1" applyAlignment="1">
      <alignment horizontal="center"/>
    </xf>
    <xf numFmtId="165" fontId="7" fillId="0" borderId="0" xfId="1" applyFont="1" applyAlignment="1">
      <alignment horizontal="right"/>
    </xf>
    <xf numFmtId="169" fontId="7" fillId="0" borderId="0" xfId="1" applyNumberFormat="1" applyFont="1" applyAlignment="1">
      <alignment horizontal="right"/>
    </xf>
    <xf numFmtId="2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justify"/>
    </xf>
    <xf numFmtId="173" fontId="6" fillId="0" borderId="0" xfId="1" applyNumberFormat="1" applyFont="1" applyFill="1" applyAlignment="1">
      <alignment horizontal="left" vertical="center"/>
    </xf>
    <xf numFmtId="2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170" fontId="7" fillId="0" borderId="0" xfId="0" applyNumberFormat="1" applyFont="1"/>
    <xf numFmtId="170" fontId="7" fillId="9" borderId="0" xfId="0" applyNumberFormat="1" applyFont="1" applyFill="1"/>
    <xf numFmtId="167" fontId="7" fillId="0" borderId="37" xfId="9" applyFont="1" applyFill="1" applyBorder="1" applyAlignment="1">
      <alignment horizontal="right"/>
    </xf>
    <xf numFmtId="167" fontId="7" fillId="0" borderId="27" xfId="9" applyFont="1" applyFill="1" applyBorder="1" applyAlignment="1">
      <alignment horizontal="right"/>
    </xf>
    <xf numFmtId="167" fontId="7" fillId="0" borderId="38" xfId="9" applyFont="1" applyFill="1" applyBorder="1" applyAlignment="1">
      <alignment horizontal="right"/>
    </xf>
    <xf numFmtId="165" fontId="7" fillId="0" borderId="0" xfId="1" applyFont="1" applyFill="1" applyBorder="1" applyAlignment="1">
      <alignment horizontal="center" vertical="center" wrapText="1"/>
    </xf>
    <xf numFmtId="167" fontId="7" fillId="0" borderId="0" xfId="9" applyFont="1" applyFill="1" applyBorder="1" applyAlignment="1">
      <alignment horizontal="right"/>
    </xf>
    <xf numFmtId="165" fontId="6" fillId="0" borderId="39" xfId="1" applyFont="1" applyFill="1" applyBorder="1" applyAlignment="1">
      <alignment horizontal="right"/>
    </xf>
    <xf numFmtId="165" fontId="6" fillId="0" borderId="0" xfId="1" applyFont="1" applyFill="1" applyBorder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9" fontId="7" fillId="5" borderId="0" xfId="0" applyNumberFormat="1" applyFont="1" applyFill="1"/>
    <xf numFmtId="0" fontId="7" fillId="5" borderId="0" xfId="0" applyFont="1" applyFill="1"/>
    <xf numFmtId="0" fontId="6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/>
    <xf numFmtId="4" fontId="6" fillId="0" borderId="0" xfId="0" applyNumberFormat="1" applyFont="1" applyAlignment="1" applyProtection="1">
      <alignment horizontal="center"/>
      <protection locked="0"/>
    </xf>
    <xf numFmtId="4" fontId="7" fillId="0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readingOrder="1"/>
    </xf>
    <xf numFmtId="170" fontId="6" fillId="0" borderId="0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 readingOrder="1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2" fontId="6" fillId="0" borderId="3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0" fontId="47" fillId="0" borderId="30" xfId="0" applyFont="1" applyBorder="1" applyAlignment="1">
      <alignment vertical="center" wrapText="1"/>
    </xf>
    <xf numFmtId="171" fontId="7" fillId="2" borderId="5" xfId="0" applyNumberFormat="1" applyFont="1" applyFill="1" applyBorder="1"/>
    <xf numFmtId="2" fontId="6" fillId="2" borderId="6" xfId="0" applyNumberFormat="1" applyFont="1" applyFill="1" applyBorder="1"/>
    <xf numFmtId="2" fontId="6" fillId="2" borderId="6" xfId="1" applyNumberFormat="1" applyFont="1" applyFill="1" applyBorder="1" applyAlignment="1">
      <alignment horizontal="center"/>
    </xf>
    <xf numFmtId="165" fontId="6" fillId="2" borderId="6" xfId="1" applyFont="1" applyFill="1" applyBorder="1" applyAlignment="1">
      <alignment horizontal="center"/>
    </xf>
    <xf numFmtId="40" fontId="6" fillId="2" borderId="6" xfId="1" applyNumberFormat="1" applyFont="1" applyFill="1" applyBorder="1" applyAlignment="1">
      <alignment horizontal="right"/>
    </xf>
    <xf numFmtId="167" fontId="6" fillId="2" borderId="39" xfId="9" applyFont="1" applyFill="1" applyBorder="1" applyAlignment="1">
      <alignment horizontal="right"/>
    </xf>
    <xf numFmtId="0" fontId="2" fillId="0" borderId="6" xfId="0" applyFont="1" applyBorder="1" applyAlignment="1">
      <alignment vertical="center"/>
    </xf>
    <xf numFmtId="0" fontId="39" fillId="0" borderId="0" xfId="0" applyFont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30" xfId="0" applyNumberFormat="1" applyFont="1" applyBorder="1" applyAlignment="1">
      <alignment horizontal="center" vertical="center"/>
    </xf>
    <xf numFmtId="165" fontId="7" fillId="0" borderId="11" xfId="1" applyFont="1" applyFill="1" applyBorder="1" applyAlignment="1">
      <alignment horizontal="center"/>
    </xf>
    <xf numFmtId="165" fontId="6" fillId="0" borderId="0" xfId="24" applyNumberFormat="1" applyFont="1" applyAlignment="1">
      <alignment horizontal="center"/>
    </xf>
    <xf numFmtId="165" fontId="6" fillId="0" borderId="4" xfId="24" applyNumberFormat="1" applyFont="1" applyBorder="1" applyAlignment="1">
      <alignment horizontal="center"/>
    </xf>
    <xf numFmtId="165" fontId="7" fillId="0" borderId="8" xfId="1" applyFont="1" applyFill="1" applyBorder="1" applyAlignment="1">
      <alignment horizontal="center"/>
    </xf>
    <xf numFmtId="165" fontId="7" fillId="0" borderId="14" xfId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5" borderId="0" xfId="0" applyNumberFormat="1" applyFont="1" applyFill="1" applyAlignment="1">
      <alignment horizontal="center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4" fontId="7" fillId="0" borderId="30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65" fontId="7" fillId="0" borderId="0" xfId="1" applyFont="1" applyAlignment="1" applyProtection="1">
      <alignment horizontal="right"/>
      <protection locked="0"/>
    </xf>
    <xf numFmtId="165" fontId="7" fillId="0" borderId="0" xfId="1" applyFont="1" applyAlignment="1" applyProtection="1">
      <alignment horizontal="center"/>
      <protection locked="0"/>
    </xf>
    <xf numFmtId="169" fontId="7" fillId="0" borderId="0" xfId="1" applyNumberFormat="1" applyFont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9" fontId="6" fillId="0" borderId="0" xfId="1" applyNumberFormat="1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justify"/>
    </xf>
    <xf numFmtId="0" fontId="36" fillId="0" borderId="0" xfId="20" applyFont="1" applyAlignment="1" applyProtection="1">
      <alignment horizontal="center"/>
      <protection locked="0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4" fontId="6" fillId="0" borderId="0" xfId="0" applyNumberFormat="1" applyFont="1" applyAlignment="1">
      <alignment horizontal="left" vertical="justify"/>
    </xf>
    <xf numFmtId="0" fontId="32" fillId="10" borderId="19" xfId="0" applyFont="1" applyFill="1" applyBorder="1" applyAlignment="1">
      <alignment horizontal="center"/>
    </xf>
    <xf numFmtId="0" fontId="32" fillId="10" borderId="20" xfId="0" applyFont="1" applyFill="1" applyBorder="1" applyAlignment="1">
      <alignment horizontal="center"/>
    </xf>
    <xf numFmtId="0" fontId="32" fillId="10" borderId="21" xfId="0" applyFont="1" applyFill="1" applyBorder="1" applyAlignment="1">
      <alignment horizontal="center"/>
    </xf>
    <xf numFmtId="0" fontId="32" fillId="0" borderId="3" xfId="0" applyFont="1" applyBorder="1" applyAlignment="1">
      <alignment horizontal="center"/>
    </xf>
    <xf numFmtId="165" fontId="1" fillId="0" borderId="0" xfId="4" applyFont="1" applyFill="1" applyAlignment="1">
      <alignment horizontal="right"/>
    </xf>
    <xf numFmtId="0" fontId="28" fillId="0" borderId="0" xfId="0" applyFont="1" applyAlignment="1"/>
    <xf numFmtId="0" fontId="13" fillId="0" borderId="0" xfId="0" applyFont="1"/>
    <xf numFmtId="0" fontId="15" fillId="5" borderId="0" xfId="0" applyFont="1" applyFill="1" applyAlignment="1">
      <alignment horizontal="left" vertical="top"/>
    </xf>
    <xf numFmtId="165" fontId="15" fillId="5" borderId="0" xfId="1" applyFont="1" applyFill="1" applyBorder="1" applyAlignment="1">
      <alignment horizontal="left" vertical="top"/>
    </xf>
    <xf numFmtId="165" fontId="1" fillId="0" borderId="0" xfId="1" applyFont="1" applyBorder="1"/>
    <xf numFmtId="0" fontId="1" fillId="0" borderId="0" xfId="23" applyFont="1"/>
    <xf numFmtId="165" fontId="13" fillId="7" borderId="0" xfId="1" applyFont="1" applyFill="1" applyAlignment="1">
      <alignment horizontal="center"/>
    </xf>
    <xf numFmtId="174" fontId="2" fillId="4" borderId="0" xfId="10" applyNumberFormat="1" applyFont="1" applyFill="1" applyAlignment="1">
      <alignment horizontal="right"/>
    </xf>
    <xf numFmtId="174" fontId="13" fillId="3" borderId="16" xfId="10" applyNumberFormat="1" applyFont="1" applyFill="1" applyBorder="1" applyAlignment="1">
      <alignment horizontal="right"/>
    </xf>
  </cellXfs>
  <cellStyles count="25">
    <cellStyle name="Millares" xfId="1" builtinId="3"/>
    <cellStyle name="Millares 17" xfId="2" xr:uid="{00000000-0005-0000-0000-000002000000}"/>
    <cellStyle name="Millares 2" xfId="3" xr:uid="{00000000-0005-0000-0000-000003000000}"/>
    <cellStyle name="Millares 3" xfId="4" xr:uid="{00000000-0005-0000-0000-000004000000}"/>
    <cellStyle name="Millares 5" xfId="5" xr:uid="{00000000-0005-0000-0000-000005000000}"/>
    <cellStyle name="Millares 6" xfId="6" xr:uid="{00000000-0005-0000-0000-000006000000}"/>
    <cellStyle name="Millares 7" xfId="7" xr:uid="{00000000-0005-0000-0000-000007000000}"/>
    <cellStyle name="Millares_Hoja1" xfId="8" xr:uid="{00000000-0005-0000-0000-000008000000}"/>
    <cellStyle name="Moneda" xfId="9" builtinId="4"/>
    <cellStyle name="Moneda 2" xfId="10" xr:uid="{00000000-0005-0000-0000-000009000000}"/>
    <cellStyle name="Moneda 2 2" xfId="11" xr:uid="{00000000-0005-0000-0000-00000A000000}"/>
    <cellStyle name="Moneda 2 3" xfId="12" xr:uid="{00000000-0005-0000-0000-00000B000000}"/>
    <cellStyle name="Moneda 2 4" xfId="13" xr:uid="{00000000-0005-0000-0000-00000C000000}"/>
    <cellStyle name="Moneda 2 5" xfId="14" xr:uid="{00000000-0005-0000-0000-00000D000000}"/>
    <cellStyle name="Normal" xfId="0" builtinId="0"/>
    <cellStyle name="Normal 10 2" xfId="15" xr:uid="{00000000-0005-0000-0000-00000F000000}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2 3 2" xfId="19" xr:uid="{00000000-0005-0000-0000-000013000000}"/>
    <cellStyle name="Normal 3" xfId="20" xr:uid="{00000000-0005-0000-0000-000014000000}"/>
    <cellStyle name="Normal 3 2" xfId="21" xr:uid="{00000000-0005-0000-0000-000015000000}"/>
    <cellStyle name="Normal 3 3" xfId="22" xr:uid="{00000000-0005-0000-0000-000016000000}"/>
    <cellStyle name="Normal 4" xfId="23" xr:uid="{00000000-0005-0000-0000-000017000000}"/>
    <cellStyle name="Porcentaje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6"/>
  <sheetViews>
    <sheetView showGridLines="0" tabSelected="1" view="pageBreakPreview" zoomScaleNormal="100" zoomScaleSheetLayoutView="100" workbookViewId="0">
      <selection activeCell="E26" sqref="E26"/>
    </sheetView>
  </sheetViews>
  <sheetFormatPr defaultColWidth="41" defaultRowHeight="14.25"/>
  <cols>
    <col min="1" max="1" width="8.42578125" style="3" customWidth="1"/>
    <col min="2" max="2" width="75.7109375" style="1" customWidth="1"/>
    <col min="3" max="3" width="6.85546875" style="2" customWidth="1"/>
    <col min="4" max="4" width="7" style="2" customWidth="1"/>
    <col min="5" max="5" width="14.85546875" style="4" customWidth="1"/>
    <col min="6" max="6" width="15.7109375" style="329" bestFit="1" customWidth="1"/>
    <col min="7" max="7" width="28.28515625" style="1" bestFit="1" customWidth="1"/>
    <col min="8" max="254" width="11" style="1" customWidth="1"/>
    <col min="255" max="255" width="6.140625" style="1" customWidth="1"/>
    <col min="256" max="16384" width="41" style="1"/>
  </cols>
  <sheetData>
    <row r="1" spans="1:7">
      <c r="A1" s="336"/>
      <c r="B1" s="337"/>
      <c r="C1" s="338"/>
      <c r="D1" s="339"/>
      <c r="E1" s="340"/>
      <c r="F1" s="341"/>
      <c r="G1" s="342"/>
    </row>
    <row r="2" spans="1:7">
      <c r="A2" s="336"/>
      <c r="B2" s="337"/>
      <c r="C2" s="338"/>
      <c r="D2" s="339"/>
      <c r="E2" s="340"/>
      <c r="F2" s="341"/>
      <c r="G2" s="342"/>
    </row>
    <row r="3" spans="1:7">
      <c r="A3" s="336"/>
      <c r="B3" s="337"/>
      <c r="C3" s="338"/>
      <c r="D3" s="339"/>
      <c r="E3" s="340"/>
      <c r="F3" s="341"/>
      <c r="G3" s="342"/>
    </row>
    <row r="4" spans="1:7">
      <c r="A4" s="336"/>
      <c r="B4" s="337"/>
      <c r="C4" s="338"/>
      <c r="D4" s="339"/>
      <c r="E4" s="340"/>
      <c r="F4" s="341"/>
      <c r="G4" s="342"/>
    </row>
    <row r="5" spans="1:7">
      <c r="A5" s="336"/>
      <c r="B5" s="337"/>
      <c r="C5" s="338"/>
      <c r="D5" s="339"/>
      <c r="E5" s="340"/>
      <c r="F5" s="341"/>
      <c r="G5" s="342"/>
    </row>
    <row r="6" spans="1:7">
      <c r="A6" s="336"/>
      <c r="B6" s="337"/>
      <c r="C6" s="338"/>
      <c r="D6" s="339"/>
      <c r="E6" s="340"/>
      <c r="F6" s="341"/>
      <c r="G6" s="342"/>
    </row>
    <row r="7" spans="1:7" ht="18.75">
      <c r="A7" s="348"/>
      <c r="B7" s="348"/>
      <c r="C7" s="348"/>
      <c r="D7" s="348"/>
      <c r="E7" s="348"/>
      <c r="F7" s="348"/>
      <c r="G7" s="348"/>
    </row>
    <row r="8" spans="1:7" ht="18.75">
      <c r="A8" s="348"/>
      <c r="B8" s="348"/>
      <c r="C8" s="348"/>
      <c r="D8" s="348"/>
      <c r="E8" s="348"/>
      <c r="F8" s="348"/>
      <c r="G8" s="348"/>
    </row>
    <row r="9" spans="1:7" ht="18.75">
      <c r="A9" s="348"/>
      <c r="B9" s="348"/>
      <c r="C9" s="348"/>
      <c r="D9" s="348"/>
      <c r="E9" s="348"/>
      <c r="F9" s="348"/>
      <c r="G9" s="348"/>
    </row>
    <row r="10" spans="1:7" ht="18.75">
      <c r="A10" s="348"/>
      <c r="B10" s="348"/>
      <c r="C10" s="348"/>
      <c r="D10" s="348"/>
      <c r="E10" s="348"/>
      <c r="F10" s="348"/>
      <c r="G10" s="348"/>
    </row>
    <row r="11" spans="1:7">
      <c r="A11" s="336"/>
      <c r="B11" s="337"/>
      <c r="C11" s="338"/>
      <c r="D11" s="339"/>
      <c r="E11" s="340"/>
      <c r="F11" s="341"/>
      <c r="G11" s="342"/>
    </row>
    <row r="12" spans="1:7" ht="21" customHeight="1">
      <c r="A12" s="272" t="s">
        <v>0</v>
      </c>
      <c r="B12" s="352" t="s">
        <v>1</v>
      </c>
      <c r="C12" s="352"/>
      <c r="D12" s="273"/>
      <c r="F12" s="317"/>
      <c r="G12" s="274"/>
    </row>
    <row r="13" spans="1:7" ht="18.75" customHeight="1">
      <c r="A13" s="275" t="s">
        <v>2</v>
      </c>
      <c r="B13" s="276" t="s">
        <v>3</v>
      </c>
      <c r="D13" s="1"/>
      <c r="E13" s="277"/>
      <c r="F13" s="345"/>
      <c r="G13" s="345"/>
    </row>
    <row r="14" spans="1:7" ht="9.75" customHeight="1">
      <c r="A14" s="21"/>
      <c r="C14" s="278"/>
      <c r="E14" s="277"/>
      <c r="F14" s="191"/>
      <c r="G14" s="5"/>
    </row>
    <row r="15" spans="1:7" ht="15">
      <c r="A15" s="13" t="s">
        <v>4</v>
      </c>
      <c r="B15" s="14" t="s">
        <v>5</v>
      </c>
      <c r="C15" s="14" t="s">
        <v>6</v>
      </c>
      <c r="D15" s="14" t="s">
        <v>7</v>
      </c>
      <c r="E15" s="15" t="s">
        <v>8</v>
      </c>
      <c r="F15" s="15" t="s">
        <v>9</v>
      </c>
      <c r="G15" s="14" t="s">
        <v>10</v>
      </c>
    </row>
    <row r="16" spans="1:7" ht="15">
      <c r="A16" s="181">
        <v>1</v>
      </c>
      <c r="B16" s="346" t="s">
        <v>11</v>
      </c>
      <c r="C16" s="346"/>
      <c r="D16" s="346"/>
      <c r="E16" s="346"/>
      <c r="F16" s="346"/>
      <c r="G16" s="346"/>
    </row>
    <row r="17" spans="1:7">
      <c r="A17" s="179">
        <f>A16+0.01</f>
        <v>1.01</v>
      </c>
      <c r="B17" s="253" t="s">
        <v>12</v>
      </c>
      <c r="C17" s="252">
        <v>2</v>
      </c>
      <c r="D17" s="177" t="s">
        <v>13</v>
      </c>
      <c r="E17" s="333"/>
      <c r="F17" s="318">
        <f>ROUND(C17*E17,2)</f>
        <v>0</v>
      </c>
      <c r="G17" s="12"/>
    </row>
    <row r="18" spans="1:7">
      <c r="A18" s="179">
        <f t="shared" ref="A18:A42" si="0">A17+0.01</f>
        <v>1.02</v>
      </c>
      <c r="B18" s="253" t="s">
        <v>14</v>
      </c>
      <c r="C18" s="252">
        <v>2</v>
      </c>
      <c r="D18" s="177" t="s">
        <v>13</v>
      </c>
      <c r="E18" s="333"/>
      <c r="F18" s="318">
        <f t="shared" ref="F18:F42" si="1">ROUND(C18*E18,2)</f>
        <v>0</v>
      </c>
      <c r="G18" s="12"/>
    </row>
    <row r="19" spans="1:7">
      <c r="A19" s="179">
        <f t="shared" si="0"/>
        <v>1.03</v>
      </c>
      <c r="B19" s="253" t="s">
        <v>15</v>
      </c>
      <c r="C19" s="252">
        <v>1</v>
      </c>
      <c r="D19" s="177" t="s">
        <v>13</v>
      </c>
      <c r="E19" s="333"/>
      <c r="F19" s="318">
        <f t="shared" si="1"/>
        <v>0</v>
      </c>
      <c r="G19" s="12"/>
    </row>
    <row r="20" spans="1:7">
      <c r="A20" s="179">
        <f t="shared" si="0"/>
        <v>1.04</v>
      </c>
      <c r="B20" s="253" t="s">
        <v>16</v>
      </c>
      <c r="C20" s="252">
        <v>10</v>
      </c>
      <c r="D20" s="177" t="s">
        <v>17</v>
      </c>
      <c r="E20" s="333"/>
      <c r="F20" s="318">
        <f t="shared" si="1"/>
        <v>0</v>
      </c>
      <c r="G20" s="12"/>
    </row>
    <row r="21" spans="1:7">
      <c r="A21" s="179">
        <f t="shared" si="0"/>
        <v>1.05</v>
      </c>
      <c r="B21" s="253" t="s">
        <v>18</v>
      </c>
      <c r="C21" s="252">
        <v>29.64</v>
      </c>
      <c r="D21" s="177" t="s">
        <v>17</v>
      </c>
      <c r="E21" s="333"/>
      <c r="F21" s="318">
        <f t="shared" si="1"/>
        <v>0</v>
      </c>
      <c r="G21" s="12"/>
    </row>
    <row r="22" spans="1:7">
      <c r="A22" s="179">
        <f t="shared" si="0"/>
        <v>1.06</v>
      </c>
      <c r="B22" s="253" t="s">
        <v>19</v>
      </c>
      <c r="C22" s="252">
        <v>4.2</v>
      </c>
      <c r="D22" s="177" t="s">
        <v>17</v>
      </c>
      <c r="E22" s="333"/>
      <c r="F22" s="318">
        <f t="shared" si="1"/>
        <v>0</v>
      </c>
      <c r="G22" s="12"/>
    </row>
    <row r="23" spans="1:7">
      <c r="A23" s="179">
        <f t="shared" si="0"/>
        <v>1.07</v>
      </c>
      <c r="B23" s="253" t="s">
        <v>20</v>
      </c>
      <c r="C23" s="252">
        <v>2</v>
      </c>
      <c r="D23" s="177" t="s">
        <v>13</v>
      </c>
      <c r="E23" s="333"/>
      <c r="F23" s="318">
        <f t="shared" si="1"/>
        <v>0</v>
      </c>
      <c r="G23" s="12"/>
    </row>
    <row r="24" spans="1:7">
      <c r="A24" s="179">
        <f t="shared" si="0"/>
        <v>1.08</v>
      </c>
      <c r="B24" s="253" t="s">
        <v>21</v>
      </c>
      <c r="C24" s="252">
        <v>10</v>
      </c>
      <c r="D24" s="177" t="s">
        <v>17</v>
      </c>
      <c r="E24" s="333"/>
      <c r="F24" s="318">
        <f t="shared" si="1"/>
        <v>0</v>
      </c>
      <c r="G24" s="12"/>
    </row>
    <row r="25" spans="1:7">
      <c r="A25" s="179">
        <f t="shared" si="0"/>
        <v>1.0900000000000001</v>
      </c>
      <c r="B25" s="253" t="s">
        <v>22</v>
      </c>
      <c r="C25" s="252">
        <v>2</v>
      </c>
      <c r="D25" s="177" t="s">
        <v>13</v>
      </c>
      <c r="E25" s="333"/>
      <c r="F25" s="318">
        <f t="shared" si="1"/>
        <v>0</v>
      </c>
      <c r="G25" s="12"/>
    </row>
    <row r="26" spans="1:7" s="57" customFormat="1" ht="57">
      <c r="A26" s="179">
        <f t="shared" si="0"/>
        <v>1.1000000000000001</v>
      </c>
      <c r="B26" s="254" t="s">
        <v>23</v>
      </c>
      <c r="C26" s="252">
        <v>2</v>
      </c>
      <c r="D26" s="178" t="s">
        <v>13</v>
      </c>
      <c r="E26" s="333"/>
      <c r="F26" s="318">
        <f t="shared" si="1"/>
        <v>0</v>
      </c>
      <c r="G26" s="12"/>
    </row>
    <row r="27" spans="1:7" s="57" customFormat="1" ht="71.25">
      <c r="A27" s="179">
        <f t="shared" si="0"/>
        <v>1.1100000000000001</v>
      </c>
      <c r="B27" s="254" t="s">
        <v>24</v>
      </c>
      <c r="C27" s="252">
        <v>2</v>
      </c>
      <c r="D27" s="178" t="s">
        <v>13</v>
      </c>
      <c r="E27" s="333"/>
      <c r="F27" s="318">
        <f t="shared" si="1"/>
        <v>0</v>
      </c>
      <c r="G27" s="12"/>
    </row>
    <row r="28" spans="1:7" s="57" customFormat="1" ht="42.75">
      <c r="A28" s="179">
        <f t="shared" si="0"/>
        <v>1.1200000000000001</v>
      </c>
      <c r="B28" s="254" t="s">
        <v>25</v>
      </c>
      <c r="C28" s="252">
        <v>2</v>
      </c>
      <c r="D28" s="178" t="s">
        <v>13</v>
      </c>
      <c r="E28" s="333"/>
      <c r="F28" s="318">
        <f t="shared" si="1"/>
        <v>0</v>
      </c>
      <c r="G28" s="12"/>
    </row>
    <row r="29" spans="1:7" s="57" customFormat="1" ht="42.75">
      <c r="A29" s="179">
        <f t="shared" si="0"/>
        <v>1.1300000000000001</v>
      </c>
      <c r="B29" s="260" t="s">
        <v>26</v>
      </c>
      <c r="C29" s="252">
        <v>2</v>
      </c>
      <c r="D29" s="178" t="s">
        <v>13</v>
      </c>
      <c r="E29" s="333"/>
      <c r="F29" s="318">
        <f t="shared" si="1"/>
        <v>0</v>
      </c>
      <c r="G29" s="12"/>
    </row>
    <row r="30" spans="1:7" s="57" customFormat="1" ht="57">
      <c r="A30" s="179">
        <f t="shared" si="0"/>
        <v>1.1400000000000001</v>
      </c>
      <c r="B30" s="255" t="s">
        <v>27</v>
      </c>
      <c r="C30" s="252">
        <v>1</v>
      </c>
      <c r="D30" s="178" t="s">
        <v>13</v>
      </c>
      <c r="E30" s="333"/>
      <c r="F30" s="318">
        <f t="shared" si="1"/>
        <v>0</v>
      </c>
      <c r="G30" s="12"/>
    </row>
    <row r="31" spans="1:7" s="57" customFormat="1" ht="28.5">
      <c r="A31" s="179">
        <f t="shared" si="0"/>
        <v>1.1500000000000001</v>
      </c>
      <c r="B31" s="255" t="s">
        <v>28</v>
      </c>
      <c r="C31" s="252">
        <v>1</v>
      </c>
      <c r="D31" s="178" t="s">
        <v>13</v>
      </c>
      <c r="E31" s="333"/>
      <c r="F31" s="318">
        <f t="shared" si="1"/>
        <v>0</v>
      </c>
      <c r="G31" s="12"/>
    </row>
    <row r="32" spans="1:7" ht="42.75">
      <c r="A32" s="179">
        <f t="shared" si="0"/>
        <v>1.1600000000000001</v>
      </c>
      <c r="B32" s="255" t="s">
        <v>29</v>
      </c>
      <c r="C32" s="252">
        <v>10</v>
      </c>
      <c r="D32" s="177" t="s">
        <v>17</v>
      </c>
      <c r="E32" s="333"/>
      <c r="F32" s="318">
        <f t="shared" si="1"/>
        <v>0</v>
      </c>
      <c r="G32" s="12"/>
    </row>
    <row r="33" spans="1:154" ht="42.75">
      <c r="A33" s="179">
        <f t="shared" si="0"/>
        <v>1.1700000000000002</v>
      </c>
      <c r="B33" s="255" t="s">
        <v>30</v>
      </c>
      <c r="C33" s="252">
        <v>39.96</v>
      </c>
      <c r="D33" s="177" t="s">
        <v>17</v>
      </c>
      <c r="E33" s="333"/>
      <c r="F33" s="318">
        <f t="shared" si="1"/>
        <v>0</v>
      </c>
      <c r="G33" s="12"/>
    </row>
    <row r="34" spans="1:154" ht="42.75">
      <c r="A34" s="179">
        <f t="shared" si="0"/>
        <v>1.1800000000000002</v>
      </c>
      <c r="B34" s="255" t="s">
        <v>31</v>
      </c>
      <c r="C34" s="252">
        <v>1</v>
      </c>
      <c r="D34" s="177" t="s">
        <v>13</v>
      </c>
      <c r="E34" s="333"/>
      <c r="F34" s="318">
        <f t="shared" si="1"/>
        <v>0</v>
      </c>
      <c r="G34" s="12"/>
    </row>
    <row r="35" spans="1:154" ht="28.5">
      <c r="A35" s="179">
        <f t="shared" si="0"/>
        <v>1.1900000000000002</v>
      </c>
      <c r="B35" s="254" t="s">
        <v>32</v>
      </c>
      <c r="C35" s="252">
        <v>3</v>
      </c>
      <c r="D35" s="177" t="s">
        <v>13</v>
      </c>
      <c r="E35" s="333"/>
      <c r="F35" s="318">
        <f t="shared" si="1"/>
        <v>0</v>
      </c>
      <c r="G35" s="12"/>
    </row>
    <row r="36" spans="1:154" ht="28.5">
      <c r="A36" s="179">
        <f t="shared" si="0"/>
        <v>1.2000000000000002</v>
      </c>
      <c r="B36" s="254" t="s">
        <v>33</v>
      </c>
      <c r="C36" s="252">
        <v>1</v>
      </c>
      <c r="D36" s="177" t="s">
        <v>13</v>
      </c>
      <c r="E36" s="333"/>
      <c r="F36" s="318">
        <f t="shared" si="1"/>
        <v>0</v>
      </c>
      <c r="G36" s="12"/>
    </row>
    <row r="37" spans="1:154" ht="28.5">
      <c r="A37" s="179">
        <f t="shared" si="0"/>
        <v>1.2100000000000002</v>
      </c>
      <c r="B37" s="254" t="s">
        <v>34</v>
      </c>
      <c r="C37" s="252">
        <v>36.75</v>
      </c>
      <c r="D37" s="177" t="s">
        <v>35</v>
      </c>
      <c r="E37" s="333"/>
      <c r="F37" s="318">
        <f t="shared" si="1"/>
        <v>0</v>
      </c>
      <c r="G37" s="12"/>
    </row>
    <row r="38" spans="1:154" ht="28.5">
      <c r="A38" s="179">
        <f t="shared" si="0"/>
        <v>1.2200000000000002</v>
      </c>
      <c r="B38" s="255" t="s">
        <v>36</v>
      </c>
      <c r="C38" s="252">
        <v>10</v>
      </c>
      <c r="D38" s="177" t="s">
        <v>17</v>
      </c>
      <c r="E38" s="333"/>
      <c r="F38" s="318">
        <f t="shared" si="1"/>
        <v>0</v>
      </c>
      <c r="G38" s="12"/>
    </row>
    <row r="39" spans="1:154" ht="42.75">
      <c r="A39" s="179">
        <f t="shared" si="0"/>
        <v>1.2300000000000002</v>
      </c>
      <c r="B39" s="254" t="s">
        <v>37</v>
      </c>
      <c r="C39" s="252">
        <v>15.86</v>
      </c>
      <c r="D39" s="177" t="s">
        <v>35</v>
      </c>
      <c r="E39" s="333"/>
      <c r="F39" s="318">
        <f t="shared" si="1"/>
        <v>0</v>
      </c>
      <c r="G39" s="12"/>
    </row>
    <row r="40" spans="1:154" ht="28.5">
      <c r="A40" s="179">
        <f t="shared" si="0"/>
        <v>1.2400000000000002</v>
      </c>
      <c r="B40" s="254" t="s">
        <v>38</v>
      </c>
      <c r="C40" s="252">
        <v>11.34</v>
      </c>
      <c r="D40" s="177" t="s">
        <v>17</v>
      </c>
      <c r="E40" s="333"/>
      <c r="F40" s="318">
        <f t="shared" si="1"/>
        <v>0</v>
      </c>
      <c r="G40" s="12"/>
    </row>
    <row r="41" spans="1:154" s="280" customFormat="1" ht="42.75">
      <c r="A41" s="179">
        <f t="shared" si="0"/>
        <v>1.2500000000000002</v>
      </c>
      <c r="B41" s="255" t="s">
        <v>39</v>
      </c>
      <c r="C41" s="252">
        <v>1</v>
      </c>
      <c r="D41" s="177" t="s">
        <v>13</v>
      </c>
      <c r="E41" s="333"/>
      <c r="F41" s="318">
        <f t="shared" si="1"/>
        <v>0</v>
      </c>
      <c r="G41" s="12"/>
      <c r="H41" s="1"/>
      <c r="I41" s="279"/>
      <c r="J41" s="279"/>
      <c r="K41" s="44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  <c r="BP41" s="279"/>
      <c r="BQ41" s="279"/>
      <c r="BR41" s="279"/>
      <c r="BS41" s="279"/>
      <c r="BT41" s="279"/>
      <c r="BU41" s="279"/>
      <c r="BV41" s="279"/>
      <c r="BW41" s="279"/>
      <c r="BX41" s="279"/>
      <c r="BY41" s="279"/>
      <c r="BZ41" s="279"/>
      <c r="CA41" s="279"/>
      <c r="CB41" s="279"/>
      <c r="CC41" s="279"/>
      <c r="CD41" s="279"/>
      <c r="CE41" s="279"/>
      <c r="CF41" s="279"/>
      <c r="CG41" s="279"/>
      <c r="CH41" s="279"/>
      <c r="CI41" s="279"/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79"/>
      <c r="ER41" s="279"/>
      <c r="ES41" s="279"/>
      <c r="ET41" s="279"/>
      <c r="EU41" s="279"/>
      <c r="EV41" s="279"/>
      <c r="EW41" s="279"/>
      <c r="EX41" s="279"/>
    </row>
    <row r="42" spans="1:154" s="280" customFormat="1" ht="42.75">
      <c r="A42" s="179">
        <f t="shared" si="0"/>
        <v>1.2600000000000002</v>
      </c>
      <c r="B42" s="255" t="s">
        <v>40</v>
      </c>
      <c r="C42" s="252">
        <v>1</v>
      </c>
      <c r="D42" s="177" t="s">
        <v>13</v>
      </c>
      <c r="E42" s="333"/>
      <c r="F42" s="318">
        <f t="shared" si="1"/>
        <v>0</v>
      </c>
      <c r="G42" s="12"/>
      <c r="H42" s="1"/>
      <c r="I42" s="279"/>
      <c r="J42" s="279"/>
      <c r="K42" s="44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79"/>
      <c r="BE42" s="279"/>
      <c r="BF42" s="279"/>
      <c r="BG42" s="279"/>
      <c r="BH42" s="279"/>
      <c r="BI42" s="279"/>
      <c r="BJ42" s="279"/>
      <c r="BK42" s="279"/>
      <c r="BL42" s="279"/>
      <c r="BM42" s="279"/>
      <c r="BN42" s="279"/>
      <c r="BO42" s="279"/>
      <c r="BP42" s="279"/>
      <c r="BQ42" s="279"/>
      <c r="BR42" s="279"/>
      <c r="BS42" s="279"/>
      <c r="BT42" s="279"/>
      <c r="BU42" s="279"/>
      <c r="BV42" s="279"/>
      <c r="BW42" s="279"/>
      <c r="BX42" s="279"/>
      <c r="BY42" s="279"/>
      <c r="BZ42" s="279"/>
      <c r="CA42" s="279"/>
      <c r="CB42" s="279"/>
      <c r="CC42" s="279"/>
      <c r="CD42" s="279"/>
      <c r="CE42" s="279"/>
      <c r="CF42" s="279"/>
      <c r="CG42" s="279"/>
      <c r="CH42" s="279"/>
      <c r="CI42" s="279"/>
      <c r="CJ42" s="279"/>
      <c r="CK42" s="279"/>
      <c r="CL42" s="279"/>
      <c r="CM42" s="279"/>
      <c r="CN42" s="279"/>
      <c r="CO42" s="279"/>
      <c r="CP42" s="279"/>
      <c r="CQ42" s="279"/>
      <c r="CR42" s="279"/>
      <c r="CS42" s="279"/>
      <c r="CT42" s="279"/>
      <c r="CU42" s="279"/>
      <c r="CV42" s="279"/>
      <c r="CW42" s="279"/>
      <c r="CX42" s="279"/>
      <c r="CY42" s="279"/>
      <c r="CZ42" s="279"/>
      <c r="DA42" s="279"/>
      <c r="DB42" s="279"/>
      <c r="DC42" s="279"/>
      <c r="DD42" s="279"/>
      <c r="DE42" s="279"/>
      <c r="DF42" s="279"/>
      <c r="DG42" s="279"/>
      <c r="DH42" s="279"/>
      <c r="DI42" s="279"/>
      <c r="DJ42" s="279"/>
      <c r="DK42" s="279"/>
      <c r="DL42" s="279"/>
      <c r="DM42" s="279"/>
      <c r="DN42" s="279"/>
      <c r="DO42" s="279"/>
      <c r="DP42" s="279"/>
      <c r="DQ42" s="279"/>
      <c r="DR42" s="279"/>
      <c r="DS42" s="279"/>
      <c r="DT42" s="279"/>
      <c r="DU42" s="279"/>
      <c r="DV42" s="279"/>
      <c r="DW42" s="279"/>
      <c r="DX42" s="279"/>
      <c r="DY42" s="279"/>
      <c r="DZ42" s="279"/>
      <c r="EA42" s="279"/>
      <c r="EB42" s="279"/>
      <c r="EC42" s="279"/>
      <c r="ED42" s="279"/>
      <c r="EE42" s="279"/>
      <c r="EF42" s="279"/>
      <c r="EG42" s="279"/>
      <c r="EH42" s="279"/>
      <c r="EI42" s="279"/>
      <c r="EJ42" s="279"/>
      <c r="EK42" s="279"/>
      <c r="EL42" s="279"/>
      <c r="EM42" s="279"/>
      <c r="EN42" s="279"/>
      <c r="EO42" s="279"/>
      <c r="EP42" s="279"/>
      <c r="EQ42" s="279"/>
      <c r="ER42" s="279"/>
      <c r="ES42" s="279"/>
      <c r="ET42" s="279"/>
      <c r="EU42" s="279"/>
      <c r="EV42" s="279"/>
      <c r="EW42" s="279"/>
      <c r="EX42" s="279"/>
    </row>
    <row r="43" spans="1:154" ht="15">
      <c r="A43" s="261"/>
      <c r="B43" s="11" t="s">
        <v>10</v>
      </c>
      <c r="C43" s="187"/>
      <c r="D43" s="41"/>
      <c r="E43" s="262"/>
      <c r="F43" s="41"/>
      <c r="G43" s="33">
        <f>SUM(F17:F42)</f>
        <v>0</v>
      </c>
    </row>
    <row r="44" spans="1:154" ht="15">
      <c r="A44" s="263"/>
      <c r="B44" s="189"/>
      <c r="C44" s="190"/>
      <c r="D44" s="191"/>
      <c r="E44" s="264"/>
      <c r="F44" s="191"/>
      <c r="G44" s="192"/>
    </row>
    <row r="45" spans="1:154" ht="15">
      <c r="A45" s="193">
        <v>2</v>
      </c>
      <c r="B45" s="347" t="s">
        <v>41</v>
      </c>
      <c r="C45" s="347"/>
      <c r="D45" s="347"/>
      <c r="E45" s="347"/>
      <c r="F45" s="347"/>
      <c r="G45" s="347"/>
    </row>
    <row r="46" spans="1:154">
      <c r="A46" s="179">
        <f>A45+0.01</f>
        <v>2.0099999999999998</v>
      </c>
      <c r="B46" s="253" t="s">
        <v>12</v>
      </c>
      <c r="C46" s="250">
        <v>4</v>
      </c>
      <c r="D46" s="177" t="s">
        <v>13</v>
      </c>
      <c r="E46" s="177"/>
      <c r="F46" s="318">
        <f>ROUND(C46*E46,2)</f>
        <v>0</v>
      </c>
      <c r="G46" s="12"/>
    </row>
    <row r="47" spans="1:154">
      <c r="A47" s="179">
        <f t="shared" ref="A47:A72" si="2">A46+0.01</f>
        <v>2.0199999999999996</v>
      </c>
      <c r="B47" s="253" t="s">
        <v>14</v>
      </c>
      <c r="C47" s="250">
        <v>4</v>
      </c>
      <c r="D47" s="177" t="s">
        <v>13</v>
      </c>
      <c r="E47" s="335"/>
      <c r="F47" s="318">
        <f t="shared" ref="F47:F72" si="3">ROUND(C47*E47,2)</f>
        <v>0</v>
      </c>
      <c r="G47" s="12"/>
    </row>
    <row r="48" spans="1:154">
      <c r="A48" s="179">
        <f t="shared" si="2"/>
        <v>2.0299999999999994</v>
      </c>
      <c r="B48" s="253" t="s">
        <v>15</v>
      </c>
      <c r="C48" s="250">
        <v>1</v>
      </c>
      <c r="D48" s="177" t="s">
        <v>13</v>
      </c>
      <c r="E48" s="333"/>
      <c r="F48" s="318">
        <f t="shared" si="3"/>
        <v>0</v>
      </c>
      <c r="G48" s="12"/>
    </row>
    <row r="49" spans="1:7">
      <c r="A49" s="179">
        <f t="shared" si="2"/>
        <v>2.0399999999999991</v>
      </c>
      <c r="B49" s="253" t="s">
        <v>16</v>
      </c>
      <c r="C49" s="250">
        <v>16.2</v>
      </c>
      <c r="D49" s="177" t="s">
        <v>17</v>
      </c>
      <c r="E49" s="333"/>
      <c r="F49" s="318">
        <f t="shared" si="3"/>
        <v>0</v>
      </c>
      <c r="G49" s="12"/>
    </row>
    <row r="50" spans="1:7">
      <c r="A50" s="179">
        <f t="shared" si="2"/>
        <v>2.0499999999999989</v>
      </c>
      <c r="B50" s="253" t="s">
        <v>18</v>
      </c>
      <c r="C50" s="250">
        <v>35.200000000000003</v>
      </c>
      <c r="D50" s="177" t="s">
        <v>17</v>
      </c>
      <c r="E50" s="333"/>
      <c r="F50" s="318">
        <f t="shared" si="3"/>
        <v>0</v>
      </c>
      <c r="G50" s="12"/>
    </row>
    <row r="51" spans="1:7">
      <c r="A51" s="179">
        <f t="shared" si="2"/>
        <v>2.0599999999999987</v>
      </c>
      <c r="B51" s="253" t="s">
        <v>19</v>
      </c>
      <c r="C51" s="250">
        <v>10.5</v>
      </c>
      <c r="D51" s="177" t="s">
        <v>17</v>
      </c>
      <c r="E51" s="335"/>
      <c r="F51" s="318">
        <f t="shared" si="3"/>
        <v>0</v>
      </c>
      <c r="G51" s="12"/>
    </row>
    <row r="52" spans="1:7">
      <c r="A52" s="179">
        <f t="shared" si="2"/>
        <v>2.0699999999999985</v>
      </c>
      <c r="B52" s="253" t="s">
        <v>20</v>
      </c>
      <c r="C52" s="250">
        <v>4</v>
      </c>
      <c r="D52" s="177" t="s">
        <v>13</v>
      </c>
      <c r="E52" s="335"/>
      <c r="F52" s="318">
        <f t="shared" si="3"/>
        <v>0</v>
      </c>
      <c r="G52" s="12"/>
    </row>
    <row r="53" spans="1:7">
      <c r="A53" s="179">
        <f t="shared" si="2"/>
        <v>2.0799999999999983</v>
      </c>
      <c r="B53" s="253" t="s">
        <v>21</v>
      </c>
      <c r="C53" s="250">
        <v>16.2</v>
      </c>
      <c r="D53" s="177" t="s">
        <v>17</v>
      </c>
      <c r="E53" s="335"/>
      <c r="F53" s="318">
        <f t="shared" si="3"/>
        <v>0</v>
      </c>
      <c r="G53" s="12"/>
    </row>
    <row r="54" spans="1:7">
      <c r="A54" s="179">
        <f t="shared" si="2"/>
        <v>2.0899999999999981</v>
      </c>
      <c r="B54" s="253" t="s">
        <v>22</v>
      </c>
      <c r="C54" s="250">
        <v>2</v>
      </c>
      <c r="D54" s="177" t="s">
        <v>13</v>
      </c>
      <c r="E54" s="335"/>
      <c r="F54" s="318">
        <f t="shared" si="3"/>
        <v>0</v>
      </c>
      <c r="G54" s="12"/>
    </row>
    <row r="55" spans="1:7" ht="57">
      <c r="A55" s="179">
        <f t="shared" si="2"/>
        <v>2.0999999999999979</v>
      </c>
      <c r="B55" s="256" t="s">
        <v>42</v>
      </c>
      <c r="C55" s="250">
        <v>3</v>
      </c>
      <c r="D55" s="178" t="s">
        <v>13</v>
      </c>
      <c r="E55" s="333"/>
      <c r="F55" s="318">
        <f t="shared" si="3"/>
        <v>0</v>
      </c>
      <c r="G55" s="12"/>
    </row>
    <row r="56" spans="1:7" s="57" customFormat="1" ht="71.25">
      <c r="A56" s="179">
        <f t="shared" si="2"/>
        <v>2.1099999999999977</v>
      </c>
      <c r="B56" s="254" t="s">
        <v>24</v>
      </c>
      <c r="C56" s="250">
        <v>3</v>
      </c>
      <c r="D56" s="178" t="s">
        <v>13</v>
      </c>
      <c r="E56" s="333"/>
      <c r="F56" s="318">
        <f t="shared" si="3"/>
        <v>0</v>
      </c>
      <c r="G56" s="12"/>
    </row>
    <row r="57" spans="1:7" s="57" customFormat="1" ht="42.75">
      <c r="A57" s="179">
        <f t="shared" si="2"/>
        <v>2.1199999999999974</v>
      </c>
      <c r="B57" s="254" t="s">
        <v>25</v>
      </c>
      <c r="C57" s="250">
        <v>3</v>
      </c>
      <c r="D57" s="178" t="s">
        <v>13</v>
      </c>
      <c r="E57" s="333"/>
      <c r="F57" s="318">
        <f t="shared" si="3"/>
        <v>0</v>
      </c>
      <c r="G57" s="12"/>
    </row>
    <row r="58" spans="1:7" s="57" customFormat="1" ht="42.75">
      <c r="A58" s="179">
        <f t="shared" si="2"/>
        <v>2.1299999999999972</v>
      </c>
      <c r="B58" s="255" t="s">
        <v>43</v>
      </c>
      <c r="C58" s="250">
        <v>1</v>
      </c>
      <c r="D58" s="178" t="s">
        <v>13</v>
      </c>
      <c r="E58" s="333"/>
      <c r="F58" s="318">
        <f t="shared" si="3"/>
        <v>0</v>
      </c>
      <c r="G58" s="12"/>
    </row>
    <row r="59" spans="1:7" s="57" customFormat="1" ht="42.75">
      <c r="A59" s="179">
        <f t="shared" si="2"/>
        <v>2.139999999999997</v>
      </c>
      <c r="B59" s="255" t="s">
        <v>29</v>
      </c>
      <c r="C59" s="250">
        <v>16.2</v>
      </c>
      <c r="D59" s="177" t="s">
        <v>17</v>
      </c>
      <c r="E59" s="333"/>
      <c r="F59" s="318">
        <f t="shared" si="3"/>
        <v>0</v>
      </c>
      <c r="G59" s="12"/>
    </row>
    <row r="60" spans="1:7" s="57" customFormat="1" ht="42.75">
      <c r="A60" s="179">
        <f t="shared" si="2"/>
        <v>2.1499999999999968</v>
      </c>
      <c r="B60" s="260" t="s">
        <v>44</v>
      </c>
      <c r="C60" s="250">
        <v>54</v>
      </c>
      <c r="D60" s="177" t="s">
        <v>17</v>
      </c>
      <c r="E60" s="333"/>
      <c r="F60" s="318">
        <f t="shared" si="3"/>
        <v>0</v>
      </c>
      <c r="G60" s="12"/>
    </row>
    <row r="61" spans="1:7" s="57" customFormat="1" ht="42.75">
      <c r="A61" s="179">
        <f t="shared" si="2"/>
        <v>2.1599999999999966</v>
      </c>
      <c r="B61" s="260" t="s">
        <v>26</v>
      </c>
      <c r="C61" s="250">
        <v>3</v>
      </c>
      <c r="D61" s="178" t="s">
        <v>13</v>
      </c>
      <c r="E61" s="333"/>
      <c r="F61" s="318">
        <f t="shared" si="3"/>
        <v>0</v>
      </c>
      <c r="G61" s="12"/>
    </row>
    <row r="62" spans="1:7" s="57" customFormat="1" ht="57">
      <c r="A62" s="179">
        <f t="shared" si="2"/>
        <v>2.1699999999999964</v>
      </c>
      <c r="B62" s="255" t="s">
        <v>27</v>
      </c>
      <c r="C62" s="250">
        <v>1</v>
      </c>
      <c r="D62" s="178" t="s">
        <v>13</v>
      </c>
      <c r="E62" s="333"/>
      <c r="F62" s="318">
        <f t="shared" si="3"/>
        <v>0</v>
      </c>
      <c r="G62" s="12"/>
    </row>
    <row r="63" spans="1:7" ht="28.5">
      <c r="A63" s="179">
        <f t="shared" si="2"/>
        <v>2.1799999999999962</v>
      </c>
      <c r="B63" s="255" t="s">
        <v>28</v>
      </c>
      <c r="C63" s="250">
        <v>1</v>
      </c>
      <c r="D63" s="178" t="s">
        <v>13</v>
      </c>
      <c r="E63" s="333"/>
      <c r="F63" s="318">
        <f t="shared" si="3"/>
        <v>0</v>
      </c>
      <c r="G63" s="12"/>
    </row>
    <row r="64" spans="1:7" ht="42.75">
      <c r="A64" s="179">
        <f t="shared" si="2"/>
        <v>2.1899999999999959</v>
      </c>
      <c r="B64" s="255" t="s">
        <v>45</v>
      </c>
      <c r="C64" s="250">
        <v>2</v>
      </c>
      <c r="D64" s="177" t="s">
        <v>13</v>
      </c>
      <c r="E64" s="333"/>
      <c r="F64" s="318">
        <f t="shared" si="3"/>
        <v>0</v>
      </c>
      <c r="G64" s="12"/>
    </row>
    <row r="65" spans="1:8" ht="28.5">
      <c r="A65" s="179">
        <f t="shared" si="2"/>
        <v>2.1999999999999957</v>
      </c>
      <c r="B65" s="254" t="s">
        <v>46</v>
      </c>
      <c r="C65" s="250">
        <v>4</v>
      </c>
      <c r="D65" s="177" t="s">
        <v>13</v>
      </c>
      <c r="E65" s="333"/>
      <c r="F65" s="318">
        <f t="shared" si="3"/>
        <v>0</v>
      </c>
      <c r="G65" s="12"/>
    </row>
    <row r="66" spans="1:8" ht="28.5">
      <c r="A66" s="179">
        <f t="shared" si="2"/>
        <v>2.2099999999999955</v>
      </c>
      <c r="B66" s="254" t="s">
        <v>33</v>
      </c>
      <c r="C66" s="250">
        <v>1</v>
      </c>
      <c r="D66" s="177" t="s">
        <v>13</v>
      </c>
      <c r="E66" s="333"/>
      <c r="F66" s="318">
        <f t="shared" si="3"/>
        <v>0</v>
      </c>
      <c r="G66" s="12"/>
    </row>
    <row r="67" spans="1:8" ht="28.5">
      <c r="A67" s="179">
        <f t="shared" si="2"/>
        <v>2.2199999999999953</v>
      </c>
      <c r="B67" s="254" t="s">
        <v>34</v>
      </c>
      <c r="C67" s="251">
        <v>29.93</v>
      </c>
      <c r="D67" s="177" t="s">
        <v>35</v>
      </c>
      <c r="E67" s="333"/>
      <c r="F67" s="318">
        <f t="shared" si="3"/>
        <v>0</v>
      </c>
      <c r="G67" s="12"/>
      <c r="H67" s="180"/>
    </row>
    <row r="68" spans="1:8" ht="28.5">
      <c r="A68" s="179">
        <f t="shared" si="2"/>
        <v>2.2299999999999951</v>
      </c>
      <c r="B68" s="255" t="s">
        <v>36</v>
      </c>
      <c r="C68" s="250">
        <v>16.2</v>
      </c>
      <c r="D68" s="177" t="s">
        <v>17</v>
      </c>
      <c r="E68" s="333"/>
      <c r="F68" s="318">
        <f t="shared" si="3"/>
        <v>0</v>
      </c>
      <c r="G68" s="12"/>
    </row>
    <row r="69" spans="1:8" ht="42.75">
      <c r="A69" s="179">
        <f t="shared" si="2"/>
        <v>2.2399999999999949</v>
      </c>
      <c r="B69" s="254" t="s">
        <v>47</v>
      </c>
      <c r="C69" s="251">
        <v>22.6</v>
      </c>
      <c r="D69" s="177" t="s">
        <v>35</v>
      </c>
      <c r="E69" s="333"/>
      <c r="F69" s="318">
        <f t="shared" si="3"/>
        <v>0</v>
      </c>
      <c r="G69" s="12"/>
    </row>
    <row r="70" spans="1:8" ht="28.5">
      <c r="A70" s="179">
        <f t="shared" si="2"/>
        <v>2.2499999999999947</v>
      </c>
      <c r="B70" s="254" t="s">
        <v>38</v>
      </c>
      <c r="C70" s="251">
        <v>14.49</v>
      </c>
      <c r="D70" s="177" t="s">
        <v>17</v>
      </c>
      <c r="E70" s="333"/>
      <c r="F70" s="318">
        <f t="shared" si="3"/>
        <v>0</v>
      </c>
      <c r="G70" s="12"/>
    </row>
    <row r="71" spans="1:8" ht="42.75">
      <c r="A71" s="179">
        <f t="shared" si="2"/>
        <v>2.2599999999999945</v>
      </c>
      <c r="B71" s="255" t="s">
        <v>39</v>
      </c>
      <c r="C71" s="250">
        <v>1</v>
      </c>
      <c r="D71" s="177" t="s">
        <v>13</v>
      </c>
      <c r="E71" s="333"/>
      <c r="F71" s="318">
        <f t="shared" si="3"/>
        <v>0</v>
      </c>
      <c r="G71" s="12"/>
    </row>
    <row r="72" spans="1:8" ht="42.75">
      <c r="A72" s="179">
        <f t="shared" si="2"/>
        <v>2.2699999999999942</v>
      </c>
      <c r="B72" s="255" t="s">
        <v>40</v>
      </c>
      <c r="C72" s="250">
        <v>1</v>
      </c>
      <c r="D72" s="177" t="s">
        <v>13</v>
      </c>
      <c r="E72" s="333"/>
      <c r="F72" s="318">
        <f t="shared" si="3"/>
        <v>0</v>
      </c>
      <c r="G72" s="12"/>
    </row>
    <row r="73" spans="1:8" ht="15">
      <c r="A73" s="261"/>
      <c r="B73" s="11" t="s">
        <v>10</v>
      </c>
      <c r="C73" s="187"/>
      <c r="D73" s="41"/>
      <c r="E73" s="262"/>
      <c r="F73" s="41"/>
      <c r="G73" s="33">
        <f>SUM(F46:F72)</f>
        <v>0</v>
      </c>
    </row>
    <row r="74" spans="1:8" ht="15">
      <c r="A74" s="263"/>
      <c r="B74" s="189"/>
      <c r="C74" s="190"/>
      <c r="D74" s="191"/>
      <c r="E74" s="264"/>
      <c r="F74" s="191"/>
      <c r="G74" s="192"/>
    </row>
    <row r="75" spans="1:8" ht="15">
      <c r="A75" s="193">
        <v>3</v>
      </c>
      <c r="B75" s="347" t="s">
        <v>48</v>
      </c>
      <c r="C75" s="347"/>
      <c r="D75" s="347"/>
      <c r="E75" s="347"/>
      <c r="F75" s="347"/>
      <c r="G75" s="347"/>
    </row>
    <row r="76" spans="1:8">
      <c r="A76" s="179">
        <f>A75+0.01</f>
        <v>3.01</v>
      </c>
      <c r="B76" s="253" t="s">
        <v>12</v>
      </c>
      <c r="C76" s="250">
        <v>4</v>
      </c>
      <c r="D76" s="177" t="s">
        <v>13</v>
      </c>
      <c r="E76" s="335"/>
      <c r="F76" s="318">
        <f>ROUND(C76*E76,2)</f>
        <v>0</v>
      </c>
      <c r="G76" s="12"/>
    </row>
    <row r="77" spans="1:8">
      <c r="A77" s="179">
        <f t="shared" ref="A77:A102" si="4">A76+0.01</f>
        <v>3.0199999999999996</v>
      </c>
      <c r="B77" s="253" t="s">
        <v>14</v>
      </c>
      <c r="C77" s="250">
        <v>4</v>
      </c>
      <c r="D77" s="177" t="s">
        <v>13</v>
      </c>
      <c r="E77" s="335"/>
      <c r="F77" s="318">
        <f t="shared" ref="F77:F102" si="5">ROUND(C77*E77,2)</f>
        <v>0</v>
      </c>
      <c r="G77" s="12"/>
    </row>
    <row r="78" spans="1:8">
      <c r="A78" s="179">
        <f t="shared" si="4"/>
        <v>3.0299999999999994</v>
      </c>
      <c r="B78" s="253" t="s">
        <v>15</v>
      </c>
      <c r="C78" s="250">
        <v>1</v>
      </c>
      <c r="D78" s="177" t="s">
        <v>13</v>
      </c>
      <c r="E78" s="333"/>
      <c r="F78" s="318">
        <f t="shared" si="5"/>
        <v>0</v>
      </c>
      <c r="G78" s="12"/>
    </row>
    <row r="79" spans="1:8">
      <c r="A79" s="179">
        <f t="shared" si="4"/>
        <v>3.0399999999999991</v>
      </c>
      <c r="B79" s="253" t="s">
        <v>16</v>
      </c>
      <c r="C79" s="250">
        <v>16.2</v>
      </c>
      <c r="D79" s="177" t="s">
        <v>17</v>
      </c>
      <c r="E79" s="333"/>
      <c r="F79" s="318">
        <f t="shared" si="5"/>
        <v>0</v>
      </c>
      <c r="G79" s="12"/>
    </row>
    <row r="80" spans="1:8">
      <c r="A80" s="179">
        <f t="shared" si="4"/>
        <v>3.0499999999999989</v>
      </c>
      <c r="B80" s="253" t="s">
        <v>18</v>
      </c>
      <c r="C80" s="250">
        <v>35.200000000000003</v>
      </c>
      <c r="D80" s="177" t="s">
        <v>17</v>
      </c>
      <c r="E80" s="333"/>
      <c r="F80" s="318">
        <f t="shared" si="5"/>
        <v>0</v>
      </c>
      <c r="G80" s="12"/>
    </row>
    <row r="81" spans="1:7">
      <c r="A81" s="179">
        <f t="shared" si="4"/>
        <v>3.0599999999999987</v>
      </c>
      <c r="B81" s="253" t="s">
        <v>19</v>
      </c>
      <c r="C81" s="250">
        <v>10.5</v>
      </c>
      <c r="D81" s="177" t="s">
        <v>17</v>
      </c>
      <c r="E81" s="335"/>
      <c r="F81" s="318">
        <f t="shared" si="5"/>
        <v>0</v>
      </c>
      <c r="G81" s="12"/>
    </row>
    <row r="82" spans="1:7">
      <c r="A82" s="179">
        <f t="shared" si="4"/>
        <v>3.0699999999999985</v>
      </c>
      <c r="B82" s="253" t="s">
        <v>20</v>
      </c>
      <c r="C82" s="250">
        <v>4</v>
      </c>
      <c r="D82" s="177" t="s">
        <v>13</v>
      </c>
      <c r="E82" s="335"/>
      <c r="F82" s="318">
        <f t="shared" si="5"/>
        <v>0</v>
      </c>
      <c r="G82" s="12"/>
    </row>
    <row r="83" spans="1:7">
      <c r="A83" s="179">
        <f t="shared" si="4"/>
        <v>3.0799999999999983</v>
      </c>
      <c r="B83" s="253" t="s">
        <v>21</v>
      </c>
      <c r="C83" s="250">
        <v>16.2</v>
      </c>
      <c r="D83" s="177" t="s">
        <v>17</v>
      </c>
      <c r="E83" s="335"/>
      <c r="F83" s="318">
        <f t="shared" si="5"/>
        <v>0</v>
      </c>
      <c r="G83" s="12"/>
    </row>
    <row r="84" spans="1:7">
      <c r="A84" s="179">
        <f t="shared" si="4"/>
        <v>3.0899999999999981</v>
      </c>
      <c r="B84" s="253" t="s">
        <v>22</v>
      </c>
      <c r="C84" s="250">
        <v>2</v>
      </c>
      <c r="D84" s="177" t="s">
        <v>13</v>
      </c>
      <c r="E84" s="335"/>
      <c r="F84" s="318">
        <f t="shared" si="5"/>
        <v>0</v>
      </c>
      <c r="G84" s="12"/>
    </row>
    <row r="85" spans="1:7" ht="57">
      <c r="A85" s="179">
        <f t="shared" si="4"/>
        <v>3.0999999999999979</v>
      </c>
      <c r="B85" s="256" t="s">
        <v>49</v>
      </c>
      <c r="C85" s="250">
        <v>3</v>
      </c>
      <c r="D85" s="178" t="s">
        <v>13</v>
      </c>
      <c r="E85" s="333"/>
      <c r="F85" s="318">
        <f t="shared" si="5"/>
        <v>0</v>
      </c>
      <c r="G85" s="12"/>
    </row>
    <row r="86" spans="1:7" ht="71.25">
      <c r="A86" s="179">
        <f t="shared" si="4"/>
        <v>3.1099999999999977</v>
      </c>
      <c r="B86" s="254" t="s">
        <v>24</v>
      </c>
      <c r="C86" s="250">
        <v>3</v>
      </c>
      <c r="D86" s="178" t="s">
        <v>13</v>
      </c>
      <c r="E86" s="333"/>
      <c r="F86" s="318">
        <f t="shared" si="5"/>
        <v>0</v>
      </c>
      <c r="G86" s="12"/>
    </row>
    <row r="87" spans="1:7" s="57" customFormat="1" ht="42.75">
      <c r="A87" s="179">
        <f t="shared" si="4"/>
        <v>3.1199999999999974</v>
      </c>
      <c r="B87" s="254" t="s">
        <v>25</v>
      </c>
      <c r="C87" s="250">
        <v>3</v>
      </c>
      <c r="D87" s="178" t="s">
        <v>13</v>
      </c>
      <c r="E87" s="333"/>
      <c r="F87" s="318">
        <f t="shared" si="5"/>
        <v>0</v>
      </c>
      <c r="G87" s="12"/>
    </row>
    <row r="88" spans="1:7" s="57" customFormat="1" ht="42.75">
      <c r="A88" s="179">
        <f t="shared" si="4"/>
        <v>3.1299999999999972</v>
      </c>
      <c r="B88" s="255" t="s">
        <v>31</v>
      </c>
      <c r="C88" s="250">
        <v>1</v>
      </c>
      <c r="D88" s="178" t="s">
        <v>13</v>
      </c>
      <c r="E88" s="333"/>
      <c r="F88" s="318">
        <f t="shared" si="5"/>
        <v>0</v>
      </c>
      <c r="G88" s="12"/>
    </row>
    <row r="89" spans="1:7" s="57" customFormat="1" ht="42.75">
      <c r="A89" s="179">
        <f t="shared" si="4"/>
        <v>3.139999999999997</v>
      </c>
      <c r="B89" s="255" t="s">
        <v>29</v>
      </c>
      <c r="C89" s="250">
        <v>16.2</v>
      </c>
      <c r="D89" s="177" t="s">
        <v>17</v>
      </c>
      <c r="E89" s="333"/>
      <c r="F89" s="318">
        <f t="shared" si="5"/>
        <v>0</v>
      </c>
      <c r="G89" s="12"/>
    </row>
    <row r="90" spans="1:7" s="57" customFormat="1" ht="42.75">
      <c r="A90" s="179">
        <f t="shared" si="4"/>
        <v>3.1499999999999968</v>
      </c>
      <c r="B90" s="255" t="s">
        <v>30</v>
      </c>
      <c r="C90" s="250">
        <v>54</v>
      </c>
      <c r="D90" s="177" t="s">
        <v>17</v>
      </c>
      <c r="E90" s="333"/>
      <c r="F90" s="318">
        <f t="shared" si="5"/>
        <v>0</v>
      </c>
      <c r="G90" s="12"/>
    </row>
    <row r="91" spans="1:7" s="57" customFormat="1" ht="42.75">
      <c r="A91" s="179">
        <f t="shared" si="4"/>
        <v>3.1599999999999966</v>
      </c>
      <c r="B91" s="260" t="s">
        <v>26</v>
      </c>
      <c r="C91" s="250">
        <v>3</v>
      </c>
      <c r="D91" s="178" t="s">
        <v>13</v>
      </c>
      <c r="E91" s="333"/>
      <c r="F91" s="318">
        <f t="shared" si="5"/>
        <v>0</v>
      </c>
      <c r="G91" s="12"/>
    </row>
    <row r="92" spans="1:7" s="57" customFormat="1" ht="57">
      <c r="A92" s="179">
        <f t="shared" si="4"/>
        <v>3.1699999999999964</v>
      </c>
      <c r="B92" s="255" t="s">
        <v>27</v>
      </c>
      <c r="C92" s="250">
        <v>1</v>
      </c>
      <c r="D92" s="178" t="s">
        <v>13</v>
      </c>
      <c r="E92" s="333"/>
      <c r="F92" s="318">
        <f t="shared" si="5"/>
        <v>0</v>
      </c>
      <c r="G92" s="12"/>
    </row>
    <row r="93" spans="1:7" ht="28.5">
      <c r="A93" s="179">
        <f t="shared" si="4"/>
        <v>3.1799999999999962</v>
      </c>
      <c r="B93" s="255" t="s">
        <v>50</v>
      </c>
      <c r="C93" s="250">
        <v>1</v>
      </c>
      <c r="D93" s="178" t="s">
        <v>13</v>
      </c>
      <c r="E93" s="333"/>
      <c r="F93" s="318">
        <f t="shared" si="5"/>
        <v>0</v>
      </c>
      <c r="G93" s="12"/>
    </row>
    <row r="94" spans="1:7" ht="42.75">
      <c r="A94" s="179">
        <f t="shared" si="4"/>
        <v>3.1899999999999959</v>
      </c>
      <c r="B94" s="255" t="s">
        <v>45</v>
      </c>
      <c r="C94" s="250">
        <v>2</v>
      </c>
      <c r="D94" s="177" t="s">
        <v>13</v>
      </c>
      <c r="E94" s="333"/>
      <c r="F94" s="318">
        <f t="shared" si="5"/>
        <v>0</v>
      </c>
      <c r="G94" s="12"/>
    </row>
    <row r="95" spans="1:7" ht="28.5">
      <c r="A95" s="179">
        <f t="shared" si="4"/>
        <v>3.1999999999999957</v>
      </c>
      <c r="B95" s="254" t="s">
        <v>32</v>
      </c>
      <c r="C95" s="250">
        <v>4</v>
      </c>
      <c r="D95" s="177" t="s">
        <v>13</v>
      </c>
      <c r="E95" s="333"/>
      <c r="F95" s="318">
        <f t="shared" si="5"/>
        <v>0</v>
      </c>
      <c r="G95" s="12"/>
    </row>
    <row r="96" spans="1:7" ht="28.5">
      <c r="A96" s="179">
        <f t="shared" si="4"/>
        <v>3.2099999999999955</v>
      </c>
      <c r="B96" s="254" t="s">
        <v>33</v>
      </c>
      <c r="C96" s="250">
        <v>1</v>
      </c>
      <c r="D96" s="177" t="s">
        <v>13</v>
      </c>
      <c r="E96" s="333"/>
      <c r="F96" s="318">
        <f t="shared" si="5"/>
        <v>0</v>
      </c>
      <c r="G96" s="12"/>
    </row>
    <row r="97" spans="1:7" ht="28.5">
      <c r="A97" s="179">
        <f t="shared" si="4"/>
        <v>3.2199999999999953</v>
      </c>
      <c r="B97" s="254" t="s">
        <v>34</v>
      </c>
      <c r="C97" s="251">
        <v>29.93</v>
      </c>
      <c r="D97" s="177" t="s">
        <v>35</v>
      </c>
      <c r="E97" s="333"/>
      <c r="F97" s="318">
        <f t="shared" si="5"/>
        <v>0</v>
      </c>
      <c r="G97" s="12"/>
    </row>
    <row r="98" spans="1:7" ht="28.5">
      <c r="A98" s="179">
        <f t="shared" si="4"/>
        <v>3.2299999999999951</v>
      </c>
      <c r="B98" s="255" t="s">
        <v>51</v>
      </c>
      <c r="C98" s="250">
        <v>16.2</v>
      </c>
      <c r="D98" s="177" t="s">
        <v>17</v>
      </c>
      <c r="E98" s="333"/>
      <c r="F98" s="318">
        <f t="shared" si="5"/>
        <v>0</v>
      </c>
      <c r="G98" s="12"/>
    </row>
    <row r="99" spans="1:7" ht="42.75">
      <c r="A99" s="179">
        <f t="shared" si="4"/>
        <v>3.2399999999999949</v>
      </c>
      <c r="B99" s="254" t="s">
        <v>37</v>
      </c>
      <c r="C99" s="251">
        <v>22.6</v>
      </c>
      <c r="D99" s="177" t="s">
        <v>35</v>
      </c>
      <c r="E99" s="333"/>
      <c r="F99" s="318">
        <f t="shared" si="5"/>
        <v>0</v>
      </c>
      <c r="G99" s="12"/>
    </row>
    <row r="100" spans="1:7" ht="28.5">
      <c r="A100" s="179">
        <f t="shared" si="4"/>
        <v>3.2499999999999947</v>
      </c>
      <c r="B100" s="254" t="s">
        <v>38</v>
      </c>
      <c r="C100" s="251">
        <v>14.49</v>
      </c>
      <c r="D100" s="177" t="s">
        <v>17</v>
      </c>
      <c r="E100" s="333"/>
      <c r="F100" s="318">
        <f t="shared" si="5"/>
        <v>0</v>
      </c>
      <c r="G100" s="12"/>
    </row>
    <row r="101" spans="1:7" ht="42.75">
      <c r="A101" s="179">
        <f t="shared" si="4"/>
        <v>3.2599999999999945</v>
      </c>
      <c r="B101" s="255" t="s">
        <v>39</v>
      </c>
      <c r="C101" s="250">
        <v>1</v>
      </c>
      <c r="D101" s="177" t="s">
        <v>13</v>
      </c>
      <c r="E101" s="333"/>
      <c r="F101" s="318">
        <f t="shared" si="5"/>
        <v>0</v>
      </c>
      <c r="G101" s="12"/>
    </row>
    <row r="102" spans="1:7" ht="42.75">
      <c r="A102" s="179">
        <f t="shared" si="4"/>
        <v>3.2699999999999942</v>
      </c>
      <c r="B102" s="255" t="s">
        <v>40</v>
      </c>
      <c r="C102" s="250">
        <v>1</v>
      </c>
      <c r="D102" s="177" t="s">
        <v>13</v>
      </c>
      <c r="E102" s="333"/>
      <c r="F102" s="318">
        <f t="shared" si="5"/>
        <v>0</v>
      </c>
      <c r="G102" s="12"/>
    </row>
    <row r="103" spans="1:7" ht="15">
      <c r="A103" s="187"/>
      <c r="B103" s="11" t="s">
        <v>10</v>
      </c>
      <c r="C103" s="187"/>
      <c r="D103" s="41"/>
      <c r="E103" s="262"/>
      <c r="F103" s="41"/>
      <c r="G103" s="33">
        <f>SUM(F76:F102)</f>
        <v>0</v>
      </c>
    </row>
    <row r="104" spans="1:7" ht="15">
      <c r="A104" s="263"/>
      <c r="B104" s="189"/>
      <c r="C104" s="190"/>
      <c r="D104" s="191"/>
      <c r="E104" s="264"/>
      <c r="F104" s="191"/>
      <c r="G104" s="192"/>
    </row>
    <row r="105" spans="1:7" ht="15">
      <c r="A105" s="193">
        <v>4</v>
      </c>
      <c r="B105" s="346" t="s">
        <v>52</v>
      </c>
      <c r="C105" s="346"/>
      <c r="D105" s="346"/>
      <c r="E105" s="346"/>
      <c r="F105" s="346"/>
      <c r="G105" s="346"/>
    </row>
    <row r="106" spans="1:7">
      <c r="A106" s="179">
        <f>A105+0.01</f>
        <v>4.01</v>
      </c>
      <c r="B106" s="253" t="s">
        <v>12</v>
      </c>
      <c r="C106" s="252">
        <v>3</v>
      </c>
      <c r="D106" s="177" t="s">
        <v>13</v>
      </c>
      <c r="E106" s="333"/>
      <c r="F106" s="318">
        <f t="shared" ref="F106:F134" si="6">ROUND(C106*E106,2)</f>
        <v>0</v>
      </c>
      <c r="G106" s="12"/>
    </row>
    <row r="107" spans="1:7">
      <c r="A107" s="179">
        <f t="shared" ref="A107:A134" si="7">A106+0.01</f>
        <v>4.0199999999999996</v>
      </c>
      <c r="B107" s="253" t="s">
        <v>14</v>
      </c>
      <c r="C107" s="252">
        <v>4</v>
      </c>
      <c r="D107" s="177" t="s">
        <v>13</v>
      </c>
      <c r="E107" s="333"/>
      <c r="F107" s="318">
        <f t="shared" si="6"/>
        <v>0</v>
      </c>
      <c r="G107" s="12"/>
    </row>
    <row r="108" spans="1:7">
      <c r="A108" s="179">
        <f t="shared" si="7"/>
        <v>4.0299999999999994</v>
      </c>
      <c r="B108" s="253" t="s">
        <v>15</v>
      </c>
      <c r="C108" s="252">
        <v>1</v>
      </c>
      <c r="D108" s="177" t="s">
        <v>13</v>
      </c>
      <c r="E108" s="333"/>
      <c r="F108" s="318">
        <f t="shared" si="6"/>
        <v>0</v>
      </c>
      <c r="G108" s="12"/>
    </row>
    <row r="109" spans="1:7">
      <c r="A109" s="179">
        <f t="shared" si="7"/>
        <v>4.0399999999999991</v>
      </c>
      <c r="B109" s="253" t="s">
        <v>16</v>
      </c>
      <c r="C109" s="252">
        <v>16.8</v>
      </c>
      <c r="D109" s="177" t="s">
        <v>17</v>
      </c>
      <c r="E109" s="333"/>
      <c r="F109" s="318">
        <f t="shared" si="6"/>
        <v>0</v>
      </c>
      <c r="G109" s="12"/>
    </row>
    <row r="110" spans="1:7">
      <c r="A110" s="179">
        <f t="shared" si="7"/>
        <v>4.0499999999999989</v>
      </c>
      <c r="B110" s="253" t="s">
        <v>18</v>
      </c>
      <c r="C110" s="252">
        <v>35</v>
      </c>
      <c r="D110" s="177" t="s">
        <v>17</v>
      </c>
      <c r="E110" s="333"/>
      <c r="F110" s="318">
        <f t="shared" si="6"/>
        <v>0</v>
      </c>
      <c r="G110" s="12"/>
    </row>
    <row r="111" spans="1:7">
      <c r="A111" s="179">
        <f t="shared" si="7"/>
        <v>4.0599999999999987</v>
      </c>
      <c r="B111" s="253" t="s">
        <v>19</v>
      </c>
      <c r="C111" s="252">
        <v>7.56</v>
      </c>
      <c r="D111" s="177" t="s">
        <v>17</v>
      </c>
      <c r="E111" s="333"/>
      <c r="F111" s="318">
        <f t="shared" si="6"/>
        <v>0</v>
      </c>
      <c r="G111" s="12"/>
    </row>
    <row r="112" spans="1:7">
      <c r="A112" s="179">
        <f t="shared" si="7"/>
        <v>4.0699999999999985</v>
      </c>
      <c r="B112" s="253" t="s">
        <v>20</v>
      </c>
      <c r="C112" s="252">
        <v>3</v>
      </c>
      <c r="D112" s="177" t="s">
        <v>13</v>
      </c>
      <c r="E112" s="333"/>
      <c r="F112" s="318">
        <f t="shared" si="6"/>
        <v>0</v>
      </c>
      <c r="G112" s="12"/>
    </row>
    <row r="113" spans="1:7">
      <c r="A113" s="179">
        <f t="shared" si="7"/>
        <v>4.0799999999999983</v>
      </c>
      <c r="B113" s="253" t="s">
        <v>53</v>
      </c>
      <c r="C113" s="252">
        <v>1</v>
      </c>
      <c r="D113" s="177" t="s">
        <v>13</v>
      </c>
      <c r="E113" s="333"/>
      <c r="F113" s="318">
        <f t="shared" si="6"/>
        <v>0</v>
      </c>
      <c r="G113" s="12"/>
    </row>
    <row r="114" spans="1:7">
      <c r="A114" s="179">
        <f t="shared" si="7"/>
        <v>4.0899999999999981</v>
      </c>
      <c r="B114" s="253" t="s">
        <v>21</v>
      </c>
      <c r="C114" s="252">
        <v>16.8</v>
      </c>
      <c r="D114" s="177" t="s">
        <v>17</v>
      </c>
      <c r="E114" s="333"/>
      <c r="F114" s="318">
        <f t="shared" si="6"/>
        <v>0</v>
      </c>
      <c r="G114" s="12"/>
    </row>
    <row r="115" spans="1:7">
      <c r="A115" s="179">
        <f t="shared" si="7"/>
        <v>4.0999999999999979</v>
      </c>
      <c r="B115" s="253" t="s">
        <v>22</v>
      </c>
      <c r="C115" s="252">
        <v>2</v>
      </c>
      <c r="D115" s="177" t="s">
        <v>13</v>
      </c>
      <c r="E115" s="333"/>
      <c r="F115" s="318">
        <f t="shared" si="6"/>
        <v>0</v>
      </c>
      <c r="G115" s="12"/>
    </row>
    <row r="116" spans="1:7" ht="42.75">
      <c r="A116" s="179">
        <f t="shared" si="7"/>
        <v>4.1099999999999977</v>
      </c>
      <c r="B116" s="254" t="s">
        <v>54</v>
      </c>
      <c r="C116" s="252">
        <v>1</v>
      </c>
      <c r="D116" s="177" t="s">
        <v>13</v>
      </c>
      <c r="E116" s="333"/>
      <c r="F116" s="318">
        <f t="shared" si="6"/>
        <v>0</v>
      </c>
      <c r="G116" s="12"/>
    </row>
    <row r="117" spans="1:7" s="57" customFormat="1" ht="57">
      <c r="A117" s="179">
        <f t="shared" si="7"/>
        <v>4.1199999999999974</v>
      </c>
      <c r="B117" s="256" t="s">
        <v>49</v>
      </c>
      <c r="C117" s="252">
        <v>2</v>
      </c>
      <c r="D117" s="178" t="s">
        <v>13</v>
      </c>
      <c r="E117" s="333"/>
      <c r="F117" s="318">
        <f t="shared" si="6"/>
        <v>0</v>
      </c>
      <c r="G117" s="12"/>
    </row>
    <row r="118" spans="1:7" s="57" customFormat="1" ht="71.25">
      <c r="A118" s="179">
        <f t="shared" si="7"/>
        <v>4.1299999999999972</v>
      </c>
      <c r="B118" s="254" t="s">
        <v>24</v>
      </c>
      <c r="C118" s="252">
        <v>3</v>
      </c>
      <c r="D118" s="178" t="s">
        <v>13</v>
      </c>
      <c r="E118" s="333"/>
      <c r="F118" s="318">
        <f t="shared" si="6"/>
        <v>0</v>
      </c>
      <c r="G118" s="12"/>
    </row>
    <row r="119" spans="1:7" s="57" customFormat="1" ht="42.75">
      <c r="A119" s="179">
        <f t="shared" si="7"/>
        <v>4.139999999999997</v>
      </c>
      <c r="B119" s="254" t="s">
        <v>25</v>
      </c>
      <c r="C119" s="252">
        <v>3</v>
      </c>
      <c r="D119" s="178" t="s">
        <v>13</v>
      </c>
      <c r="E119" s="333"/>
      <c r="F119" s="318">
        <f t="shared" si="6"/>
        <v>0</v>
      </c>
      <c r="G119" s="12"/>
    </row>
    <row r="120" spans="1:7" ht="42.75">
      <c r="A120" s="179">
        <f t="shared" si="7"/>
        <v>4.1499999999999968</v>
      </c>
      <c r="B120" s="255" t="s">
        <v>31</v>
      </c>
      <c r="C120" s="252">
        <v>1</v>
      </c>
      <c r="D120" s="177" t="s">
        <v>13</v>
      </c>
      <c r="E120" s="333"/>
      <c r="F120" s="318">
        <f t="shared" si="6"/>
        <v>0</v>
      </c>
      <c r="G120" s="12"/>
    </row>
    <row r="121" spans="1:7" ht="42.75">
      <c r="A121" s="179">
        <f t="shared" si="7"/>
        <v>4.1599999999999966</v>
      </c>
      <c r="B121" s="255" t="s">
        <v>29</v>
      </c>
      <c r="C121" s="252">
        <v>16.8</v>
      </c>
      <c r="D121" s="177" t="s">
        <v>17</v>
      </c>
      <c r="E121" s="333"/>
      <c r="F121" s="318">
        <f t="shared" si="6"/>
        <v>0</v>
      </c>
      <c r="G121" s="12"/>
    </row>
    <row r="122" spans="1:7" ht="42.75">
      <c r="A122" s="179">
        <f t="shared" si="7"/>
        <v>4.1699999999999964</v>
      </c>
      <c r="B122" s="255" t="s">
        <v>30</v>
      </c>
      <c r="C122" s="252">
        <v>54.48</v>
      </c>
      <c r="D122" s="177" t="s">
        <v>17</v>
      </c>
      <c r="E122" s="333"/>
      <c r="F122" s="318">
        <f t="shared" si="6"/>
        <v>0</v>
      </c>
      <c r="G122" s="12"/>
    </row>
    <row r="123" spans="1:7" s="57" customFormat="1" ht="42.75">
      <c r="A123" s="179">
        <f t="shared" si="7"/>
        <v>4.1799999999999962</v>
      </c>
      <c r="B123" s="260" t="s">
        <v>26</v>
      </c>
      <c r="C123" s="252">
        <v>2</v>
      </c>
      <c r="D123" s="178" t="s">
        <v>13</v>
      </c>
      <c r="E123" s="333"/>
      <c r="F123" s="318">
        <f t="shared" si="6"/>
        <v>0</v>
      </c>
      <c r="G123" s="12"/>
    </row>
    <row r="124" spans="1:7" s="57" customFormat="1" ht="57">
      <c r="A124" s="179">
        <f t="shared" si="7"/>
        <v>4.1899999999999959</v>
      </c>
      <c r="B124" s="255" t="s">
        <v>27</v>
      </c>
      <c r="C124" s="252">
        <v>1</v>
      </c>
      <c r="D124" s="178" t="s">
        <v>13</v>
      </c>
      <c r="E124" s="333"/>
      <c r="F124" s="318">
        <f t="shared" si="6"/>
        <v>0</v>
      </c>
      <c r="G124" s="12"/>
    </row>
    <row r="125" spans="1:7" s="57" customFormat="1" ht="28.5">
      <c r="A125" s="179">
        <f t="shared" si="7"/>
        <v>4.1999999999999957</v>
      </c>
      <c r="B125" s="255" t="s">
        <v>50</v>
      </c>
      <c r="C125" s="252">
        <v>1</v>
      </c>
      <c r="D125" s="178" t="s">
        <v>13</v>
      </c>
      <c r="E125" s="333"/>
      <c r="F125" s="318">
        <f t="shared" si="6"/>
        <v>0</v>
      </c>
      <c r="G125" s="12"/>
    </row>
    <row r="126" spans="1:7" ht="42.75">
      <c r="A126" s="179">
        <f t="shared" si="7"/>
        <v>4.2099999999999955</v>
      </c>
      <c r="B126" s="255" t="s">
        <v>45</v>
      </c>
      <c r="C126" s="252">
        <v>2</v>
      </c>
      <c r="D126" s="177" t="s">
        <v>13</v>
      </c>
      <c r="E126" s="333"/>
      <c r="F126" s="318">
        <f t="shared" si="6"/>
        <v>0</v>
      </c>
      <c r="G126" s="12"/>
    </row>
    <row r="127" spans="1:7" ht="28.5">
      <c r="A127" s="179">
        <f t="shared" si="7"/>
        <v>4.2199999999999953</v>
      </c>
      <c r="B127" s="254" t="s">
        <v>32</v>
      </c>
      <c r="C127" s="252">
        <v>5</v>
      </c>
      <c r="D127" s="177" t="s">
        <v>13</v>
      </c>
      <c r="E127" s="333"/>
      <c r="F127" s="318">
        <f t="shared" si="6"/>
        <v>0</v>
      </c>
      <c r="G127" s="12"/>
    </row>
    <row r="128" spans="1:7" ht="28.5">
      <c r="A128" s="179">
        <f t="shared" si="7"/>
        <v>4.2299999999999951</v>
      </c>
      <c r="B128" s="254" t="s">
        <v>33</v>
      </c>
      <c r="C128" s="252">
        <v>1</v>
      </c>
      <c r="D128" s="177" t="s">
        <v>13</v>
      </c>
      <c r="E128" s="333"/>
      <c r="F128" s="318">
        <f t="shared" si="6"/>
        <v>0</v>
      </c>
      <c r="G128" s="12"/>
    </row>
    <row r="129" spans="1:21" ht="28.5">
      <c r="A129" s="179">
        <f t="shared" si="7"/>
        <v>4.2399999999999949</v>
      </c>
      <c r="B129" s="254" t="s">
        <v>34</v>
      </c>
      <c r="C129" s="252">
        <v>32</v>
      </c>
      <c r="D129" s="177" t="s">
        <v>55</v>
      </c>
      <c r="E129" s="333"/>
      <c r="F129" s="318">
        <f t="shared" si="6"/>
        <v>0</v>
      </c>
      <c r="G129" s="12"/>
    </row>
    <row r="130" spans="1:21" ht="28.5">
      <c r="A130" s="179">
        <f t="shared" si="7"/>
        <v>4.2499999999999947</v>
      </c>
      <c r="B130" s="255" t="s">
        <v>36</v>
      </c>
      <c r="C130" s="252">
        <v>16.8</v>
      </c>
      <c r="D130" s="177" t="s">
        <v>17</v>
      </c>
      <c r="E130" s="333"/>
      <c r="F130" s="318">
        <f t="shared" si="6"/>
        <v>0</v>
      </c>
      <c r="G130" s="12"/>
    </row>
    <row r="131" spans="1:21" ht="42.75">
      <c r="A131" s="179">
        <f t="shared" si="7"/>
        <v>4.2599999999999945</v>
      </c>
      <c r="B131" s="254" t="s">
        <v>37</v>
      </c>
      <c r="C131" s="252">
        <v>22.6</v>
      </c>
      <c r="D131" s="177" t="s">
        <v>35</v>
      </c>
      <c r="E131" s="333"/>
      <c r="F131" s="318">
        <f t="shared" si="6"/>
        <v>0</v>
      </c>
      <c r="G131" s="12"/>
    </row>
    <row r="132" spans="1:21" ht="28.5">
      <c r="A132" s="179">
        <f t="shared" si="7"/>
        <v>4.2699999999999942</v>
      </c>
      <c r="B132" s="254" t="s">
        <v>38</v>
      </c>
      <c r="C132" s="252">
        <v>9.1999999999999993</v>
      </c>
      <c r="D132" s="177" t="s">
        <v>17</v>
      </c>
      <c r="E132" s="333"/>
      <c r="F132" s="318">
        <f t="shared" si="6"/>
        <v>0</v>
      </c>
      <c r="G132" s="12"/>
    </row>
    <row r="133" spans="1:21" s="280" customFormat="1" ht="42.75">
      <c r="A133" s="179">
        <f t="shared" si="7"/>
        <v>4.279999999999994</v>
      </c>
      <c r="B133" s="255" t="s">
        <v>39</v>
      </c>
      <c r="C133" s="252">
        <v>1</v>
      </c>
      <c r="D133" s="177" t="s">
        <v>13</v>
      </c>
      <c r="E133" s="333"/>
      <c r="F133" s="318">
        <f t="shared" si="6"/>
        <v>0</v>
      </c>
      <c r="G133" s="12"/>
      <c r="H133" s="1"/>
      <c r="I133" s="279"/>
      <c r="J133" s="279"/>
      <c r="K133" s="44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</row>
    <row r="134" spans="1:21" s="280" customFormat="1" ht="42.75">
      <c r="A134" s="179">
        <f t="shared" si="7"/>
        <v>4.2899999999999938</v>
      </c>
      <c r="B134" s="255" t="s">
        <v>40</v>
      </c>
      <c r="C134" s="252">
        <v>1</v>
      </c>
      <c r="D134" s="177" t="s">
        <v>13</v>
      </c>
      <c r="E134" s="333"/>
      <c r="F134" s="318">
        <f t="shared" si="6"/>
        <v>0</v>
      </c>
      <c r="G134" s="12"/>
      <c r="H134" s="1"/>
      <c r="I134" s="279"/>
      <c r="J134" s="279"/>
      <c r="K134" s="44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</row>
    <row r="135" spans="1:21" ht="15">
      <c r="A135" s="261"/>
      <c r="B135" s="11" t="s">
        <v>10</v>
      </c>
      <c r="C135" s="187"/>
      <c r="D135" s="41"/>
      <c r="E135" s="262"/>
      <c r="F135" s="41"/>
      <c r="G135" s="33">
        <f>SUM(F106:F134)</f>
        <v>0</v>
      </c>
    </row>
    <row r="136" spans="1:21" ht="15">
      <c r="A136" s="263"/>
      <c r="B136" s="194"/>
      <c r="C136" s="195"/>
      <c r="D136" s="196"/>
      <c r="E136" s="265"/>
      <c r="F136" s="196"/>
      <c r="G136" s="197"/>
    </row>
    <row r="137" spans="1:21" ht="15">
      <c r="A137" s="305">
        <v>5</v>
      </c>
      <c r="B137" s="346" t="s">
        <v>56</v>
      </c>
      <c r="C137" s="346"/>
      <c r="D137" s="346"/>
      <c r="E137" s="346"/>
      <c r="F137" s="346"/>
      <c r="G137" s="346"/>
    </row>
    <row r="138" spans="1:21">
      <c r="A138" s="179">
        <f>A137+0.01</f>
        <v>5.01</v>
      </c>
      <c r="B138" s="253" t="s">
        <v>12</v>
      </c>
      <c r="C138" s="252">
        <v>2</v>
      </c>
      <c r="D138" s="177" t="s">
        <v>13</v>
      </c>
      <c r="E138" s="333"/>
      <c r="F138" s="318">
        <f t="shared" ref="F138:F163" si="8">ROUND(C138*E138,2)</f>
        <v>0</v>
      </c>
      <c r="G138" s="12"/>
    </row>
    <row r="139" spans="1:21">
      <c r="A139" s="179">
        <f t="shared" ref="A139:A163" si="9">A138+0.01</f>
        <v>5.0199999999999996</v>
      </c>
      <c r="B139" s="253" t="s">
        <v>14</v>
      </c>
      <c r="C139" s="252">
        <v>2</v>
      </c>
      <c r="D139" s="177" t="s">
        <v>13</v>
      </c>
      <c r="E139" s="333"/>
      <c r="F139" s="318">
        <f t="shared" si="8"/>
        <v>0</v>
      </c>
      <c r="G139" s="12"/>
    </row>
    <row r="140" spans="1:21">
      <c r="A140" s="179">
        <f t="shared" si="9"/>
        <v>5.0299999999999994</v>
      </c>
      <c r="B140" s="253" t="s">
        <v>15</v>
      </c>
      <c r="C140" s="252">
        <v>1</v>
      </c>
      <c r="D140" s="177" t="s">
        <v>13</v>
      </c>
      <c r="E140" s="333"/>
      <c r="F140" s="318">
        <f t="shared" si="8"/>
        <v>0</v>
      </c>
      <c r="G140" s="12"/>
    </row>
    <row r="141" spans="1:21">
      <c r="A141" s="179">
        <f t="shared" si="9"/>
        <v>5.0399999999999991</v>
      </c>
      <c r="B141" s="253" t="s">
        <v>16</v>
      </c>
      <c r="C141" s="252">
        <v>10</v>
      </c>
      <c r="D141" s="177" t="s">
        <v>17</v>
      </c>
      <c r="E141" s="333"/>
      <c r="F141" s="318">
        <f t="shared" si="8"/>
        <v>0</v>
      </c>
      <c r="G141" s="12"/>
    </row>
    <row r="142" spans="1:21">
      <c r="A142" s="179">
        <f t="shared" si="9"/>
        <v>5.0499999999999989</v>
      </c>
      <c r="B142" s="253" t="s">
        <v>18</v>
      </c>
      <c r="C142" s="252">
        <v>29.64</v>
      </c>
      <c r="D142" s="177" t="s">
        <v>17</v>
      </c>
      <c r="E142" s="333"/>
      <c r="F142" s="318">
        <f t="shared" si="8"/>
        <v>0</v>
      </c>
      <c r="G142" s="12"/>
    </row>
    <row r="143" spans="1:21">
      <c r="A143" s="179">
        <f t="shared" si="9"/>
        <v>5.0599999999999987</v>
      </c>
      <c r="B143" s="253" t="s">
        <v>19</v>
      </c>
      <c r="C143" s="252">
        <v>4.2</v>
      </c>
      <c r="D143" s="177" t="s">
        <v>17</v>
      </c>
      <c r="E143" s="333"/>
      <c r="F143" s="318">
        <f t="shared" si="8"/>
        <v>0</v>
      </c>
      <c r="G143" s="12"/>
    </row>
    <row r="144" spans="1:21">
      <c r="A144" s="179">
        <f t="shared" si="9"/>
        <v>5.0699999999999985</v>
      </c>
      <c r="B144" s="253" t="s">
        <v>20</v>
      </c>
      <c r="C144" s="252">
        <v>2</v>
      </c>
      <c r="D144" s="177" t="s">
        <v>13</v>
      </c>
      <c r="E144" s="333"/>
      <c r="F144" s="318">
        <f t="shared" si="8"/>
        <v>0</v>
      </c>
      <c r="G144" s="12"/>
    </row>
    <row r="145" spans="1:7">
      <c r="A145" s="179">
        <f t="shared" si="9"/>
        <v>5.0799999999999983</v>
      </c>
      <c r="B145" s="253" t="s">
        <v>21</v>
      </c>
      <c r="C145" s="252">
        <v>10</v>
      </c>
      <c r="D145" s="177" t="s">
        <v>17</v>
      </c>
      <c r="E145" s="333"/>
      <c r="F145" s="318">
        <f t="shared" si="8"/>
        <v>0</v>
      </c>
      <c r="G145" s="12"/>
    </row>
    <row r="146" spans="1:7">
      <c r="A146" s="179">
        <f t="shared" si="9"/>
        <v>5.0899999999999981</v>
      </c>
      <c r="B146" s="253" t="s">
        <v>22</v>
      </c>
      <c r="C146" s="252">
        <v>2</v>
      </c>
      <c r="D146" s="177" t="s">
        <v>13</v>
      </c>
      <c r="E146" s="333"/>
      <c r="F146" s="318">
        <f t="shared" si="8"/>
        <v>0</v>
      </c>
      <c r="G146" s="12"/>
    </row>
    <row r="147" spans="1:7" ht="57">
      <c r="A147" s="179">
        <f t="shared" si="9"/>
        <v>5.0999999999999979</v>
      </c>
      <c r="B147" s="256" t="s">
        <v>49</v>
      </c>
      <c r="C147" s="252">
        <v>2</v>
      </c>
      <c r="D147" s="178" t="s">
        <v>13</v>
      </c>
      <c r="E147" s="333"/>
      <c r="F147" s="318">
        <f t="shared" si="8"/>
        <v>0</v>
      </c>
      <c r="G147" s="12"/>
    </row>
    <row r="148" spans="1:7" s="57" customFormat="1" ht="71.25">
      <c r="A148" s="179">
        <f t="shared" si="9"/>
        <v>5.1099999999999977</v>
      </c>
      <c r="B148" s="254" t="s">
        <v>24</v>
      </c>
      <c r="C148" s="252">
        <v>2</v>
      </c>
      <c r="D148" s="178" t="s">
        <v>13</v>
      </c>
      <c r="E148" s="333"/>
      <c r="F148" s="318">
        <f t="shared" si="8"/>
        <v>0</v>
      </c>
      <c r="G148" s="12"/>
    </row>
    <row r="149" spans="1:7" s="57" customFormat="1" ht="42.75">
      <c r="A149" s="179">
        <f t="shared" si="9"/>
        <v>5.1199999999999974</v>
      </c>
      <c r="B149" s="254" t="s">
        <v>25</v>
      </c>
      <c r="C149" s="252">
        <v>2</v>
      </c>
      <c r="D149" s="178" t="s">
        <v>13</v>
      </c>
      <c r="E149" s="333"/>
      <c r="F149" s="318">
        <f t="shared" si="8"/>
        <v>0</v>
      </c>
      <c r="G149" s="12"/>
    </row>
    <row r="150" spans="1:7" s="57" customFormat="1" ht="42.75">
      <c r="A150" s="179">
        <f t="shared" si="9"/>
        <v>5.1299999999999972</v>
      </c>
      <c r="B150" s="255" t="s">
        <v>57</v>
      </c>
      <c r="C150" s="252">
        <v>2</v>
      </c>
      <c r="D150" s="178" t="s">
        <v>13</v>
      </c>
      <c r="E150" s="333"/>
      <c r="F150" s="318">
        <f t="shared" si="8"/>
        <v>0</v>
      </c>
      <c r="G150" s="12"/>
    </row>
    <row r="151" spans="1:7" s="57" customFormat="1" ht="57">
      <c r="A151" s="179">
        <f t="shared" si="9"/>
        <v>5.139999999999997</v>
      </c>
      <c r="B151" s="255" t="s">
        <v>27</v>
      </c>
      <c r="C151" s="252">
        <v>1</v>
      </c>
      <c r="D151" s="178" t="s">
        <v>13</v>
      </c>
      <c r="E151" s="333"/>
      <c r="F151" s="318">
        <f t="shared" si="8"/>
        <v>0</v>
      </c>
      <c r="G151" s="12"/>
    </row>
    <row r="152" spans="1:7" s="57" customFormat="1" ht="28.5">
      <c r="A152" s="179">
        <f t="shared" si="9"/>
        <v>5.1499999999999968</v>
      </c>
      <c r="B152" s="255" t="s">
        <v>50</v>
      </c>
      <c r="C152" s="252">
        <v>1</v>
      </c>
      <c r="D152" s="178" t="s">
        <v>13</v>
      </c>
      <c r="E152" s="333"/>
      <c r="F152" s="318">
        <f t="shared" si="8"/>
        <v>0</v>
      </c>
      <c r="G152" s="12"/>
    </row>
    <row r="153" spans="1:7" s="57" customFormat="1" ht="42.75">
      <c r="A153" s="179">
        <f t="shared" si="9"/>
        <v>5.1599999999999966</v>
      </c>
      <c r="B153" s="255" t="s">
        <v>29</v>
      </c>
      <c r="C153" s="252">
        <v>10</v>
      </c>
      <c r="D153" s="177" t="s">
        <v>17</v>
      </c>
      <c r="E153" s="333"/>
      <c r="F153" s="318">
        <f t="shared" si="8"/>
        <v>0</v>
      </c>
      <c r="G153" s="12"/>
    </row>
    <row r="154" spans="1:7" s="57" customFormat="1" ht="42.75">
      <c r="A154" s="179">
        <f t="shared" si="9"/>
        <v>5.1699999999999964</v>
      </c>
      <c r="B154" s="255" t="s">
        <v>30</v>
      </c>
      <c r="C154" s="252">
        <v>39.96</v>
      </c>
      <c r="D154" s="177" t="s">
        <v>17</v>
      </c>
      <c r="E154" s="333"/>
      <c r="F154" s="318">
        <f t="shared" si="8"/>
        <v>0</v>
      </c>
      <c r="G154" s="12"/>
    </row>
    <row r="155" spans="1:7" ht="42.75">
      <c r="A155" s="179">
        <f t="shared" si="9"/>
        <v>5.1799999999999962</v>
      </c>
      <c r="B155" s="255" t="s">
        <v>31</v>
      </c>
      <c r="C155" s="252">
        <v>1</v>
      </c>
      <c r="D155" s="177" t="s">
        <v>13</v>
      </c>
      <c r="E155" s="333"/>
      <c r="F155" s="318">
        <f t="shared" si="8"/>
        <v>0</v>
      </c>
      <c r="G155" s="12"/>
    </row>
    <row r="156" spans="1:7" ht="28.5">
      <c r="A156" s="179">
        <f t="shared" si="9"/>
        <v>5.1899999999999959</v>
      </c>
      <c r="B156" s="254" t="s">
        <v>32</v>
      </c>
      <c r="C156" s="252">
        <v>3</v>
      </c>
      <c r="D156" s="177" t="s">
        <v>13</v>
      </c>
      <c r="E156" s="333"/>
      <c r="F156" s="318">
        <f t="shared" si="8"/>
        <v>0</v>
      </c>
      <c r="G156" s="12"/>
    </row>
    <row r="157" spans="1:7" ht="28.5">
      <c r="A157" s="179">
        <f t="shared" si="9"/>
        <v>5.1999999999999957</v>
      </c>
      <c r="B157" s="254" t="s">
        <v>33</v>
      </c>
      <c r="C157" s="252">
        <v>1</v>
      </c>
      <c r="D157" s="177" t="s">
        <v>13</v>
      </c>
      <c r="E157" s="333"/>
      <c r="F157" s="318">
        <f t="shared" si="8"/>
        <v>0</v>
      </c>
      <c r="G157" s="12"/>
    </row>
    <row r="158" spans="1:7" ht="28.5">
      <c r="A158" s="179">
        <f t="shared" si="9"/>
        <v>5.2099999999999955</v>
      </c>
      <c r="B158" s="254" t="s">
        <v>34</v>
      </c>
      <c r="C158" s="252">
        <v>36.75</v>
      </c>
      <c r="D158" s="177" t="s">
        <v>35</v>
      </c>
      <c r="E158" s="333"/>
      <c r="F158" s="318">
        <f t="shared" si="8"/>
        <v>0</v>
      </c>
      <c r="G158" s="12"/>
    </row>
    <row r="159" spans="1:7" ht="28.5">
      <c r="A159" s="179">
        <f t="shared" si="9"/>
        <v>5.2199999999999953</v>
      </c>
      <c r="B159" s="255" t="s">
        <v>36</v>
      </c>
      <c r="C159" s="252">
        <v>10</v>
      </c>
      <c r="D159" s="177" t="s">
        <v>17</v>
      </c>
      <c r="E159" s="333"/>
      <c r="F159" s="318">
        <f t="shared" si="8"/>
        <v>0</v>
      </c>
      <c r="G159" s="12"/>
    </row>
    <row r="160" spans="1:7" ht="42.75">
      <c r="A160" s="179">
        <f t="shared" si="9"/>
        <v>5.2299999999999951</v>
      </c>
      <c r="B160" s="254" t="s">
        <v>37</v>
      </c>
      <c r="C160" s="252">
        <v>15.86</v>
      </c>
      <c r="D160" s="177" t="s">
        <v>35</v>
      </c>
      <c r="E160" s="333"/>
      <c r="F160" s="318">
        <f t="shared" si="8"/>
        <v>0</v>
      </c>
      <c r="G160" s="12"/>
    </row>
    <row r="161" spans="1:21" ht="28.5">
      <c r="A161" s="179">
        <f t="shared" si="9"/>
        <v>5.2399999999999949</v>
      </c>
      <c r="B161" s="254" t="s">
        <v>38</v>
      </c>
      <c r="C161" s="252">
        <v>11.34</v>
      </c>
      <c r="D161" s="177" t="s">
        <v>17</v>
      </c>
      <c r="E161" s="333"/>
      <c r="F161" s="318">
        <f t="shared" si="8"/>
        <v>0</v>
      </c>
      <c r="G161" s="12"/>
    </row>
    <row r="162" spans="1:21" ht="42.75">
      <c r="A162" s="179">
        <f t="shared" si="9"/>
        <v>5.2499999999999947</v>
      </c>
      <c r="B162" s="255" t="s">
        <v>39</v>
      </c>
      <c r="C162" s="252">
        <v>1</v>
      </c>
      <c r="D162" s="177" t="s">
        <v>13</v>
      </c>
      <c r="E162" s="333"/>
      <c r="F162" s="318">
        <f t="shared" si="8"/>
        <v>0</v>
      </c>
      <c r="G162" s="12"/>
    </row>
    <row r="163" spans="1:21" ht="42.75">
      <c r="A163" s="179">
        <f t="shared" si="9"/>
        <v>5.2599999999999945</v>
      </c>
      <c r="B163" s="255" t="s">
        <v>40</v>
      </c>
      <c r="C163" s="252">
        <v>1</v>
      </c>
      <c r="D163" s="177" t="s">
        <v>13</v>
      </c>
      <c r="E163" s="333"/>
      <c r="F163" s="318">
        <f t="shared" si="8"/>
        <v>0</v>
      </c>
      <c r="G163" s="12"/>
    </row>
    <row r="164" spans="1:21" s="280" customFormat="1" ht="15">
      <c r="A164" s="261"/>
      <c r="B164" s="11" t="s">
        <v>10</v>
      </c>
      <c r="C164" s="187"/>
      <c r="D164" s="41"/>
      <c r="E164" s="262"/>
      <c r="F164" s="41"/>
      <c r="G164" s="33">
        <f>SUM(F138:F163)</f>
        <v>0</v>
      </c>
      <c r="H164" s="1"/>
      <c r="I164" s="279"/>
      <c r="J164" s="279"/>
      <c r="K164" s="44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</row>
    <row r="165" spans="1:21" ht="15">
      <c r="A165" s="263"/>
      <c r="B165" s="189"/>
      <c r="C165" s="190"/>
      <c r="D165" s="191"/>
      <c r="E165" s="264"/>
      <c r="F165" s="191"/>
      <c r="G165" s="192"/>
    </row>
    <row r="166" spans="1:21" ht="15">
      <c r="A166" s="193">
        <v>6</v>
      </c>
      <c r="B166" s="346" t="s">
        <v>58</v>
      </c>
      <c r="C166" s="346"/>
      <c r="D166" s="346"/>
      <c r="E166" s="346"/>
      <c r="F166" s="346"/>
      <c r="G166" s="346"/>
    </row>
    <row r="167" spans="1:21">
      <c r="A167" s="179">
        <f>A166+0.01</f>
        <v>6.01</v>
      </c>
      <c r="B167" s="253" t="s">
        <v>12</v>
      </c>
      <c r="C167" s="252">
        <v>2</v>
      </c>
      <c r="D167" s="177" t="s">
        <v>13</v>
      </c>
      <c r="E167" s="333"/>
      <c r="F167" s="318">
        <f>ROUND(C167*E167,2)</f>
        <v>0</v>
      </c>
      <c r="G167" s="12"/>
    </row>
    <row r="168" spans="1:21">
      <c r="A168" s="179">
        <f t="shared" ref="A168:A192" si="10">A167+0.01</f>
        <v>6.02</v>
      </c>
      <c r="B168" s="253" t="s">
        <v>14</v>
      </c>
      <c r="C168" s="252">
        <v>2</v>
      </c>
      <c r="D168" s="177" t="s">
        <v>13</v>
      </c>
      <c r="E168" s="333"/>
      <c r="F168" s="318">
        <f>ROUND(C168*E168,2)</f>
        <v>0</v>
      </c>
      <c r="G168" s="12"/>
    </row>
    <row r="169" spans="1:21">
      <c r="A169" s="179">
        <f t="shared" si="10"/>
        <v>6.0299999999999994</v>
      </c>
      <c r="B169" s="253" t="s">
        <v>15</v>
      </c>
      <c r="C169" s="252">
        <v>1</v>
      </c>
      <c r="D169" s="177" t="s">
        <v>13</v>
      </c>
      <c r="E169" s="333"/>
      <c r="F169" s="318">
        <f>ROUND(C169*E169,2)</f>
        <v>0</v>
      </c>
      <c r="G169" s="12"/>
    </row>
    <row r="170" spans="1:21">
      <c r="A170" s="179">
        <f t="shared" si="10"/>
        <v>6.0399999999999991</v>
      </c>
      <c r="B170" s="253" t="s">
        <v>16</v>
      </c>
      <c r="C170" s="252">
        <v>10</v>
      </c>
      <c r="D170" s="177" t="s">
        <v>17</v>
      </c>
      <c r="E170" s="333"/>
      <c r="F170" s="318">
        <f t="shared" ref="F170:F192" si="11">ROUND(C170*E170,2)</f>
        <v>0</v>
      </c>
      <c r="G170" s="12"/>
    </row>
    <row r="171" spans="1:21">
      <c r="A171" s="179">
        <f t="shared" si="10"/>
        <v>6.0499999999999989</v>
      </c>
      <c r="B171" s="253" t="s">
        <v>18</v>
      </c>
      <c r="C171" s="252">
        <v>29.64</v>
      </c>
      <c r="D171" s="177" t="s">
        <v>17</v>
      </c>
      <c r="E171" s="333"/>
      <c r="F171" s="318">
        <f t="shared" si="11"/>
        <v>0</v>
      </c>
      <c r="G171" s="12"/>
    </row>
    <row r="172" spans="1:21">
      <c r="A172" s="179">
        <f t="shared" si="10"/>
        <v>6.0599999999999987</v>
      </c>
      <c r="B172" s="253" t="s">
        <v>19</v>
      </c>
      <c r="C172" s="252">
        <v>4.2</v>
      </c>
      <c r="D172" s="177" t="s">
        <v>17</v>
      </c>
      <c r="E172" s="333"/>
      <c r="F172" s="318">
        <f t="shared" si="11"/>
        <v>0</v>
      </c>
      <c r="G172" s="12"/>
    </row>
    <row r="173" spans="1:21">
      <c r="A173" s="179">
        <f t="shared" si="10"/>
        <v>6.0699999999999985</v>
      </c>
      <c r="B173" s="253" t="s">
        <v>20</v>
      </c>
      <c r="C173" s="252">
        <v>2</v>
      </c>
      <c r="D173" s="177" t="s">
        <v>13</v>
      </c>
      <c r="E173" s="333"/>
      <c r="F173" s="318">
        <f t="shared" si="11"/>
        <v>0</v>
      </c>
      <c r="G173" s="12"/>
    </row>
    <row r="174" spans="1:21">
      <c r="A174" s="179">
        <f t="shared" si="10"/>
        <v>6.0799999999999983</v>
      </c>
      <c r="B174" s="253" t="s">
        <v>21</v>
      </c>
      <c r="C174" s="252">
        <v>10</v>
      </c>
      <c r="D174" s="177" t="s">
        <v>17</v>
      </c>
      <c r="E174" s="333"/>
      <c r="F174" s="318">
        <f t="shared" si="11"/>
        <v>0</v>
      </c>
      <c r="G174" s="12"/>
    </row>
    <row r="175" spans="1:21">
      <c r="A175" s="179">
        <f t="shared" si="10"/>
        <v>6.0899999999999981</v>
      </c>
      <c r="B175" s="253" t="s">
        <v>22</v>
      </c>
      <c r="C175" s="252">
        <v>2</v>
      </c>
      <c r="D175" s="177" t="s">
        <v>13</v>
      </c>
      <c r="E175" s="333"/>
      <c r="F175" s="318">
        <f t="shared" si="11"/>
        <v>0</v>
      </c>
      <c r="G175" s="12"/>
    </row>
    <row r="176" spans="1:21" ht="57">
      <c r="A176" s="179">
        <f t="shared" si="10"/>
        <v>6.0999999999999979</v>
      </c>
      <c r="B176" s="257" t="s">
        <v>49</v>
      </c>
      <c r="C176" s="252">
        <v>2</v>
      </c>
      <c r="D176" s="178" t="s">
        <v>13</v>
      </c>
      <c r="E176" s="333"/>
      <c r="F176" s="318">
        <f t="shared" si="11"/>
        <v>0</v>
      </c>
      <c r="G176" s="12"/>
    </row>
    <row r="177" spans="1:7" s="57" customFormat="1" ht="71.25">
      <c r="A177" s="179">
        <f t="shared" si="10"/>
        <v>6.1099999999999977</v>
      </c>
      <c r="B177" s="254" t="s">
        <v>24</v>
      </c>
      <c r="C177" s="252">
        <v>2</v>
      </c>
      <c r="D177" s="178" t="s">
        <v>13</v>
      </c>
      <c r="E177" s="333"/>
      <c r="F177" s="318">
        <f t="shared" si="11"/>
        <v>0</v>
      </c>
      <c r="G177" s="12"/>
    </row>
    <row r="178" spans="1:7" s="57" customFormat="1" ht="42.75">
      <c r="A178" s="179">
        <f t="shared" si="10"/>
        <v>6.1199999999999974</v>
      </c>
      <c r="B178" s="254" t="s">
        <v>25</v>
      </c>
      <c r="C178" s="252">
        <v>2</v>
      </c>
      <c r="D178" s="178" t="s">
        <v>13</v>
      </c>
      <c r="E178" s="333"/>
      <c r="F178" s="318">
        <f t="shared" si="11"/>
        <v>0</v>
      </c>
      <c r="G178" s="12"/>
    </row>
    <row r="179" spans="1:7" s="57" customFormat="1" ht="42.75">
      <c r="A179" s="179">
        <f t="shared" si="10"/>
        <v>6.1299999999999972</v>
      </c>
      <c r="B179" s="260" t="s">
        <v>26</v>
      </c>
      <c r="C179" s="252">
        <v>2</v>
      </c>
      <c r="D179" s="178" t="s">
        <v>13</v>
      </c>
      <c r="E179" s="333"/>
      <c r="F179" s="318">
        <f t="shared" si="11"/>
        <v>0</v>
      </c>
      <c r="G179" s="12"/>
    </row>
    <row r="180" spans="1:7" s="57" customFormat="1" ht="57">
      <c r="A180" s="179">
        <f t="shared" si="10"/>
        <v>6.139999999999997</v>
      </c>
      <c r="B180" s="255" t="s">
        <v>27</v>
      </c>
      <c r="C180" s="252">
        <v>1</v>
      </c>
      <c r="D180" s="178" t="s">
        <v>13</v>
      </c>
      <c r="E180" s="333"/>
      <c r="F180" s="318">
        <f t="shared" si="11"/>
        <v>0</v>
      </c>
      <c r="G180" s="12"/>
    </row>
    <row r="181" spans="1:7" s="57" customFormat="1" ht="28.5">
      <c r="A181" s="179">
        <f t="shared" si="10"/>
        <v>6.1499999999999968</v>
      </c>
      <c r="B181" s="255" t="s">
        <v>50</v>
      </c>
      <c r="C181" s="252">
        <v>1</v>
      </c>
      <c r="D181" s="178" t="s">
        <v>13</v>
      </c>
      <c r="E181" s="333"/>
      <c r="F181" s="318">
        <f t="shared" si="11"/>
        <v>0</v>
      </c>
      <c r="G181" s="12"/>
    </row>
    <row r="182" spans="1:7" s="57" customFormat="1" ht="42.75">
      <c r="A182" s="179">
        <f t="shared" si="10"/>
        <v>6.1599999999999966</v>
      </c>
      <c r="B182" s="255" t="s">
        <v>29</v>
      </c>
      <c r="C182" s="252">
        <v>10</v>
      </c>
      <c r="D182" s="177" t="s">
        <v>17</v>
      </c>
      <c r="E182" s="333"/>
      <c r="F182" s="318">
        <f t="shared" si="11"/>
        <v>0</v>
      </c>
      <c r="G182" s="12"/>
    </row>
    <row r="183" spans="1:7" ht="42.75">
      <c r="A183" s="179">
        <f t="shared" si="10"/>
        <v>6.1699999999999964</v>
      </c>
      <c r="B183" s="255" t="s">
        <v>30</v>
      </c>
      <c r="C183" s="252">
        <v>39.96</v>
      </c>
      <c r="D183" s="177" t="s">
        <v>17</v>
      </c>
      <c r="E183" s="333"/>
      <c r="F183" s="318">
        <f t="shared" si="11"/>
        <v>0</v>
      </c>
      <c r="G183" s="12"/>
    </row>
    <row r="184" spans="1:7" ht="42.75">
      <c r="A184" s="179">
        <f t="shared" si="10"/>
        <v>6.1799999999999962</v>
      </c>
      <c r="B184" s="255" t="s">
        <v>31</v>
      </c>
      <c r="C184" s="252">
        <v>1</v>
      </c>
      <c r="D184" s="177" t="s">
        <v>13</v>
      </c>
      <c r="E184" s="333"/>
      <c r="F184" s="318">
        <f t="shared" si="11"/>
        <v>0</v>
      </c>
      <c r="G184" s="12"/>
    </row>
    <row r="185" spans="1:7" ht="28.5">
      <c r="A185" s="179">
        <f t="shared" si="10"/>
        <v>6.1899999999999959</v>
      </c>
      <c r="B185" s="254" t="s">
        <v>32</v>
      </c>
      <c r="C185" s="252">
        <v>3</v>
      </c>
      <c r="D185" s="177" t="s">
        <v>13</v>
      </c>
      <c r="E185" s="333"/>
      <c r="F185" s="318">
        <f t="shared" si="11"/>
        <v>0</v>
      </c>
      <c r="G185" s="12"/>
    </row>
    <row r="186" spans="1:7" ht="28.5">
      <c r="A186" s="179">
        <f t="shared" si="10"/>
        <v>6.1999999999999957</v>
      </c>
      <c r="B186" s="254" t="s">
        <v>33</v>
      </c>
      <c r="C186" s="252">
        <v>1</v>
      </c>
      <c r="D186" s="177" t="s">
        <v>13</v>
      </c>
      <c r="E186" s="333"/>
      <c r="F186" s="318">
        <f t="shared" si="11"/>
        <v>0</v>
      </c>
      <c r="G186" s="12"/>
    </row>
    <row r="187" spans="1:7" ht="28.5">
      <c r="A187" s="179">
        <f t="shared" si="10"/>
        <v>6.2099999999999955</v>
      </c>
      <c r="B187" s="254" t="s">
        <v>34</v>
      </c>
      <c r="C187" s="252">
        <v>36.75</v>
      </c>
      <c r="D187" s="177" t="s">
        <v>35</v>
      </c>
      <c r="E187" s="333"/>
      <c r="F187" s="318">
        <f t="shared" si="11"/>
        <v>0</v>
      </c>
      <c r="G187" s="12"/>
    </row>
    <row r="188" spans="1:7" ht="28.5">
      <c r="A188" s="179">
        <f t="shared" si="10"/>
        <v>6.2199999999999953</v>
      </c>
      <c r="B188" s="255" t="s">
        <v>36</v>
      </c>
      <c r="C188" s="252">
        <v>10</v>
      </c>
      <c r="D188" s="177" t="s">
        <v>17</v>
      </c>
      <c r="E188" s="333"/>
      <c r="F188" s="318">
        <f t="shared" si="11"/>
        <v>0</v>
      </c>
      <c r="G188" s="12"/>
    </row>
    <row r="189" spans="1:7" ht="42.75">
      <c r="A189" s="179">
        <f t="shared" si="10"/>
        <v>6.2299999999999951</v>
      </c>
      <c r="B189" s="254" t="s">
        <v>37</v>
      </c>
      <c r="C189" s="252">
        <v>15.86</v>
      </c>
      <c r="D189" s="177" t="s">
        <v>35</v>
      </c>
      <c r="E189" s="333"/>
      <c r="F189" s="318">
        <f t="shared" si="11"/>
        <v>0</v>
      </c>
      <c r="G189" s="12"/>
    </row>
    <row r="190" spans="1:7" ht="28.5">
      <c r="A190" s="179">
        <f t="shared" si="10"/>
        <v>6.2399999999999949</v>
      </c>
      <c r="B190" s="254" t="s">
        <v>38</v>
      </c>
      <c r="C190" s="252">
        <v>11.34</v>
      </c>
      <c r="D190" s="177" t="s">
        <v>17</v>
      </c>
      <c r="E190" s="333"/>
      <c r="F190" s="318">
        <f t="shared" si="11"/>
        <v>0</v>
      </c>
      <c r="G190" s="12"/>
    </row>
    <row r="191" spans="1:7" ht="42.75">
      <c r="A191" s="179">
        <f t="shared" si="10"/>
        <v>6.2499999999999947</v>
      </c>
      <c r="B191" s="255" t="s">
        <v>39</v>
      </c>
      <c r="C191" s="252">
        <v>1</v>
      </c>
      <c r="D191" s="177" t="s">
        <v>13</v>
      </c>
      <c r="E191" s="333"/>
      <c r="F191" s="318">
        <f t="shared" si="11"/>
        <v>0</v>
      </c>
      <c r="G191" s="12"/>
    </row>
    <row r="192" spans="1:7" ht="42.75">
      <c r="A192" s="306">
        <f t="shared" si="10"/>
        <v>6.2599999999999945</v>
      </c>
      <c r="B192" s="307" t="s">
        <v>40</v>
      </c>
      <c r="C192" s="252">
        <v>1</v>
      </c>
      <c r="D192" s="200" t="s">
        <v>13</v>
      </c>
      <c r="E192" s="334"/>
      <c r="F192" s="319">
        <f t="shared" si="11"/>
        <v>0</v>
      </c>
      <c r="G192" s="248"/>
    </row>
    <row r="193" spans="1:21" s="280" customFormat="1" ht="15">
      <c r="A193" s="308"/>
      <c r="B193" s="309" t="s">
        <v>10</v>
      </c>
      <c r="C193" s="310"/>
      <c r="D193" s="311"/>
      <c r="E193" s="312"/>
      <c r="F193" s="311"/>
      <c r="G193" s="313">
        <f>SUM(F167:F192)</f>
        <v>0</v>
      </c>
      <c r="H193" s="1"/>
      <c r="I193" s="279"/>
      <c r="J193" s="279"/>
      <c r="K193" s="44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</row>
    <row r="194" spans="1:21" ht="15">
      <c r="A194" s="263"/>
      <c r="B194" s="189"/>
      <c r="C194" s="190"/>
      <c r="D194" s="191"/>
      <c r="E194" s="264"/>
      <c r="F194" s="191"/>
      <c r="G194" s="192"/>
    </row>
    <row r="195" spans="1:21" ht="15">
      <c r="A195" s="193">
        <v>7</v>
      </c>
      <c r="B195" s="349" t="s">
        <v>59</v>
      </c>
      <c r="C195" s="350"/>
      <c r="D195" s="350"/>
      <c r="E195" s="350"/>
      <c r="F195" s="350"/>
      <c r="G195" s="351"/>
    </row>
    <row r="196" spans="1:21">
      <c r="A196" s="179">
        <f>A195+0.01</f>
        <v>7.01</v>
      </c>
      <c r="B196" s="258" t="s">
        <v>60</v>
      </c>
      <c r="C196" s="186">
        <v>2</v>
      </c>
      <c r="D196" s="247" t="s">
        <v>13</v>
      </c>
      <c r="E196" s="333"/>
      <c r="F196" s="318">
        <f>ROUND(C196*E196,2)</f>
        <v>0</v>
      </c>
      <c r="G196" s="204"/>
    </row>
    <row r="197" spans="1:21">
      <c r="A197" s="179">
        <f t="shared" ref="A197:A207" si="12">A196+0.01</f>
        <v>7.02</v>
      </c>
      <c r="B197" s="258" t="s">
        <v>15</v>
      </c>
      <c r="C197" s="186">
        <v>2</v>
      </c>
      <c r="D197" s="177" t="s">
        <v>13</v>
      </c>
      <c r="E197" s="333"/>
      <c r="F197" s="318">
        <f t="shared" ref="F197:F207" si="13">ROUND(C197*E197,2)</f>
        <v>0</v>
      </c>
      <c r="G197" s="204"/>
    </row>
    <row r="198" spans="1:21">
      <c r="A198" s="179">
        <f t="shared" si="12"/>
        <v>7.0299999999999994</v>
      </c>
      <c r="B198" s="258" t="s">
        <v>16</v>
      </c>
      <c r="C198" s="186">
        <v>9.6999999999999993</v>
      </c>
      <c r="D198" s="177" t="s">
        <v>17</v>
      </c>
      <c r="E198" s="333"/>
      <c r="F198" s="318">
        <f t="shared" si="13"/>
        <v>0</v>
      </c>
      <c r="G198" s="248"/>
    </row>
    <row r="199" spans="1:21" ht="42.75">
      <c r="A199" s="179">
        <f t="shared" si="12"/>
        <v>7.0399999999999991</v>
      </c>
      <c r="B199" s="258" t="s">
        <v>61</v>
      </c>
      <c r="C199" s="186">
        <v>9.6999999999999993</v>
      </c>
      <c r="D199" s="177" t="s">
        <v>17</v>
      </c>
      <c r="E199" s="333"/>
      <c r="F199" s="318">
        <f t="shared" si="13"/>
        <v>0</v>
      </c>
      <c r="G199" s="204"/>
    </row>
    <row r="200" spans="1:21" ht="42.75">
      <c r="A200" s="179">
        <f t="shared" si="12"/>
        <v>7.0499999999999989</v>
      </c>
      <c r="B200" s="259" t="s">
        <v>62</v>
      </c>
      <c r="C200" s="186">
        <v>8.25</v>
      </c>
      <c r="D200" s="177" t="s">
        <v>63</v>
      </c>
      <c r="E200" s="334"/>
      <c r="F200" s="318">
        <f t="shared" si="13"/>
        <v>0</v>
      </c>
      <c r="G200" s="204"/>
    </row>
    <row r="201" spans="1:21" ht="42.75">
      <c r="A201" s="179">
        <f t="shared" si="12"/>
        <v>7.0599999999999987</v>
      </c>
      <c r="B201" s="255" t="s">
        <v>64</v>
      </c>
      <c r="C201" s="199">
        <v>18</v>
      </c>
      <c r="D201" s="200" t="s">
        <v>65</v>
      </c>
      <c r="E201" s="334"/>
      <c r="F201" s="318">
        <f t="shared" si="13"/>
        <v>0</v>
      </c>
      <c r="G201" s="204"/>
    </row>
    <row r="202" spans="1:21" ht="42.75">
      <c r="A202" s="179">
        <f t="shared" si="12"/>
        <v>7.0699999999999985</v>
      </c>
      <c r="B202" s="255" t="s">
        <v>66</v>
      </c>
      <c r="C202" s="199">
        <v>36</v>
      </c>
      <c r="D202" s="177" t="s">
        <v>35</v>
      </c>
      <c r="E202" s="334"/>
      <c r="F202" s="318">
        <f t="shared" si="13"/>
        <v>0</v>
      </c>
      <c r="G202" s="204"/>
    </row>
    <row r="203" spans="1:21" ht="85.5">
      <c r="A203" s="179">
        <f t="shared" si="12"/>
        <v>7.0799999999999983</v>
      </c>
      <c r="B203" s="255" t="s">
        <v>67</v>
      </c>
      <c r="C203" s="199">
        <v>2</v>
      </c>
      <c r="D203" s="200" t="s">
        <v>13</v>
      </c>
      <c r="E203" s="334"/>
      <c r="F203" s="318">
        <f t="shared" si="13"/>
        <v>0</v>
      </c>
      <c r="G203" s="204"/>
    </row>
    <row r="204" spans="1:21" ht="28.5">
      <c r="A204" s="179">
        <f t="shared" si="12"/>
        <v>7.0899999999999981</v>
      </c>
      <c r="B204" s="255" t="s">
        <v>36</v>
      </c>
      <c r="C204" s="186">
        <v>10</v>
      </c>
      <c r="D204" s="177" t="s">
        <v>17</v>
      </c>
      <c r="E204" s="333"/>
      <c r="F204" s="318">
        <f t="shared" si="13"/>
        <v>0</v>
      </c>
      <c r="G204" s="204"/>
    </row>
    <row r="205" spans="1:21" ht="28.5">
      <c r="A205" s="179">
        <f t="shared" si="12"/>
        <v>7.0999999999999979</v>
      </c>
      <c r="B205" s="254" t="s">
        <v>32</v>
      </c>
      <c r="C205" s="186">
        <v>2</v>
      </c>
      <c r="D205" s="177" t="s">
        <v>13</v>
      </c>
      <c r="E205" s="333"/>
      <c r="F205" s="318">
        <f t="shared" si="13"/>
        <v>0</v>
      </c>
      <c r="G205" s="204"/>
    </row>
    <row r="206" spans="1:21" ht="42.75">
      <c r="A206" s="179">
        <f t="shared" si="12"/>
        <v>7.1099999999999977</v>
      </c>
      <c r="B206" s="260" t="s">
        <v>68</v>
      </c>
      <c r="C206" s="186">
        <v>68.92</v>
      </c>
      <c r="D206" s="177" t="s">
        <v>17</v>
      </c>
      <c r="E206" s="333"/>
      <c r="F206" s="318">
        <f t="shared" si="13"/>
        <v>0</v>
      </c>
      <c r="G206" s="204"/>
    </row>
    <row r="207" spans="1:21" ht="42.75">
      <c r="A207" s="179">
        <f t="shared" si="12"/>
        <v>7.1199999999999974</v>
      </c>
      <c r="B207" s="255" t="s">
        <v>40</v>
      </c>
      <c r="C207" s="186">
        <v>1</v>
      </c>
      <c r="D207" s="177" t="s">
        <v>13</v>
      </c>
      <c r="E207" s="333"/>
      <c r="F207" s="318">
        <f t="shared" si="13"/>
        <v>0</v>
      </c>
      <c r="G207" s="249"/>
    </row>
    <row r="208" spans="1:21" ht="15">
      <c r="A208" s="308"/>
      <c r="B208" s="309" t="s">
        <v>10</v>
      </c>
      <c r="C208" s="310"/>
      <c r="D208" s="311"/>
      <c r="E208" s="312"/>
      <c r="F208" s="311"/>
      <c r="G208" s="313">
        <f>SUM(F196:F207)</f>
        <v>0</v>
      </c>
    </row>
    <row r="209" spans="1:7" ht="15">
      <c r="A209" s="263"/>
      <c r="B209" s="189"/>
      <c r="C209" s="190"/>
      <c r="D209" s="191"/>
      <c r="E209" s="264"/>
      <c r="F209" s="191"/>
      <c r="G209" s="192"/>
    </row>
    <row r="210" spans="1:7" ht="15">
      <c r="A210" s="305">
        <v>8</v>
      </c>
      <c r="B210" s="346" t="s">
        <v>69</v>
      </c>
      <c r="C210" s="346"/>
      <c r="D210" s="346"/>
      <c r="E210" s="346"/>
      <c r="F210" s="346"/>
      <c r="G210" s="346"/>
    </row>
    <row r="211" spans="1:7">
      <c r="A211" s="179">
        <f>A210+0.01</f>
        <v>8.01</v>
      </c>
      <c r="B211" s="253" t="s">
        <v>16</v>
      </c>
      <c r="C211" s="186">
        <v>16.8</v>
      </c>
      <c r="D211" s="177" t="s">
        <v>17</v>
      </c>
      <c r="E211" s="333"/>
      <c r="F211" s="318">
        <f t="shared" ref="F211:F217" si="14">ROUND(C211*E211,2)</f>
        <v>0</v>
      </c>
      <c r="G211" s="204"/>
    </row>
    <row r="212" spans="1:7">
      <c r="A212" s="179">
        <f t="shared" ref="A212:A217" si="15">A211+0.01</f>
        <v>8.02</v>
      </c>
      <c r="B212" s="253" t="s">
        <v>18</v>
      </c>
      <c r="C212" s="186">
        <v>37</v>
      </c>
      <c r="D212" s="177" t="s">
        <v>17</v>
      </c>
      <c r="E212" s="333"/>
      <c r="F212" s="318">
        <f t="shared" si="14"/>
        <v>0</v>
      </c>
      <c r="G212" s="204"/>
    </row>
    <row r="213" spans="1:7" ht="42.75">
      <c r="A213" s="179">
        <f t="shared" si="15"/>
        <v>8.0299999999999994</v>
      </c>
      <c r="B213" s="255" t="s">
        <v>70</v>
      </c>
      <c r="C213" s="186">
        <v>16.2</v>
      </c>
      <c r="D213" s="177" t="s">
        <v>17</v>
      </c>
      <c r="E213" s="333"/>
      <c r="F213" s="318">
        <f t="shared" si="14"/>
        <v>0</v>
      </c>
      <c r="G213" s="204"/>
    </row>
    <row r="214" spans="1:7" ht="42.75">
      <c r="A214" s="179">
        <f t="shared" si="15"/>
        <v>8.0399999999999991</v>
      </c>
      <c r="B214" s="255" t="s">
        <v>71</v>
      </c>
      <c r="C214" s="186">
        <v>16.5</v>
      </c>
      <c r="D214" s="177" t="s">
        <v>63</v>
      </c>
      <c r="E214" s="333"/>
      <c r="F214" s="318">
        <f t="shared" si="14"/>
        <v>0</v>
      </c>
      <c r="G214" s="204"/>
    </row>
    <row r="215" spans="1:7" ht="42.75">
      <c r="A215" s="179">
        <f t="shared" si="15"/>
        <v>8.0499999999999989</v>
      </c>
      <c r="B215" s="260" t="s">
        <v>72</v>
      </c>
      <c r="C215" s="186">
        <v>52.44</v>
      </c>
      <c r="D215" s="177" t="s">
        <v>17</v>
      </c>
      <c r="E215" s="333"/>
      <c r="F215" s="318">
        <f t="shared" si="14"/>
        <v>0</v>
      </c>
      <c r="G215" s="204"/>
    </row>
    <row r="216" spans="1:7" ht="28.5">
      <c r="A216" s="179">
        <f t="shared" si="15"/>
        <v>8.0599999999999987</v>
      </c>
      <c r="B216" s="255" t="s">
        <v>73</v>
      </c>
      <c r="C216" s="199">
        <f>C213</f>
        <v>16.2</v>
      </c>
      <c r="D216" s="200" t="s">
        <v>17</v>
      </c>
      <c r="E216" s="334"/>
      <c r="F216" s="319">
        <f t="shared" si="14"/>
        <v>0</v>
      </c>
      <c r="G216" s="204"/>
    </row>
    <row r="217" spans="1:7" ht="28.5">
      <c r="A217" s="179">
        <f t="shared" si="15"/>
        <v>8.0699999999999985</v>
      </c>
      <c r="B217" s="254" t="s">
        <v>32</v>
      </c>
      <c r="C217" s="186">
        <v>4</v>
      </c>
      <c r="D217" s="177" t="s">
        <v>13</v>
      </c>
      <c r="E217" s="333"/>
      <c r="F217" s="318">
        <f t="shared" si="14"/>
        <v>0</v>
      </c>
      <c r="G217" s="204"/>
    </row>
    <row r="218" spans="1:7" ht="15">
      <c r="A218" s="261"/>
      <c r="B218" s="11" t="s">
        <v>10</v>
      </c>
      <c r="C218" s="201"/>
      <c r="D218" s="202"/>
      <c r="E218" s="266"/>
      <c r="F218" s="202"/>
      <c r="G218" s="203">
        <f>SUM(F211:F217)</f>
        <v>0</v>
      </c>
    </row>
    <row r="219" spans="1:7" ht="15">
      <c r="A219" s="267"/>
      <c r="B219" s="194"/>
      <c r="C219" s="195"/>
      <c r="D219" s="196"/>
      <c r="E219" s="265"/>
      <c r="F219" s="196"/>
      <c r="G219" s="198"/>
    </row>
    <row r="220" spans="1:7" ht="15">
      <c r="A220" s="193">
        <v>9</v>
      </c>
      <c r="B220" s="346" t="s">
        <v>74</v>
      </c>
      <c r="C220" s="346"/>
      <c r="D220" s="346"/>
      <c r="E220" s="346"/>
      <c r="F220" s="346"/>
      <c r="G220" s="346"/>
    </row>
    <row r="221" spans="1:7">
      <c r="A221" s="179">
        <f>A220+0.01</f>
        <v>9.01</v>
      </c>
      <c r="B221" s="253" t="s">
        <v>75</v>
      </c>
      <c r="C221" s="186">
        <v>52.4</v>
      </c>
      <c r="D221" s="177" t="s">
        <v>17</v>
      </c>
      <c r="E221" s="333"/>
      <c r="F221" s="318">
        <f t="shared" ref="F221:F227" si="16">ROUND(C221*E221,2)</f>
        <v>0</v>
      </c>
      <c r="G221" s="204"/>
    </row>
    <row r="222" spans="1:7">
      <c r="A222" s="179">
        <f t="shared" ref="A222:A227" si="17">A221+0.01</f>
        <v>9.02</v>
      </c>
      <c r="B222" s="254" t="s">
        <v>76</v>
      </c>
      <c r="C222" s="186">
        <v>51.52</v>
      </c>
      <c r="D222" s="177" t="s">
        <v>17</v>
      </c>
      <c r="E222" s="333"/>
      <c r="F222" s="318">
        <f t="shared" si="16"/>
        <v>0</v>
      </c>
      <c r="G222" s="204"/>
    </row>
    <row r="223" spans="1:7" ht="42.75">
      <c r="A223" s="179">
        <f t="shared" si="17"/>
        <v>9.0299999999999994</v>
      </c>
      <c r="B223" s="254" t="s">
        <v>77</v>
      </c>
      <c r="C223" s="186">
        <v>38</v>
      </c>
      <c r="D223" s="177" t="s">
        <v>17</v>
      </c>
      <c r="E223" s="333"/>
      <c r="F223" s="318">
        <f t="shared" si="16"/>
        <v>0</v>
      </c>
      <c r="G223" s="204"/>
    </row>
    <row r="224" spans="1:7" ht="42.75">
      <c r="A224" s="179">
        <f t="shared" si="17"/>
        <v>9.0399999999999991</v>
      </c>
      <c r="B224" s="254" t="s">
        <v>78</v>
      </c>
      <c r="C224" s="186">
        <v>45.4</v>
      </c>
      <c r="D224" s="177" t="s">
        <v>63</v>
      </c>
      <c r="E224" s="333"/>
      <c r="F224" s="318">
        <f t="shared" si="16"/>
        <v>0</v>
      </c>
      <c r="G224" s="204"/>
    </row>
    <row r="225" spans="1:7" ht="42.75">
      <c r="A225" s="179">
        <f t="shared" si="17"/>
        <v>9.0499999999999989</v>
      </c>
      <c r="B225" s="254" t="s">
        <v>79</v>
      </c>
      <c r="C225" s="186">
        <v>48</v>
      </c>
      <c r="D225" s="177" t="s">
        <v>63</v>
      </c>
      <c r="E225" s="333"/>
      <c r="F225" s="318">
        <f t="shared" si="16"/>
        <v>0</v>
      </c>
      <c r="G225" s="204"/>
    </row>
    <row r="226" spans="1:7" ht="28.5">
      <c r="A226" s="179">
        <f t="shared" si="17"/>
        <v>9.0599999999999987</v>
      </c>
      <c r="B226" s="254" t="s">
        <v>80</v>
      </c>
      <c r="C226" s="186">
        <v>51.52</v>
      </c>
      <c r="D226" s="177" t="s">
        <v>17</v>
      </c>
      <c r="E226" s="333"/>
      <c r="F226" s="318">
        <f t="shared" si="16"/>
        <v>0</v>
      </c>
      <c r="G226" s="204"/>
    </row>
    <row r="227" spans="1:7" ht="28.5">
      <c r="A227" s="179">
        <f t="shared" si="17"/>
        <v>9.0699999999999985</v>
      </c>
      <c r="B227" s="254" t="s">
        <v>81</v>
      </c>
      <c r="C227" s="186">
        <v>1</v>
      </c>
      <c r="D227" s="177" t="s">
        <v>13</v>
      </c>
      <c r="E227" s="333"/>
      <c r="F227" s="318">
        <f t="shared" si="16"/>
        <v>0</v>
      </c>
      <c r="G227" s="204"/>
    </row>
    <row r="228" spans="1:7" ht="15">
      <c r="A228" s="261"/>
      <c r="B228" s="11" t="s">
        <v>10</v>
      </c>
      <c r="C228" s="187"/>
      <c r="D228" s="41"/>
      <c r="E228" s="262"/>
      <c r="F228" s="41"/>
      <c r="G228" s="203">
        <f>SUM(F221:F227)</f>
        <v>0</v>
      </c>
    </row>
    <row r="229" spans="1:7" ht="18" customHeight="1">
      <c r="A229" s="48"/>
      <c r="B229" s="182"/>
      <c r="C229" s="188"/>
      <c r="D229" s="183"/>
      <c r="E229" s="184"/>
      <c r="F229" s="320"/>
      <c r="G229" s="185"/>
    </row>
    <row r="230" spans="1:7" ht="15.75" customHeight="1">
      <c r="A230" s="308"/>
      <c r="B230" s="309" t="s">
        <v>82</v>
      </c>
      <c r="C230" s="310"/>
      <c r="D230" s="311"/>
      <c r="E230" s="312"/>
      <c r="F230" s="311"/>
      <c r="G230" s="313">
        <f>SUM(G16:G228)</f>
        <v>0</v>
      </c>
    </row>
    <row r="231" spans="1:7" ht="16.5" customHeight="1">
      <c r="A231" s="6"/>
      <c r="C231" s="7"/>
      <c r="D231" s="21"/>
      <c r="E231" s="8"/>
      <c r="F231" s="321"/>
      <c r="G231" s="9"/>
    </row>
    <row r="232" spans="1:7" ht="18" customHeight="1">
      <c r="A232" s="30"/>
      <c r="B232" s="31" t="s">
        <v>83</v>
      </c>
      <c r="C232" s="16"/>
      <c r="D232" s="42"/>
      <c r="E232" s="28"/>
      <c r="F232" s="322"/>
      <c r="G232" s="29"/>
    </row>
    <row r="233" spans="1:7">
      <c r="A233" s="24">
        <v>1</v>
      </c>
      <c r="B233" s="25" t="s">
        <v>84</v>
      </c>
      <c r="C233" s="26"/>
      <c r="D233" s="43"/>
      <c r="E233" s="27">
        <v>0.1</v>
      </c>
      <c r="F233" s="323"/>
      <c r="G233" s="281">
        <f>E233*$G$230</f>
        <v>0</v>
      </c>
    </row>
    <row r="234" spans="1:7">
      <c r="A234" s="24">
        <f>+A233+1</f>
        <v>2</v>
      </c>
      <c r="B234" s="25" t="s">
        <v>85</v>
      </c>
      <c r="C234" s="26"/>
      <c r="D234" s="43"/>
      <c r="E234" s="27">
        <v>0.03</v>
      </c>
      <c r="F234" s="323"/>
      <c r="G234" s="281">
        <f>E234*$G$230</f>
        <v>0</v>
      </c>
    </row>
    <row r="235" spans="1:7">
      <c r="A235" s="24">
        <v>3</v>
      </c>
      <c r="B235" s="25" t="s">
        <v>86</v>
      </c>
      <c r="C235" s="26"/>
      <c r="D235" s="43"/>
      <c r="E235" s="27">
        <v>2.5000000000000001E-2</v>
      </c>
      <c r="F235" s="323"/>
      <c r="G235" s="281">
        <f>E235*$G$230</f>
        <v>0</v>
      </c>
    </row>
    <row r="236" spans="1:7" ht="15.75" customHeight="1">
      <c r="A236" s="261"/>
      <c r="B236" s="11" t="s">
        <v>87</v>
      </c>
      <c r="C236" s="187"/>
      <c r="D236" s="41"/>
      <c r="E236" s="262"/>
      <c r="F236" s="41"/>
      <c r="G236" s="32">
        <f>SUM(G233:G235)</f>
        <v>0</v>
      </c>
    </row>
    <row r="237" spans="1:7">
      <c r="A237" s="45"/>
      <c r="B237" s="38"/>
      <c r="C237" s="39"/>
      <c r="D237" s="46"/>
      <c r="E237" s="40"/>
      <c r="F237" s="320"/>
      <c r="G237" s="282"/>
    </row>
    <row r="238" spans="1:7" ht="15">
      <c r="A238" s="261"/>
      <c r="B238" s="11" t="s">
        <v>88</v>
      </c>
      <c r="C238" s="187"/>
      <c r="D238" s="47"/>
      <c r="E238" s="262"/>
      <c r="F238" s="41"/>
      <c r="G238" s="56">
        <f>G236+G230</f>
        <v>0</v>
      </c>
    </row>
    <row r="239" spans="1:7">
      <c r="A239" s="45"/>
      <c r="B239" s="38"/>
      <c r="C239" s="39"/>
      <c r="D239" s="46"/>
      <c r="E239" s="40"/>
      <c r="F239" s="320"/>
      <c r="G239" s="282"/>
    </row>
    <row r="240" spans="1:7" ht="15">
      <c r="A240" s="261"/>
      <c r="B240" s="11" t="s">
        <v>89</v>
      </c>
      <c r="C240" s="187"/>
      <c r="D240" s="47"/>
      <c r="E240" s="176">
        <v>0.1</v>
      </c>
      <c r="F240" s="41"/>
      <c r="G240" s="33">
        <f>ROUND(G238*E240,2)</f>
        <v>0</v>
      </c>
    </row>
    <row r="241" spans="1:256" s="17" customFormat="1">
      <c r="A241" s="48"/>
      <c r="B241" s="49"/>
      <c r="C241" s="50"/>
      <c r="D241" s="51"/>
      <c r="E241" s="52"/>
      <c r="F241" s="324"/>
      <c r="G241" s="28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s="17" customFormat="1">
      <c r="A242" s="24">
        <v>4</v>
      </c>
      <c r="B242" s="25" t="s">
        <v>90</v>
      </c>
      <c r="C242" s="26"/>
      <c r="D242" s="43"/>
      <c r="E242" s="27">
        <v>0.18</v>
      </c>
      <c r="F242" s="323"/>
      <c r="G242" s="281">
        <f>ROUND(E242*(SUM(G240)),2)</f>
        <v>0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ht="15.75" customHeight="1">
      <c r="A243" s="24">
        <v>5</v>
      </c>
      <c r="B243" s="25" t="s">
        <v>91</v>
      </c>
      <c r="C243" s="26"/>
      <c r="D243" s="43"/>
      <c r="E243" s="27">
        <v>4.4999999999999998E-2</v>
      </c>
      <c r="F243" s="323"/>
      <c r="G243" s="281">
        <f>E243*G230</f>
        <v>0</v>
      </c>
    </row>
    <row r="244" spans="1:256" ht="14.25" customHeight="1">
      <c r="A244" s="24">
        <v>6</v>
      </c>
      <c r="B244" s="25" t="s">
        <v>92</v>
      </c>
      <c r="C244" s="26"/>
      <c r="D244" s="43"/>
      <c r="E244" s="27">
        <v>0.01</v>
      </c>
      <c r="F244" s="323"/>
      <c r="G244" s="281">
        <f>E244*G230</f>
        <v>0</v>
      </c>
    </row>
    <row r="245" spans="1:256" ht="16.5" customHeight="1">
      <c r="A245" s="24">
        <v>7</v>
      </c>
      <c r="B245" s="25" t="s">
        <v>93</v>
      </c>
      <c r="C245" s="26"/>
      <c r="D245" s="43"/>
      <c r="E245" s="27">
        <v>1E-3</v>
      </c>
      <c r="F245" s="323"/>
      <c r="G245" s="281">
        <f>E245*G230</f>
        <v>0</v>
      </c>
    </row>
    <row r="246" spans="1:256" ht="18.75" customHeight="1">
      <c r="A246" s="24">
        <v>8</v>
      </c>
      <c r="B246" s="25" t="s">
        <v>94</v>
      </c>
      <c r="C246" s="26"/>
      <c r="D246" s="43"/>
      <c r="E246" s="27">
        <v>0.01</v>
      </c>
      <c r="F246" s="323"/>
      <c r="G246" s="281">
        <f>E246*G230</f>
        <v>0</v>
      </c>
    </row>
    <row r="247" spans="1:256" ht="18.75" customHeight="1">
      <c r="A247" s="24">
        <v>9</v>
      </c>
      <c r="B247" s="25" t="s">
        <v>95</v>
      </c>
      <c r="C247" s="26"/>
      <c r="D247" s="43"/>
      <c r="E247" s="27">
        <v>0.02</v>
      </c>
      <c r="F247" s="323"/>
      <c r="G247" s="281">
        <f>E247*G230</f>
        <v>0</v>
      </c>
    </row>
    <row r="248" spans="1:256" ht="21.75" customHeight="1">
      <c r="A248" s="261"/>
      <c r="B248" s="11" t="s">
        <v>96</v>
      </c>
      <c r="C248" s="187"/>
      <c r="D248" s="47"/>
      <c r="E248" s="262"/>
      <c r="F248" s="41"/>
      <c r="G248" s="33">
        <f>SUM(G242:G247)</f>
        <v>0</v>
      </c>
    </row>
    <row r="249" spans="1:256" ht="19.5" customHeight="1">
      <c r="A249" s="34"/>
      <c r="B249" s="35"/>
      <c r="C249" s="36"/>
      <c r="D249" s="34"/>
      <c r="E249" s="37"/>
      <c r="F249" s="284"/>
      <c r="G249" s="285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  <c r="HQ249" s="17"/>
      <c r="HR249" s="17"/>
      <c r="HS249" s="17"/>
      <c r="HT249" s="17"/>
      <c r="HU249" s="17"/>
      <c r="HV249" s="17"/>
      <c r="HW249" s="17"/>
      <c r="HX249" s="17"/>
      <c r="HY249" s="17"/>
      <c r="HZ249" s="17"/>
      <c r="IA249" s="17"/>
      <c r="IB249" s="17"/>
      <c r="IC249" s="17"/>
      <c r="ID249" s="17"/>
      <c r="IE249" s="17"/>
      <c r="IF249" s="17"/>
      <c r="IG249" s="17"/>
      <c r="IH249" s="17"/>
      <c r="II249" s="17"/>
      <c r="IJ249" s="17"/>
      <c r="IK249" s="17"/>
      <c r="IL249" s="17"/>
      <c r="IM249" s="17"/>
      <c r="IN249" s="17"/>
      <c r="IO249" s="17"/>
      <c r="IP249" s="17"/>
      <c r="IQ249" s="17"/>
      <c r="IR249" s="17"/>
      <c r="IS249" s="17"/>
      <c r="IT249" s="17"/>
      <c r="IU249" s="17"/>
      <c r="IV249" s="17"/>
    </row>
    <row r="250" spans="1:256" ht="22.5" customHeight="1">
      <c r="A250" s="261"/>
      <c r="B250" s="11" t="s">
        <v>97</v>
      </c>
      <c r="C250" s="187"/>
      <c r="D250" s="47"/>
      <c r="E250" s="262"/>
      <c r="F250" s="41"/>
      <c r="G250" s="32">
        <f>G248+G236</f>
        <v>0</v>
      </c>
    </row>
    <row r="251" spans="1:256" ht="10.5" customHeight="1">
      <c r="A251" s="6"/>
      <c r="C251" s="7"/>
      <c r="D251" s="53"/>
      <c r="E251" s="8"/>
      <c r="F251" s="321"/>
      <c r="G251" s="9"/>
    </row>
    <row r="252" spans="1:256" ht="16.5" customHeight="1">
      <c r="A252" s="18">
        <v>10</v>
      </c>
      <c r="B252" s="314" t="s">
        <v>98</v>
      </c>
      <c r="C252" s="19"/>
      <c r="D252" s="54"/>
      <c r="E252" s="20">
        <v>0.05</v>
      </c>
      <c r="F252" s="325"/>
      <c r="G252" s="286">
        <f>ROUND(G230*E252,2)</f>
        <v>0</v>
      </c>
    </row>
    <row r="253" spans="1:256" ht="10.5" customHeight="1">
      <c r="A253" s="21"/>
      <c r="C253" s="22"/>
      <c r="D253" s="53"/>
      <c r="E253" s="23"/>
      <c r="F253" s="326"/>
      <c r="G253" s="287"/>
    </row>
    <row r="254" spans="1:256" ht="24.75" customHeight="1">
      <c r="A254" s="261"/>
      <c r="B254" s="11" t="s">
        <v>99</v>
      </c>
      <c r="C254" s="187"/>
      <c r="D254" s="47"/>
      <c r="E254" s="262"/>
      <c r="F254" s="41"/>
      <c r="G254" s="55">
        <f>G252+G250+G230</f>
        <v>0</v>
      </c>
    </row>
    <row r="255" spans="1:256" s="292" customFormat="1" ht="20.25" customHeight="1">
      <c r="A255" s="288"/>
      <c r="B255" s="268"/>
      <c r="C255" s="343"/>
      <c r="D255" s="343"/>
      <c r="E255" s="343"/>
      <c r="F255" s="327"/>
      <c r="G255" s="290"/>
      <c r="H255" s="291"/>
    </row>
    <row r="256" spans="1:256" s="292" customFormat="1" ht="20.25" customHeight="1">
      <c r="A256" s="288"/>
      <c r="B256" s="268"/>
      <c r="C256" s="293"/>
      <c r="D256" s="289"/>
      <c r="E256" s="289"/>
      <c r="F256" s="327"/>
      <c r="G256" s="290"/>
      <c r="H256" s="291"/>
    </row>
    <row r="257" spans="1:10" s="292" customFormat="1" ht="20.25" customHeight="1">
      <c r="A257" s="288"/>
      <c r="B257" s="268"/>
      <c r="C257" s="343"/>
      <c r="D257" s="343"/>
      <c r="E257" s="343"/>
      <c r="F257" s="327"/>
      <c r="G257" s="290"/>
      <c r="H257" s="291"/>
    </row>
    <row r="258" spans="1:10" ht="15" customHeight="1">
      <c r="A258" s="21"/>
      <c r="B258" s="6"/>
      <c r="D258" s="6"/>
      <c r="E258" s="344"/>
      <c r="F258" s="344"/>
      <c r="G258" s="344"/>
    </row>
    <row r="259" spans="1:10" s="292" customFormat="1" ht="20.25" customHeight="1">
      <c r="A259" s="343" t="s">
        <v>100</v>
      </c>
      <c r="B259" s="343"/>
      <c r="C259" s="294"/>
      <c r="D259" s="294"/>
      <c r="E259" s="295"/>
      <c r="F259" s="328"/>
      <c r="G259" s="296"/>
      <c r="H259" s="291"/>
    </row>
    <row r="260" spans="1:10" s="292" customFormat="1" ht="20.25" customHeight="1">
      <c r="A260" s="288"/>
      <c r="B260" s="297"/>
      <c r="C260" s="298" t="s">
        <v>101</v>
      </c>
      <c r="D260" s="299" t="s">
        <v>102</v>
      </c>
      <c r="E260" s="300" t="s">
        <v>103</v>
      </c>
      <c r="F260" s="329" t="s">
        <v>104</v>
      </c>
      <c r="G260" s="301" t="s">
        <v>103</v>
      </c>
      <c r="H260" s="291"/>
    </row>
    <row r="261" spans="1:10" s="292" customFormat="1" ht="20.25" customHeight="1">
      <c r="A261" s="288"/>
      <c r="B261" s="268"/>
      <c r="C261" s="269"/>
      <c r="D261" s="6"/>
      <c r="E261" s="302"/>
      <c r="F261" s="330"/>
      <c r="G261" s="290"/>
      <c r="H261" s="291"/>
    </row>
    <row r="262" spans="1:10" s="292" customFormat="1" ht="20.25" customHeight="1">
      <c r="A262" s="288"/>
      <c r="B262" s="268"/>
      <c r="C262" s="343"/>
      <c r="D262" s="343"/>
      <c r="E262" s="343"/>
      <c r="F262" s="327"/>
      <c r="G262" s="290"/>
      <c r="H262" s="291"/>
    </row>
    <row r="263" spans="1:10" s="292" customFormat="1" ht="16.5" customHeight="1">
      <c r="A263" s="288"/>
      <c r="B263" s="268"/>
      <c r="C263" s="293"/>
      <c r="D263" s="294"/>
      <c r="E263" s="288"/>
      <c r="F263" s="331"/>
      <c r="G263" s="290"/>
      <c r="H263" s="291"/>
    </row>
    <row r="264" spans="1:10" s="292" customFormat="1" ht="20.25" customHeight="1">
      <c r="A264" s="288"/>
      <c r="B264" s="268"/>
      <c r="C264" s="6"/>
      <c r="D264" s="294"/>
      <c r="E264" s="268"/>
      <c r="F264" s="331"/>
      <c r="G264" s="290"/>
      <c r="H264" s="291"/>
    </row>
    <row r="265" spans="1:10" s="292" customFormat="1" ht="15.75" customHeight="1">
      <c r="A265" s="288"/>
      <c r="B265" s="268"/>
      <c r="C265" s="6"/>
      <c r="D265" s="294"/>
      <c r="E265" s="268"/>
      <c r="F265" s="331"/>
      <c r="G265" s="303"/>
      <c r="H265" s="291"/>
    </row>
    <row r="266" spans="1:10" s="292" customFormat="1" ht="15.75" customHeight="1">
      <c r="A266" s="288"/>
      <c r="B266" s="268"/>
      <c r="C266" s="6"/>
      <c r="D266" s="294"/>
      <c r="E266" s="268"/>
      <c r="F266" s="331"/>
      <c r="G266" s="303"/>
      <c r="H266" s="291"/>
    </row>
    <row r="267" spans="1:10" s="292" customFormat="1" ht="15.75" customHeight="1">
      <c r="A267" s="288" t="s">
        <v>102</v>
      </c>
      <c r="B267" s="288"/>
      <c r="C267" s="293"/>
      <c r="D267" s="294"/>
      <c r="E267" s="288"/>
      <c r="F267" s="328"/>
      <c r="G267" s="290"/>
      <c r="H267" s="291"/>
    </row>
    <row r="268" spans="1:10" s="292" customFormat="1" ht="15.75" customHeight="1">
      <c r="A268" s="288"/>
      <c r="B268" s="268"/>
      <c r="C268" s="293"/>
      <c r="D268" s="294"/>
      <c r="E268" s="296"/>
      <c r="F268" s="332"/>
      <c r="G268" s="290"/>
      <c r="H268" s="291"/>
      <c r="J268" s="288"/>
    </row>
    <row r="269" spans="1:10" s="292" customFormat="1" ht="15.75" customHeight="1">
      <c r="A269" s="288"/>
      <c r="B269" s="288"/>
      <c r="C269" s="6"/>
      <c r="D269" s="6"/>
      <c r="E269" s="6"/>
      <c r="F269" s="332"/>
      <c r="G269" s="290"/>
      <c r="H269" s="291"/>
      <c r="J269" s="288"/>
    </row>
    <row r="270" spans="1:10" s="292" customFormat="1" ht="15.75" customHeight="1">
      <c r="A270" s="288"/>
      <c r="B270" s="288"/>
      <c r="C270" s="6"/>
      <c r="D270" s="6"/>
      <c r="E270" s="6"/>
      <c r="F270" s="332"/>
      <c r="G270" s="290"/>
      <c r="H270" s="291"/>
      <c r="J270" s="288"/>
    </row>
    <row r="271" spans="1:10">
      <c r="A271" s="304"/>
      <c r="B271" s="279"/>
      <c r="C271" s="6"/>
      <c r="D271" s="295"/>
      <c r="E271" s="270"/>
      <c r="F271" s="316"/>
      <c r="G271" s="271"/>
    </row>
    <row r="272" spans="1:10">
      <c r="A272" s="304"/>
      <c r="B272" s="279"/>
      <c r="C272" s="6"/>
      <c r="D272" s="295"/>
      <c r="E272" s="270"/>
      <c r="F272" s="316"/>
      <c r="G272" s="271"/>
    </row>
    <row r="273" spans="1:7">
      <c r="A273" s="304"/>
      <c r="B273" s="279"/>
      <c r="C273" s="6"/>
      <c r="D273" s="295"/>
      <c r="E273" s="270"/>
      <c r="F273" s="316"/>
      <c r="G273" s="271"/>
    </row>
    <row r="274" spans="1:7">
      <c r="A274" s="304"/>
      <c r="B274" s="279"/>
      <c r="C274" s="6"/>
      <c r="D274" s="295"/>
      <c r="E274" s="270"/>
      <c r="F274" s="316"/>
      <c r="G274" s="271"/>
    </row>
    <row r="275" spans="1:7">
      <c r="A275" s="304"/>
      <c r="B275" s="279"/>
      <c r="C275" s="6"/>
      <c r="D275" s="295"/>
      <c r="E275" s="270"/>
      <c r="F275" s="316"/>
      <c r="G275" s="271"/>
    </row>
    <row r="276" spans="1:7">
      <c r="A276" s="304"/>
      <c r="B276" s="279"/>
      <c r="C276" s="6"/>
      <c r="D276" s="295"/>
      <c r="E276" s="270"/>
      <c r="F276" s="316"/>
      <c r="G276" s="271"/>
    </row>
  </sheetData>
  <sheetProtection password="CE28" sheet="1" selectLockedCells="1"/>
  <mergeCells count="20">
    <mergeCell ref="A7:G7"/>
    <mergeCell ref="A8:G8"/>
    <mergeCell ref="A9:G9"/>
    <mergeCell ref="A10:G10"/>
    <mergeCell ref="C255:E255"/>
    <mergeCell ref="B210:G210"/>
    <mergeCell ref="B195:G195"/>
    <mergeCell ref="B12:C12"/>
    <mergeCell ref="B16:G16"/>
    <mergeCell ref="A259:B259"/>
    <mergeCell ref="C262:E262"/>
    <mergeCell ref="E258:G258"/>
    <mergeCell ref="F13:G13"/>
    <mergeCell ref="B166:G166"/>
    <mergeCell ref="B137:G137"/>
    <mergeCell ref="B220:G220"/>
    <mergeCell ref="B105:G105"/>
    <mergeCell ref="B75:G75"/>
    <mergeCell ref="B45:G45"/>
    <mergeCell ref="C257:E257"/>
  </mergeCells>
  <phoneticPr fontId="33" type="noConversion"/>
  <pageMargins left="1" right="1" top="1" bottom="1" header="0.5" footer="0.5"/>
  <pageSetup scale="52" orientation="portrait" r:id="rId1"/>
  <headerFooter>
    <oddFooter>&amp;R&amp;P de &amp;N</oddFooter>
  </headerFooter>
  <rowBreaks count="7" manualBreakCount="7">
    <brk id="44" max="6" man="1"/>
    <brk id="74" max="6" man="1"/>
    <brk id="104" max="6" man="1"/>
    <brk id="136" max="6" man="1"/>
    <brk id="165" max="6" man="1"/>
    <brk id="194" max="6" man="1"/>
    <brk id="219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32"/>
  <sheetViews>
    <sheetView topLeftCell="A59" workbookViewId="0">
      <selection activeCell="J75" sqref="J75"/>
    </sheetView>
  </sheetViews>
  <sheetFormatPr defaultRowHeight="15"/>
  <cols>
    <col min="1" max="1" width="11.42578125" customWidth="1"/>
    <col min="2" max="2" width="27.140625" customWidth="1"/>
    <col min="3" max="256" width="11.42578125" customWidth="1"/>
  </cols>
  <sheetData>
    <row r="2" spans="1:9" ht="20.25" customHeight="1">
      <c r="A2" s="205"/>
      <c r="B2" s="226" t="s">
        <v>105</v>
      </c>
      <c r="C2" s="207">
        <v>1</v>
      </c>
      <c r="D2" s="207" t="s">
        <v>106</v>
      </c>
      <c r="E2" s="208"/>
      <c r="F2" s="208"/>
      <c r="G2" s="208">
        <f>+G9/C2</f>
        <v>183.31</v>
      </c>
      <c r="H2" s="208">
        <f>+H9/C2</f>
        <v>0</v>
      </c>
      <c r="I2" s="209">
        <f>+H2+G2</f>
        <v>183.31</v>
      </c>
    </row>
    <row r="3" spans="1:9">
      <c r="A3" s="210"/>
      <c r="B3" s="211"/>
      <c r="C3" s="212"/>
      <c r="D3" s="212"/>
      <c r="E3" s="213"/>
      <c r="F3" s="213"/>
      <c r="G3" s="213"/>
      <c r="H3" s="213"/>
      <c r="I3" s="214"/>
    </row>
    <row r="4" spans="1:9">
      <c r="A4" s="215"/>
      <c r="B4" s="211" t="s">
        <v>107</v>
      </c>
      <c r="C4" s="216"/>
      <c r="D4" s="217"/>
      <c r="E4" s="218"/>
      <c r="F4" s="218"/>
      <c r="G4" s="218"/>
      <c r="H4" s="218"/>
      <c r="I4" s="219"/>
    </row>
    <row r="5" spans="1:9" ht="25.5" customHeight="1">
      <c r="A5" s="215"/>
      <c r="B5" s="220" t="s">
        <v>108</v>
      </c>
      <c r="C5" s="221">
        <v>0.1</v>
      </c>
      <c r="D5" s="222" t="s">
        <v>109</v>
      </c>
      <c r="E5" s="223">
        <v>1594</v>
      </c>
      <c r="F5" s="223">
        <v>0</v>
      </c>
      <c r="G5" s="223">
        <f>ROUND((C5*(E5)),2)</f>
        <v>159.4</v>
      </c>
      <c r="H5" s="223">
        <f>ROUND((C5*(F5)),2)</f>
        <v>0</v>
      </c>
      <c r="I5" s="224"/>
    </row>
    <row r="6" spans="1:9">
      <c r="A6" s="215"/>
      <c r="B6" s="220"/>
      <c r="C6" s="221"/>
      <c r="D6" s="222"/>
      <c r="E6" s="223"/>
      <c r="F6" s="223"/>
      <c r="G6" s="223"/>
      <c r="H6" s="223"/>
      <c r="I6" s="224"/>
    </row>
    <row r="7" spans="1:9" ht="18" customHeight="1">
      <c r="A7" s="215"/>
      <c r="B7" s="220" t="s">
        <v>110</v>
      </c>
      <c r="C7" s="221"/>
      <c r="D7" s="222"/>
      <c r="E7" s="223"/>
      <c r="F7" s="223"/>
      <c r="G7" s="223"/>
      <c r="H7" s="223"/>
      <c r="I7" s="224"/>
    </row>
    <row r="8" spans="1:9" ht="18" customHeight="1">
      <c r="A8" s="215"/>
      <c r="B8" s="220" t="s">
        <v>111</v>
      </c>
      <c r="C8" s="221">
        <v>15</v>
      </c>
      <c r="D8" s="222" t="s">
        <v>112</v>
      </c>
      <c r="E8" s="223">
        <f>G5</f>
        <v>159.4</v>
      </c>
      <c r="F8" s="223">
        <v>0</v>
      </c>
      <c r="G8" s="223">
        <f>E8*C8%</f>
        <v>23.91</v>
      </c>
      <c r="H8" s="223">
        <v>0</v>
      </c>
      <c r="I8" s="224"/>
    </row>
    <row r="9" spans="1:9">
      <c r="A9" s="215"/>
      <c r="B9" s="220" t="s">
        <v>113</v>
      </c>
      <c r="C9" s="221"/>
      <c r="D9" s="221"/>
      <c r="E9" s="223"/>
      <c r="F9" s="223"/>
      <c r="G9" s="223">
        <f>SUM(G4:G8)</f>
        <v>183.31</v>
      </c>
      <c r="H9" s="223">
        <f>SUM(H4:H4)</f>
        <v>0</v>
      </c>
      <c r="I9" s="223">
        <f>SUM(G9:H9)</f>
        <v>183.31</v>
      </c>
    </row>
    <row r="11" spans="1:9" ht="24">
      <c r="B11" s="225" t="s">
        <v>114</v>
      </c>
      <c r="C11" s="227">
        <v>1</v>
      </c>
      <c r="D11" s="227" t="s">
        <v>115</v>
      </c>
      <c r="E11" s="208"/>
      <c r="F11" s="209"/>
    </row>
    <row r="12" spans="1:9">
      <c r="B12" s="228"/>
      <c r="C12" s="212"/>
      <c r="D12" s="212"/>
      <c r="E12" s="212"/>
      <c r="F12" s="229"/>
    </row>
    <row r="13" spans="1:9">
      <c r="B13" s="228" t="s">
        <v>116</v>
      </c>
      <c r="C13" s="216">
        <v>1</v>
      </c>
      <c r="D13" s="216" t="s">
        <v>117</v>
      </c>
      <c r="E13" s="216"/>
      <c r="F13" s="229"/>
    </row>
    <row r="14" spans="1:9">
      <c r="B14" s="228" t="s">
        <v>118</v>
      </c>
      <c r="C14" s="216"/>
      <c r="D14" s="216"/>
      <c r="E14" s="216"/>
      <c r="F14" s="229"/>
    </row>
    <row r="15" spans="1:9">
      <c r="B15" s="230" t="s">
        <v>119</v>
      </c>
      <c r="C15" s="216">
        <f>0.0315*1.1</f>
        <v>3.465E-2</v>
      </c>
      <c r="D15" s="217" t="s">
        <v>120</v>
      </c>
      <c r="E15" s="218">
        <v>5775.16</v>
      </c>
      <c r="F15" s="231">
        <f t="shared" ref="F15:F21" si="0">ROUND((C15*(E15)),2)</f>
        <v>200.11</v>
      </c>
    </row>
    <row r="16" spans="1:9">
      <c r="B16" s="230" t="s">
        <v>121</v>
      </c>
      <c r="C16" s="216">
        <v>1.1000000000000001</v>
      </c>
      <c r="D16" s="217" t="s">
        <v>117</v>
      </c>
      <c r="E16" s="218">
        <v>1300</v>
      </c>
      <c r="F16" s="231">
        <f t="shared" si="0"/>
        <v>1430</v>
      </c>
    </row>
    <row r="17" spans="2:6" ht="24.75">
      <c r="B17" s="230" t="s">
        <v>122</v>
      </c>
      <c r="C17" s="232">
        <v>4.4999999999999998E-2</v>
      </c>
      <c r="D17" s="217" t="s">
        <v>123</v>
      </c>
      <c r="E17" s="218">
        <v>1200</v>
      </c>
      <c r="F17" s="231">
        <f t="shared" si="0"/>
        <v>54</v>
      </c>
    </row>
    <row r="18" spans="2:6">
      <c r="B18" s="230" t="s">
        <v>124</v>
      </c>
      <c r="C18" s="216">
        <v>0.05</v>
      </c>
      <c r="D18" s="217" t="s">
        <v>125</v>
      </c>
      <c r="E18" s="218">
        <v>150</v>
      </c>
      <c r="F18" s="231">
        <f t="shared" si="0"/>
        <v>7.5</v>
      </c>
    </row>
    <row r="19" spans="2:6">
      <c r="B19" s="230" t="s">
        <v>126</v>
      </c>
      <c r="C19" s="216">
        <v>2.5</v>
      </c>
      <c r="D19" s="217" t="s">
        <v>127</v>
      </c>
      <c r="E19" s="218">
        <v>35</v>
      </c>
      <c r="F19" s="231">
        <f t="shared" si="0"/>
        <v>87.5</v>
      </c>
    </row>
    <row r="20" spans="2:6">
      <c r="B20" s="230" t="s">
        <v>128</v>
      </c>
      <c r="C20" s="216">
        <v>0.05</v>
      </c>
      <c r="D20" s="217" t="s">
        <v>123</v>
      </c>
      <c r="E20" s="218">
        <v>320</v>
      </c>
      <c r="F20" s="231">
        <f t="shared" si="0"/>
        <v>16</v>
      </c>
    </row>
    <row r="21" spans="2:6">
      <c r="B21" s="230" t="s">
        <v>129</v>
      </c>
      <c r="C21" s="216">
        <v>1</v>
      </c>
      <c r="D21" s="217" t="s">
        <v>130</v>
      </c>
      <c r="E21" s="218">
        <f>F16*3%</f>
        <v>42.9</v>
      </c>
      <c r="F21" s="231">
        <f t="shared" si="0"/>
        <v>42.9</v>
      </c>
    </row>
    <row r="22" spans="2:6">
      <c r="B22" s="228" t="s">
        <v>131</v>
      </c>
      <c r="C22" s="216"/>
      <c r="D22" s="216"/>
      <c r="E22" s="218"/>
      <c r="F22" s="229"/>
    </row>
    <row r="23" spans="2:6" ht="24.75">
      <c r="B23" s="230" t="s">
        <v>132</v>
      </c>
      <c r="C23" s="216">
        <v>1</v>
      </c>
      <c r="D23" s="217" t="s">
        <v>117</v>
      </c>
      <c r="E23" s="218">
        <v>426.29</v>
      </c>
      <c r="F23" s="231">
        <f>E23</f>
        <v>426.29</v>
      </c>
    </row>
    <row r="24" spans="2:6">
      <c r="B24" s="233" t="s">
        <v>113</v>
      </c>
      <c r="C24" s="234"/>
      <c r="D24" s="234"/>
      <c r="E24" s="235" t="s">
        <v>133</v>
      </c>
      <c r="F24" s="236">
        <f>SUM(F15:F23)</f>
        <v>2264.3000000000002</v>
      </c>
    </row>
    <row r="26" spans="2:6" ht="24.75">
      <c r="B26" s="206" t="s">
        <v>134</v>
      </c>
      <c r="C26" s="227">
        <v>1</v>
      </c>
      <c r="D26" s="227" t="s">
        <v>117</v>
      </c>
      <c r="E26" s="208"/>
      <c r="F26" s="209"/>
    </row>
    <row r="27" spans="2:6">
      <c r="B27" s="228"/>
      <c r="C27" s="212"/>
      <c r="D27" s="212"/>
      <c r="E27" s="212"/>
      <c r="F27" s="229"/>
    </row>
    <row r="28" spans="2:6">
      <c r="B28" s="228" t="s">
        <v>116</v>
      </c>
      <c r="C28" s="216">
        <v>1</v>
      </c>
      <c r="D28" s="216" t="s">
        <v>117</v>
      </c>
      <c r="E28" s="216"/>
      <c r="F28" s="229"/>
    </row>
    <row r="29" spans="2:6">
      <c r="B29" s="228" t="s">
        <v>118</v>
      </c>
      <c r="C29" s="216"/>
      <c r="D29" s="216"/>
      <c r="E29" s="216"/>
      <c r="F29" s="229"/>
    </row>
    <row r="30" spans="2:6">
      <c r="B30" s="230" t="s">
        <v>135</v>
      </c>
      <c r="C30" s="216">
        <v>0.05</v>
      </c>
      <c r="D30" s="217" t="s">
        <v>123</v>
      </c>
      <c r="E30" s="218">
        <v>440</v>
      </c>
      <c r="F30" s="231">
        <f>ROUND((C30*(E30)),2)</f>
        <v>22</v>
      </c>
    </row>
    <row r="31" spans="2:6">
      <c r="B31" s="230" t="s">
        <v>121</v>
      </c>
      <c r="C31" s="216">
        <v>1.1000000000000001</v>
      </c>
      <c r="D31" s="217" t="s">
        <v>117</v>
      </c>
      <c r="E31" s="218">
        <v>1300</v>
      </c>
      <c r="F31" s="231">
        <f t="shared" ref="F31:F37" si="1">ROUND((C31*(E31)),2)</f>
        <v>1430</v>
      </c>
    </row>
    <row r="32" spans="2:6">
      <c r="B32" s="230" t="s">
        <v>136</v>
      </c>
      <c r="C32" s="216">
        <v>0.14000000000000001</v>
      </c>
      <c r="D32" s="217" t="s">
        <v>123</v>
      </c>
      <c r="E32" s="218">
        <v>258</v>
      </c>
      <c r="F32" s="231">
        <f t="shared" si="1"/>
        <v>36.119999999999997</v>
      </c>
    </row>
    <row r="33" spans="2:9" ht="24.75">
      <c r="B33" s="230" t="s">
        <v>122</v>
      </c>
      <c r="C33" s="232">
        <v>4.4999999999999998E-2</v>
      </c>
      <c r="D33" s="217" t="s">
        <v>123</v>
      </c>
      <c r="E33" s="218">
        <v>1200</v>
      </c>
      <c r="F33" s="231">
        <f t="shared" si="1"/>
        <v>54</v>
      </c>
    </row>
    <row r="34" spans="2:9">
      <c r="B34" s="230" t="s">
        <v>124</v>
      </c>
      <c r="C34" s="216">
        <v>0.05</v>
      </c>
      <c r="D34" s="217" t="s">
        <v>125</v>
      </c>
      <c r="E34" s="218">
        <v>150</v>
      </c>
      <c r="F34" s="231">
        <f t="shared" si="1"/>
        <v>7.5</v>
      </c>
    </row>
    <row r="35" spans="2:9">
      <c r="B35" s="230" t="s">
        <v>126</v>
      </c>
      <c r="C35" s="216">
        <v>4.5</v>
      </c>
      <c r="D35" s="217" t="s">
        <v>127</v>
      </c>
      <c r="E35" s="218">
        <v>35</v>
      </c>
      <c r="F35" s="231">
        <f t="shared" si="1"/>
        <v>157.5</v>
      </c>
    </row>
    <row r="36" spans="2:9">
      <c r="B36" s="230" t="s">
        <v>128</v>
      </c>
      <c r="C36" s="216">
        <v>0.05</v>
      </c>
      <c r="D36" s="217" t="s">
        <v>123</v>
      </c>
      <c r="E36" s="218">
        <v>320</v>
      </c>
      <c r="F36" s="231">
        <f t="shared" si="1"/>
        <v>16</v>
      </c>
    </row>
    <row r="37" spans="2:9">
      <c r="B37" s="230" t="s">
        <v>129</v>
      </c>
      <c r="C37" s="216">
        <v>1</v>
      </c>
      <c r="D37" s="217" t="s">
        <v>130</v>
      </c>
      <c r="E37" s="218">
        <f>F31*3%</f>
        <v>42.9</v>
      </c>
      <c r="F37" s="231">
        <f t="shared" si="1"/>
        <v>42.9</v>
      </c>
    </row>
    <row r="38" spans="2:9">
      <c r="B38" s="228" t="s">
        <v>131</v>
      </c>
      <c r="C38" s="216"/>
      <c r="D38" s="216"/>
      <c r="E38" s="218"/>
      <c r="F38" s="229"/>
    </row>
    <row r="39" spans="2:9" ht="24.75">
      <c r="B39" s="230" t="s">
        <v>132</v>
      </c>
      <c r="C39" s="216">
        <v>1</v>
      </c>
      <c r="D39" s="217" t="s">
        <v>117</v>
      </c>
      <c r="E39" s="218">
        <v>426.29</v>
      </c>
      <c r="F39" s="231">
        <f>E39</f>
        <v>426.29</v>
      </c>
    </row>
    <row r="40" spans="2:9">
      <c r="B40" s="233" t="s">
        <v>113</v>
      </c>
      <c r="C40" s="234"/>
      <c r="D40" s="234"/>
      <c r="E40" s="235" t="s">
        <v>133</v>
      </c>
      <c r="F40" s="236">
        <f>SUM(F30:F39)</f>
        <v>2192.31</v>
      </c>
    </row>
    <row r="45" spans="2:9">
      <c r="B45" s="206" t="s">
        <v>137</v>
      </c>
      <c r="C45" s="207">
        <v>1</v>
      </c>
      <c r="D45" s="207" t="s">
        <v>115</v>
      </c>
      <c r="E45" s="208"/>
      <c r="F45" s="208"/>
      <c r="G45" s="208">
        <f>+G58/C47</f>
        <v>1927.58</v>
      </c>
      <c r="H45" s="208">
        <f>+H58/C47</f>
        <v>271.09000000000003</v>
      </c>
      <c r="I45" s="209">
        <f>+H45+G45</f>
        <v>2198.67</v>
      </c>
    </row>
    <row r="46" spans="2:9">
      <c r="B46" s="211"/>
      <c r="C46" s="212"/>
      <c r="D46" s="212"/>
      <c r="E46" s="213"/>
      <c r="F46" s="213"/>
      <c r="G46" s="213"/>
      <c r="H46" s="213"/>
      <c r="I46" s="214"/>
    </row>
    <row r="47" spans="2:9">
      <c r="B47" s="211" t="s">
        <v>116</v>
      </c>
      <c r="C47" s="216">
        <v>1</v>
      </c>
      <c r="D47" s="216" t="s">
        <v>115</v>
      </c>
      <c r="E47" s="213"/>
      <c r="F47" s="213"/>
      <c r="G47" s="213"/>
      <c r="H47" s="213"/>
      <c r="I47" s="214"/>
    </row>
    <row r="48" spans="2:9">
      <c r="B48" s="211" t="s">
        <v>118</v>
      </c>
      <c r="C48" s="216"/>
      <c r="D48" s="216"/>
      <c r="E48" s="213"/>
      <c r="F48" s="213"/>
      <c r="G48" s="213"/>
      <c r="H48" s="213"/>
      <c r="I48" s="214"/>
    </row>
    <row r="49" spans="1:9">
      <c r="B49" s="220" t="s">
        <v>119</v>
      </c>
      <c r="C49" s="216">
        <f>0.0315*1.1</f>
        <v>3.465E-2</v>
      </c>
      <c r="D49" s="217" t="s">
        <v>138</v>
      </c>
      <c r="E49" s="218">
        <v>4717.8399999999992</v>
      </c>
      <c r="F49" s="218">
        <v>777.43</v>
      </c>
      <c r="G49" s="218">
        <f t="shared" ref="G49:G54" si="2">ROUND((C49*(E49)),2)</f>
        <v>163.47</v>
      </c>
      <c r="H49" s="218">
        <f t="shared" ref="H49:H54" si="3">ROUND((C49*(F49)),2)</f>
        <v>26.94</v>
      </c>
      <c r="I49" s="214"/>
    </row>
    <row r="50" spans="1:9" ht="24.75">
      <c r="B50" s="220" t="s">
        <v>139</v>
      </c>
      <c r="C50" s="216">
        <v>1.1000000000000001</v>
      </c>
      <c r="D50" s="217" t="s">
        <v>115</v>
      </c>
      <c r="E50" s="218">
        <v>826.27</v>
      </c>
      <c r="F50" s="218">
        <v>148.72999999999999</v>
      </c>
      <c r="G50" s="218">
        <f t="shared" si="2"/>
        <v>908.9</v>
      </c>
      <c r="H50" s="218">
        <f t="shared" si="3"/>
        <v>163.6</v>
      </c>
      <c r="I50" s="219"/>
    </row>
    <row r="51" spans="1:9" ht="24.75">
      <c r="B51" s="220" t="s">
        <v>122</v>
      </c>
      <c r="C51" s="232">
        <v>4.4999999999999998E-2</v>
      </c>
      <c r="D51" s="217" t="s">
        <v>123</v>
      </c>
      <c r="E51" s="218">
        <v>1016.95</v>
      </c>
      <c r="F51" s="218">
        <v>183.05</v>
      </c>
      <c r="G51" s="218">
        <f t="shared" si="2"/>
        <v>45.76</v>
      </c>
      <c r="H51" s="218">
        <f t="shared" si="3"/>
        <v>8.24</v>
      </c>
      <c r="I51" s="219"/>
    </row>
    <row r="52" spans="1:9">
      <c r="B52" s="220" t="s">
        <v>124</v>
      </c>
      <c r="C52" s="216">
        <v>0.05</v>
      </c>
      <c r="D52" s="217" t="s">
        <v>125</v>
      </c>
      <c r="E52" s="218">
        <v>127.12</v>
      </c>
      <c r="F52" s="218">
        <v>22.88</v>
      </c>
      <c r="G52" s="218">
        <f t="shared" si="2"/>
        <v>6.36</v>
      </c>
      <c r="H52" s="218">
        <f t="shared" si="3"/>
        <v>1.1399999999999999</v>
      </c>
      <c r="I52" s="219"/>
    </row>
    <row r="53" spans="1:9">
      <c r="B53" s="220" t="s">
        <v>140</v>
      </c>
      <c r="C53" s="216">
        <v>1</v>
      </c>
      <c r="D53" s="217" t="s">
        <v>115</v>
      </c>
      <c r="E53" s="218">
        <v>296.61</v>
      </c>
      <c r="F53" s="218">
        <v>53.39</v>
      </c>
      <c r="G53" s="218">
        <f t="shared" si="2"/>
        <v>296.61</v>
      </c>
      <c r="H53" s="218">
        <f t="shared" si="3"/>
        <v>53.39</v>
      </c>
      <c r="I53" s="219"/>
    </row>
    <row r="54" spans="1:9">
      <c r="B54" s="220" t="s">
        <v>141</v>
      </c>
      <c r="C54" s="216">
        <v>3.33</v>
      </c>
      <c r="D54" s="217" t="s">
        <v>127</v>
      </c>
      <c r="E54" s="218">
        <v>29.66</v>
      </c>
      <c r="F54" s="218">
        <v>5.34</v>
      </c>
      <c r="G54" s="218">
        <f t="shared" si="2"/>
        <v>98.77</v>
      </c>
      <c r="H54" s="218">
        <f t="shared" si="3"/>
        <v>17.78</v>
      </c>
      <c r="I54" s="219"/>
    </row>
    <row r="55" spans="1:9">
      <c r="B55" s="220" t="s">
        <v>129</v>
      </c>
      <c r="C55" s="216">
        <v>1</v>
      </c>
      <c r="D55" s="217" t="s">
        <v>130</v>
      </c>
      <c r="E55" s="218">
        <v>32.18</v>
      </c>
      <c r="F55" s="218">
        <v>0</v>
      </c>
      <c r="G55" s="218">
        <f>+E55</f>
        <v>32.18</v>
      </c>
      <c r="H55" s="218">
        <v>0</v>
      </c>
      <c r="I55" s="219"/>
    </row>
    <row r="56" spans="1:9">
      <c r="B56" s="211" t="s">
        <v>131</v>
      </c>
      <c r="C56" s="216"/>
      <c r="D56" s="216"/>
      <c r="E56" s="213"/>
      <c r="F56" s="213"/>
      <c r="G56" s="213"/>
      <c r="H56" s="213"/>
      <c r="I56" s="214"/>
    </row>
    <row r="57" spans="1:9" ht="24.75">
      <c r="B57" s="220" t="s">
        <v>142</v>
      </c>
      <c r="C57" s="216">
        <v>1</v>
      </c>
      <c r="D57" s="217" t="s">
        <v>115</v>
      </c>
      <c r="E57" s="218">
        <v>375.53</v>
      </c>
      <c r="F57" s="218">
        <v>0</v>
      </c>
      <c r="G57" s="218">
        <f>ROUND((C57*(E57)),2)</f>
        <v>375.53</v>
      </c>
      <c r="H57" s="218">
        <f>ROUND((C57*(F57)),2)</f>
        <v>0</v>
      </c>
      <c r="I57" s="219"/>
    </row>
    <row r="58" spans="1:9">
      <c r="B58" s="220" t="s">
        <v>113</v>
      </c>
      <c r="C58" s="216"/>
      <c r="D58" s="216"/>
      <c r="E58" s="218"/>
      <c r="F58" s="218"/>
      <c r="G58" s="218">
        <f>SUM(G49:G57)</f>
        <v>1927.58</v>
      </c>
      <c r="H58" s="218">
        <f>SUM(H49:H57)</f>
        <v>271.09000000000003</v>
      </c>
      <c r="I58" s="218">
        <f>SUM(G58:H58)</f>
        <v>2198.67</v>
      </c>
    </row>
    <row r="60" spans="1:9">
      <c r="A60" s="237"/>
      <c r="B60" s="206" t="s">
        <v>143</v>
      </c>
      <c r="C60" s="207">
        <v>1</v>
      </c>
      <c r="D60" s="207" t="s">
        <v>115</v>
      </c>
      <c r="E60" s="208"/>
      <c r="F60" s="208"/>
      <c r="G60" s="208">
        <f>+G68/C62</f>
        <v>203.73000000000002</v>
      </c>
      <c r="H60" s="208">
        <f>+H68/C62</f>
        <v>18.2</v>
      </c>
      <c r="I60" s="209">
        <f>+H60+G60</f>
        <v>221.93</v>
      </c>
    </row>
    <row r="61" spans="1:9">
      <c r="A61" s="238"/>
      <c r="B61" s="220"/>
      <c r="C61" s="212"/>
      <c r="D61" s="212"/>
      <c r="E61" s="213"/>
      <c r="F61" s="213"/>
      <c r="G61" s="213"/>
      <c r="H61" s="213"/>
      <c r="I61" s="214"/>
    </row>
    <row r="62" spans="1:9">
      <c r="A62" s="238"/>
      <c r="B62" s="211" t="s">
        <v>116</v>
      </c>
      <c r="C62" s="216">
        <v>1</v>
      </c>
      <c r="D62" s="216" t="s">
        <v>115</v>
      </c>
      <c r="E62" s="213"/>
      <c r="F62" s="213"/>
      <c r="G62" s="213"/>
      <c r="H62" s="213"/>
      <c r="I62" s="214"/>
    </row>
    <row r="63" spans="1:9">
      <c r="A63" s="239"/>
      <c r="B63" s="211" t="s">
        <v>118</v>
      </c>
      <c r="C63" s="216"/>
      <c r="D63" s="216"/>
      <c r="E63" s="218"/>
      <c r="F63" s="218"/>
      <c r="G63" s="218"/>
      <c r="H63" s="218"/>
      <c r="I63" s="218"/>
    </row>
    <row r="64" spans="1:9">
      <c r="A64" s="239"/>
      <c r="B64" s="240" t="s">
        <v>144</v>
      </c>
      <c r="C64" s="216">
        <v>0.08</v>
      </c>
      <c r="D64" s="216" t="s">
        <v>145</v>
      </c>
      <c r="E64" s="218">
        <v>1263.56</v>
      </c>
      <c r="F64" s="218">
        <v>227.44</v>
      </c>
      <c r="G64" s="218">
        <f>ROUND((C64*(E64)),2)</f>
        <v>101.08</v>
      </c>
      <c r="H64" s="218">
        <f>ROUND((C64*(F64)),2)</f>
        <v>18.2</v>
      </c>
      <c r="I64" s="218"/>
    </row>
    <row r="65" spans="1:9">
      <c r="A65" s="239"/>
      <c r="B65" s="211" t="s">
        <v>146</v>
      </c>
      <c r="C65" s="216"/>
      <c r="D65" s="216"/>
      <c r="E65" s="218"/>
      <c r="F65" s="218"/>
      <c r="G65" s="218"/>
      <c r="H65" s="218"/>
      <c r="I65" s="218"/>
    </row>
    <row r="66" spans="1:9" ht="24.75">
      <c r="A66" s="239"/>
      <c r="B66" s="241" t="s">
        <v>147</v>
      </c>
      <c r="C66" s="216">
        <f>+C62</f>
        <v>1</v>
      </c>
      <c r="D66" s="216" t="s">
        <v>115</v>
      </c>
      <c r="E66" s="218">
        <v>65.66</v>
      </c>
      <c r="F66" s="218">
        <v>0</v>
      </c>
      <c r="G66" s="218">
        <f>ROUND((C66*(E66)),2)</f>
        <v>65.66</v>
      </c>
      <c r="H66" s="218">
        <f>ROUND((C66*(F66)),2)</f>
        <v>0</v>
      </c>
      <c r="I66" s="218"/>
    </row>
    <row r="67" spans="1:9" ht="24.75">
      <c r="A67" s="239"/>
      <c r="B67" s="241" t="s">
        <v>148</v>
      </c>
      <c r="C67" s="216">
        <v>1</v>
      </c>
      <c r="D67" s="216" t="s">
        <v>130</v>
      </c>
      <c r="E67" s="218">
        <v>36.99</v>
      </c>
      <c r="F67" s="218">
        <v>0</v>
      </c>
      <c r="G67" s="218">
        <f>ROUND((C67*(E67)),2)</f>
        <v>36.99</v>
      </c>
      <c r="H67" s="218">
        <v>0</v>
      </c>
      <c r="I67" s="218"/>
    </row>
    <row r="68" spans="1:9">
      <c r="A68" s="239"/>
      <c r="B68" s="220" t="s">
        <v>113</v>
      </c>
      <c r="C68" s="216"/>
      <c r="D68" s="216"/>
      <c r="E68" s="218"/>
      <c r="F68" s="218"/>
      <c r="G68" s="218">
        <f>SUM(G64:G67)</f>
        <v>203.73000000000002</v>
      </c>
      <c r="H68" s="218">
        <f>SUM(H64:H67)</f>
        <v>18.2</v>
      </c>
      <c r="I68" s="218">
        <f>SUM(G68:H68)</f>
        <v>221.93</v>
      </c>
    </row>
    <row r="70" spans="1:9" ht="24.75">
      <c r="A70" s="237">
        <f>+A55+0.01</f>
        <v>0.01</v>
      </c>
      <c r="B70" s="206" t="s">
        <v>149</v>
      </c>
      <c r="C70" s="207">
        <v>1</v>
      </c>
      <c r="D70" s="207" t="s">
        <v>150</v>
      </c>
      <c r="E70" s="208"/>
      <c r="F70" s="208"/>
      <c r="G70" s="208">
        <f>+G83/C72</f>
        <v>2365.4499999999998</v>
      </c>
      <c r="H70" s="208">
        <f>+H83/C72</f>
        <v>338.81999999999994</v>
      </c>
      <c r="I70" s="209">
        <f>+H70+G70</f>
        <v>2704.2699999999995</v>
      </c>
    </row>
    <row r="71" spans="1:9">
      <c r="A71" s="238"/>
      <c r="B71" s="211" t="s">
        <v>151</v>
      </c>
      <c r="C71" s="212"/>
      <c r="D71" s="212"/>
      <c r="E71" s="213"/>
      <c r="F71" s="213"/>
      <c r="G71" s="213"/>
      <c r="H71" s="213"/>
      <c r="I71" s="214"/>
    </row>
    <row r="72" spans="1:9">
      <c r="A72" s="238"/>
      <c r="B72" s="211" t="s">
        <v>116</v>
      </c>
      <c r="C72" s="216">
        <v>1</v>
      </c>
      <c r="D72" s="216" t="s">
        <v>150</v>
      </c>
      <c r="E72" s="213"/>
      <c r="F72" s="213"/>
      <c r="G72" s="213"/>
      <c r="H72" s="213"/>
      <c r="I72" s="214"/>
    </row>
    <row r="73" spans="1:9">
      <c r="A73" s="238"/>
      <c r="B73" s="211" t="s">
        <v>118</v>
      </c>
      <c r="C73" s="216"/>
      <c r="D73" s="216"/>
      <c r="E73" s="213"/>
      <c r="F73" s="213"/>
      <c r="G73" s="213"/>
      <c r="H73" s="213"/>
      <c r="I73" s="214"/>
    </row>
    <row r="74" spans="1:9">
      <c r="A74" s="238"/>
      <c r="B74" s="220" t="s">
        <v>119</v>
      </c>
      <c r="C74" s="232">
        <f>ROUND((0.032*1.1*0.52),3)</f>
        <v>1.7999999999999999E-2</v>
      </c>
      <c r="D74" s="217" t="s">
        <v>138</v>
      </c>
      <c r="E74" s="218">
        <v>4717.8399999999992</v>
      </c>
      <c r="F74" s="218">
        <v>777.43</v>
      </c>
      <c r="G74" s="218">
        <f t="shared" ref="G74:G79" si="4">ROUND((C74*(E74)),2)</f>
        <v>84.92</v>
      </c>
      <c r="H74" s="218">
        <f t="shared" ref="H74:H79" si="5">ROUND((C74*(F74)),2)</f>
        <v>13.99</v>
      </c>
      <c r="I74" s="214"/>
    </row>
    <row r="75" spans="1:9" ht="24.75">
      <c r="A75" s="242"/>
      <c r="B75" s="220" t="s">
        <v>152</v>
      </c>
      <c r="C75" s="216">
        <v>1.1000000000000001</v>
      </c>
      <c r="D75" s="217" t="s">
        <v>150</v>
      </c>
      <c r="E75" s="218">
        <v>1010</v>
      </c>
      <c r="F75" s="218">
        <f>E75*0.18</f>
        <v>181.79999999999998</v>
      </c>
      <c r="G75" s="218">
        <f t="shared" si="4"/>
        <v>1111</v>
      </c>
      <c r="H75" s="218">
        <f t="shared" si="5"/>
        <v>199.98</v>
      </c>
      <c r="I75" s="219"/>
    </row>
    <row r="76" spans="1:9" ht="24.75">
      <c r="A76" s="242"/>
      <c r="B76" s="220" t="s">
        <v>153</v>
      </c>
      <c r="C76" s="216">
        <v>1.1000000000000001</v>
      </c>
      <c r="D76" s="217" t="s">
        <v>150</v>
      </c>
      <c r="E76" s="218">
        <v>466.1</v>
      </c>
      <c r="F76" s="218">
        <v>83.9</v>
      </c>
      <c r="G76" s="218">
        <f t="shared" si="4"/>
        <v>512.71</v>
      </c>
      <c r="H76" s="218">
        <f t="shared" si="5"/>
        <v>92.29</v>
      </c>
      <c r="I76" s="219"/>
    </row>
    <row r="77" spans="1:9" ht="24.75">
      <c r="A77" s="242"/>
      <c r="B77" s="220" t="s">
        <v>122</v>
      </c>
      <c r="C77" s="232">
        <f>ROUND((0.045*0.52),3)</f>
        <v>2.3E-2</v>
      </c>
      <c r="D77" s="217" t="s">
        <v>123</v>
      </c>
      <c r="E77" s="218">
        <v>1016.95</v>
      </c>
      <c r="F77" s="218">
        <v>183.05</v>
      </c>
      <c r="G77" s="218">
        <f t="shared" si="4"/>
        <v>23.39</v>
      </c>
      <c r="H77" s="218">
        <f t="shared" si="5"/>
        <v>4.21</v>
      </c>
      <c r="I77" s="219"/>
    </row>
    <row r="78" spans="1:9">
      <c r="A78" s="242"/>
      <c r="B78" s="220" t="s">
        <v>124</v>
      </c>
      <c r="C78" s="232">
        <f>ROUND((0.05*0.52),3)</f>
        <v>2.5999999999999999E-2</v>
      </c>
      <c r="D78" s="217" t="s">
        <v>125</v>
      </c>
      <c r="E78" s="218">
        <v>127.12</v>
      </c>
      <c r="F78" s="218">
        <v>22.88</v>
      </c>
      <c r="G78" s="218">
        <f t="shared" si="4"/>
        <v>3.31</v>
      </c>
      <c r="H78" s="218">
        <f t="shared" si="5"/>
        <v>0.59</v>
      </c>
      <c r="I78" s="219"/>
    </row>
    <row r="79" spans="1:9">
      <c r="A79" s="242"/>
      <c r="B79" s="220" t="s">
        <v>140</v>
      </c>
      <c r="C79" s="216">
        <v>0.52</v>
      </c>
      <c r="D79" s="217" t="s">
        <v>115</v>
      </c>
      <c r="E79" s="218">
        <v>296.61</v>
      </c>
      <c r="F79" s="218">
        <v>53.39</v>
      </c>
      <c r="G79" s="218">
        <f t="shared" si="4"/>
        <v>154.24</v>
      </c>
      <c r="H79" s="218">
        <f t="shared" si="5"/>
        <v>27.76</v>
      </c>
      <c r="I79" s="219"/>
    </row>
    <row r="80" spans="1:9">
      <c r="A80" s="242"/>
      <c r="B80" s="220" t="s">
        <v>129</v>
      </c>
      <c r="C80" s="216">
        <v>1</v>
      </c>
      <c r="D80" s="217" t="s">
        <v>130</v>
      </c>
      <c r="E80" s="218">
        <v>64.349999999999994</v>
      </c>
      <c r="F80" s="218">
        <v>0</v>
      </c>
      <c r="G80" s="218">
        <f>+E80</f>
        <v>64.349999999999994</v>
      </c>
      <c r="H80" s="218">
        <v>0</v>
      </c>
      <c r="I80" s="219"/>
    </row>
    <row r="81" spans="1:9">
      <c r="A81" s="238"/>
      <c r="B81" s="211" t="s">
        <v>131</v>
      </c>
      <c r="C81" s="216"/>
      <c r="D81" s="216"/>
      <c r="E81" s="213"/>
      <c r="F81" s="213"/>
      <c r="G81" s="213"/>
      <c r="H81" s="213"/>
      <c r="I81" s="214"/>
    </row>
    <row r="82" spans="1:9" ht="24.75">
      <c r="A82" s="242"/>
      <c r="B82" s="220" t="s">
        <v>154</v>
      </c>
      <c r="C82" s="216">
        <v>1</v>
      </c>
      <c r="D82" s="217" t="s">
        <v>150</v>
      </c>
      <c r="E82" s="218">
        <v>411.53</v>
      </c>
      <c r="F82" s="218">
        <v>0</v>
      </c>
      <c r="G82" s="218">
        <f>ROUND((C82*(E82)),2)</f>
        <v>411.53</v>
      </c>
      <c r="H82" s="218">
        <f>ROUND((C82*(F82)),2)</f>
        <v>0</v>
      </c>
      <c r="I82" s="219"/>
    </row>
    <row r="83" spans="1:9">
      <c r="A83" s="242"/>
      <c r="B83" s="220" t="s">
        <v>113</v>
      </c>
      <c r="C83" s="216"/>
      <c r="D83" s="216"/>
      <c r="E83" s="218"/>
      <c r="F83" s="218"/>
      <c r="G83" s="218">
        <f>SUM(G74:G82)</f>
        <v>2365.4499999999998</v>
      </c>
      <c r="H83" s="218">
        <f>SUM(H74:H82)</f>
        <v>338.81999999999994</v>
      </c>
      <c r="I83" s="218">
        <f>SUM(G83:H83)</f>
        <v>2704.2699999999995</v>
      </c>
    </row>
    <row r="85" spans="1:9" ht="24.75">
      <c r="A85" s="237">
        <f>+A84+0.01</f>
        <v>0.01</v>
      </c>
      <c r="B85" s="206" t="s">
        <v>155</v>
      </c>
      <c r="C85" s="207">
        <v>1</v>
      </c>
      <c r="D85" s="207" t="s">
        <v>138</v>
      </c>
      <c r="E85" s="208"/>
      <c r="F85" s="208"/>
      <c r="G85" s="208">
        <f>+G94/C88</f>
        <v>9298.08</v>
      </c>
      <c r="H85" s="208">
        <f>+H94/C88</f>
        <v>1105.26</v>
      </c>
      <c r="I85" s="209">
        <f>+H85+G85</f>
        <v>10403.34</v>
      </c>
    </row>
    <row r="86" spans="1:9">
      <c r="A86" s="238"/>
      <c r="B86" s="243"/>
      <c r="C86" s="244">
        <v>1</v>
      </c>
      <c r="D86" s="207" t="s">
        <v>115</v>
      </c>
      <c r="E86" s="208"/>
      <c r="F86" s="208"/>
      <c r="G86" s="208">
        <f>+G85/10</f>
        <v>929.80799999999999</v>
      </c>
      <c r="H86" s="208">
        <f>+H85/10</f>
        <v>110.526</v>
      </c>
      <c r="I86" s="209">
        <f>+H86+G86</f>
        <v>1040.3340000000001</v>
      </c>
    </row>
    <row r="87" spans="1:9">
      <c r="A87" s="238"/>
      <c r="B87" s="220" t="s">
        <v>156</v>
      </c>
      <c r="C87" s="212"/>
      <c r="D87" s="212"/>
      <c r="E87" s="213"/>
      <c r="F87" s="213"/>
      <c r="G87" s="213"/>
      <c r="H87" s="213"/>
      <c r="I87" s="214"/>
    </row>
    <row r="88" spans="1:9">
      <c r="A88" s="238"/>
      <c r="B88" s="211" t="s">
        <v>116</v>
      </c>
      <c r="C88" s="216">
        <v>1</v>
      </c>
      <c r="D88" s="216" t="s">
        <v>138</v>
      </c>
      <c r="E88" s="213"/>
      <c r="F88" s="213"/>
      <c r="G88" s="213"/>
      <c r="H88" s="213"/>
      <c r="I88" s="214"/>
    </row>
    <row r="89" spans="1:9">
      <c r="A89" s="239"/>
      <c r="B89" s="211" t="s">
        <v>118</v>
      </c>
      <c r="C89" s="216"/>
      <c r="D89" s="216"/>
      <c r="E89" s="218"/>
      <c r="F89" s="218"/>
      <c r="G89" s="218"/>
      <c r="H89" s="218"/>
      <c r="I89" s="218"/>
    </row>
    <row r="90" spans="1:9" ht="24.75">
      <c r="A90" s="239"/>
      <c r="B90" s="220" t="s">
        <v>157</v>
      </c>
      <c r="C90" s="216">
        <f>+C88*1.1</f>
        <v>1.1000000000000001</v>
      </c>
      <c r="D90" s="216" t="s">
        <v>138</v>
      </c>
      <c r="E90" s="218">
        <v>6149.3499999999995</v>
      </c>
      <c r="F90" s="218">
        <v>1004.78</v>
      </c>
      <c r="G90" s="218">
        <f>ROUND((C90*(E90)),2)</f>
        <v>6764.29</v>
      </c>
      <c r="H90" s="218">
        <f>ROUND((C90*(F90)),2)</f>
        <v>1105.26</v>
      </c>
      <c r="I90" s="218"/>
    </row>
    <row r="91" spans="1:9">
      <c r="A91" s="239"/>
      <c r="B91" s="211" t="s">
        <v>146</v>
      </c>
      <c r="C91" s="216"/>
      <c r="D91" s="216"/>
      <c r="E91" s="218"/>
      <c r="F91" s="218"/>
      <c r="G91" s="218"/>
      <c r="H91" s="218"/>
      <c r="I91" s="218"/>
    </row>
    <row r="92" spans="1:9" ht="24.75">
      <c r="A92" s="239"/>
      <c r="B92" s="220" t="s">
        <v>158</v>
      </c>
      <c r="C92" s="216">
        <f>+C93*0.01</f>
        <v>0.1</v>
      </c>
      <c r="D92" s="216" t="s">
        <v>159</v>
      </c>
      <c r="E92" s="218">
        <v>1024.8699999999999</v>
      </c>
      <c r="F92" s="218">
        <v>0</v>
      </c>
      <c r="G92" s="218">
        <f>ROUND((C92*(E92)),2)</f>
        <v>102.49</v>
      </c>
      <c r="H92" s="218">
        <f>ROUND((C92*(F92)),2)</f>
        <v>0</v>
      </c>
      <c r="I92" s="218"/>
    </row>
    <row r="93" spans="1:9" ht="24.75">
      <c r="A93" s="239"/>
      <c r="B93" s="220" t="s">
        <v>160</v>
      </c>
      <c r="C93" s="216">
        <v>10</v>
      </c>
      <c r="D93" s="216" t="s">
        <v>115</v>
      </c>
      <c r="E93" s="218">
        <v>243.13</v>
      </c>
      <c r="F93" s="218">
        <v>0</v>
      </c>
      <c r="G93" s="218">
        <f>ROUND((C93*(E93)),2)</f>
        <v>2431.3000000000002</v>
      </c>
      <c r="H93" s="218">
        <f>ROUND((C93*(F93)),2)</f>
        <v>0</v>
      </c>
      <c r="I93" s="218"/>
    </row>
    <row r="94" spans="1:9">
      <c r="A94" s="239"/>
      <c r="B94" s="220" t="s">
        <v>113</v>
      </c>
      <c r="C94" s="216"/>
      <c r="D94" s="216"/>
      <c r="E94" s="218"/>
      <c r="F94" s="218"/>
      <c r="G94" s="218">
        <f>SUM(G90:G93)</f>
        <v>9298.08</v>
      </c>
      <c r="H94" s="218">
        <f>SUM(H90:H93)</f>
        <v>1105.26</v>
      </c>
      <c r="I94" s="218">
        <f>SUM(G94:H94)</f>
        <v>10403.34</v>
      </c>
    </row>
    <row r="95" spans="1:9">
      <c r="A95" s="239"/>
      <c r="B95" s="220"/>
      <c r="C95" s="216"/>
      <c r="D95" s="216"/>
      <c r="E95" s="218"/>
      <c r="F95" s="218"/>
      <c r="G95" s="218"/>
      <c r="H95" s="218"/>
      <c r="I95" s="218"/>
    </row>
    <row r="96" spans="1:9">
      <c r="A96" s="239"/>
      <c r="B96" s="220"/>
      <c r="C96" s="216"/>
      <c r="D96" s="216"/>
      <c r="E96" s="218"/>
      <c r="F96" s="218"/>
      <c r="G96" s="218"/>
      <c r="H96" s="218"/>
      <c r="I96" s="218"/>
    </row>
    <row r="97" spans="1:9" ht="36.75">
      <c r="A97" s="239"/>
      <c r="B97" s="206" t="s">
        <v>161</v>
      </c>
      <c r="C97" s="207">
        <v>1</v>
      </c>
      <c r="D97" s="207" t="s">
        <v>138</v>
      </c>
      <c r="E97" s="208"/>
      <c r="F97" s="208"/>
      <c r="G97" s="208">
        <f>+G109/C100</f>
        <v>12080.599999999999</v>
      </c>
      <c r="H97" s="208">
        <f>+H109/C100</f>
        <v>1522.23</v>
      </c>
      <c r="I97" s="209">
        <f>+H97+G97</f>
        <v>13602.829999999998</v>
      </c>
    </row>
    <row r="98" spans="1:9">
      <c r="A98" s="239"/>
      <c r="B98" s="315"/>
      <c r="C98" s="244">
        <v>1</v>
      </c>
      <c r="D98" s="207" t="s">
        <v>115</v>
      </c>
      <c r="E98" s="208"/>
      <c r="F98" s="208"/>
      <c r="G98" s="208">
        <f>+G97/C108</f>
        <v>1208.06</v>
      </c>
      <c r="H98" s="208">
        <f>+H97/C108</f>
        <v>152.22300000000001</v>
      </c>
      <c r="I98" s="209">
        <f>+H98+G98</f>
        <v>1360.2829999999999</v>
      </c>
    </row>
    <row r="99" spans="1:9" ht="24.75">
      <c r="A99" s="239"/>
      <c r="B99" s="220" t="s">
        <v>162</v>
      </c>
      <c r="C99" s="212"/>
      <c r="D99" s="212"/>
      <c r="E99" s="213"/>
      <c r="F99" s="213"/>
      <c r="G99" s="213"/>
      <c r="H99" s="213"/>
      <c r="I99" s="214"/>
    </row>
    <row r="100" spans="1:9">
      <c r="A100" s="239"/>
      <c r="B100" s="211" t="s">
        <v>116</v>
      </c>
      <c r="C100" s="216">
        <v>1</v>
      </c>
      <c r="D100" s="216" t="s">
        <v>138</v>
      </c>
      <c r="E100" s="213"/>
      <c r="F100" s="213"/>
      <c r="G100" s="213"/>
      <c r="H100" s="213"/>
      <c r="I100" s="214"/>
    </row>
    <row r="101" spans="1:9">
      <c r="A101" s="239"/>
      <c r="B101" s="211" t="s">
        <v>118</v>
      </c>
      <c r="C101" s="216"/>
      <c r="D101" s="216"/>
      <c r="E101" s="218"/>
      <c r="F101" s="218"/>
      <c r="G101" s="218"/>
      <c r="H101" s="218"/>
      <c r="I101" s="218"/>
    </row>
    <row r="102" spans="1:9" ht="24.75">
      <c r="A102" s="239"/>
      <c r="B102" s="220" t="s">
        <v>163</v>
      </c>
      <c r="C102" s="216">
        <v>0.11</v>
      </c>
      <c r="D102" s="216" t="s">
        <v>164</v>
      </c>
      <c r="E102" s="218">
        <v>19745.759999999998</v>
      </c>
      <c r="F102" s="218">
        <v>3554.24</v>
      </c>
      <c r="G102" s="218">
        <f>ROUND((C102*(E102)),2)</f>
        <v>2172.0300000000002</v>
      </c>
      <c r="H102" s="218">
        <f>ROUND((C102*(F102)),2)</f>
        <v>390.97</v>
      </c>
      <c r="I102" s="218"/>
    </row>
    <row r="103" spans="1:9" ht="24.75">
      <c r="A103" s="239"/>
      <c r="B103" s="220" t="s">
        <v>157</v>
      </c>
      <c r="C103" s="216">
        <f>+C100*1.1</f>
        <v>1.1000000000000001</v>
      </c>
      <c r="D103" s="216" t="s">
        <v>138</v>
      </c>
      <c r="E103" s="218">
        <v>6149.3499999999995</v>
      </c>
      <c r="F103" s="218">
        <v>1004.78</v>
      </c>
      <c r="G103" s="218">
        <f>ROUND((C103*(E103)),2)</f>
        <v>6764.29</v>
      </c>
      <c r="H103" s="218">
        <f>ROUND((C103*(F103)),2)</f>
        <v>1105.26</v>
      </c>
      <c r="I103" s="218"/>
    </row>
    <row r="104" spans="1:9">
      <c r="A104" s="239"/>
      <c r="B104" s="220" t="s">
        <v>165</v>
      </c>
      <c r="C104" s="216">
        <f>+C102*10</f>
        <v>1.1000000000000001</v>
      </c>
      <c r="D104" s="216" t="s">
        <v>125</v>
      </c>
      <c r="E104" s="218">
        <v>131.36000000000001</v>
      </c>
      <c r="F104" s="218">
        <v>23.64</v>
      </c>
      <c r="G104" s="218">
        <f>ROUND((C104*(E104)),2)</f>
        <v>144.5</v>
      </c>
      <c r="H104" s="218">
        <f>ROUND((C104*(F104)),2)</f>
        <v>26</v>
      </c>
      <c r="I104" s="218"/>
    </row>
    <row r="105" spans="1:9">
      <c r="A105" s="239"/>
      <c r="B105" s="211" t="s">
        <v>146</v>
      </c>
      <c r="C105" s="216"/>
      <c r="D105" s="216"/>
      <c r="E105" s="218"/>
      <c r="F105" s="218"/>
      <c r="G105" s="218"/>
      <c r="H105" s="218"/>
      <c r="I105" s="218"/>
    </row>
    <row r="106" spans="1:9" ht="24.75">
      <c r="A106" s="239"/>
      <c r="B106" s="220" t="s">
        <v>158</v>
      </c>
      <c r="C106" s="216">
        <f>+C108*0.01</f>
        <v>0.1</v>
      </c>
      <c r="D106" s="216" t="s">
        <v>159</v>
      </c>
      <c r="E106" s="218">
        <v>1024.8699999999999</v>
      </c>
      <c r="F106" s="218">
        <v>0</v>
      </c>
      <c r="G106" s="218">
        <f>ROUND((C106*(E106)),2)</f>
        <v>102.49</v>
      </c>
      <c r="H106" s="218">
        <f>ROUND((C106*(F106)),2)</f>
        <v>0</v>
      </c>
      <c r="I106" s="218"/>
    </row>
    <row r="107" spans="1:9">
      <c r="A107" s="239"/>
      <c r="B107" s="220" t="s">
        <v>166</v>
      </c>
      <c r="C107" s="216">
        <f>+C108</f>
        <v>10</v>
      </c>
      <c r="D107" s="216" t="s">
        <v>115</v>
      </c>
      <c r="E107" s="218">
        <v>46.5991309071157</v>
      </c>
      <c r="F107" s="218">
        <v>0</v>
      </c>
      <c r="G107" s="218">
        <f>ROUND((C107*(E107)),2)</f>
        <v>465.99</v>
      </c>
      <c r="H107" s="218">
        <f>ROUND((C107*(F107)),2)</f>
        <v>0</v>
      </c>
      <c r="I107" s="218"/>
    </row>
    <row r="108" spans="1:9">
      <c r="A108" s="239"/>
      <c r="B108" s="220" t="s">
        <v>167</v>
      </c>
      <c r="C108" s="216">
        <v>10</v>
      </c>
      <c r="D108" s="216" t="s">
        <v>115</v>
      </c>
      <c r="E108" s="218">
        <v>243.13</v>
      </c>
      <c r="F108" s="218">
        <v>0</v>
      </c>
      <c r="G108" s="218">
        <f>ROUND((C108*(E108)),2)</f>
        <v>2431.3000000000002</v>
      </c>
      <c r="H108" s="218">
        <f>ROUND((C108*(F108)),2)</f>
        <v>0</v>
      </c>
      <c r="I108" s="218"/>
    </row>
    <row r="109" spans="1:9">
      <c r="A109" s="239"/>
      <c r="B109" s="220" t="s">
        <v>113</v>
      </c>
      <c r="C109" s="216"/>
      <c r="D109" s="216"/>
      <c r="E109" s="218"/>
      <c r="F109" s="218"/>
      <c r="G109" s="218">
        <f>SUM(G102:G108)</f>
        <v>12080.599999999999</v>
      </c>
      <c r="H109" s="218">
        <f>SUM(H102:H108)</f>
        <v>1522.23</v>
      </c>
      <c r="I109" s="218">
        <f>SUM(G109:H109)</f>
        <v>13602.829999999998</v>
      </c>
    </row>
    <row r="110" spans="1:9">
      <c r="A110" s="239"/>
      <c r="B110" s="220"/>
      <c r="C110" s="216"/>
      <c r="D110" s="216"/>
      <c r="E110" s="218"/>
      <c r="F110" s="218"/>
      <c r="G110" s="218"/>
      <c r="H110" s="218"/>
      <c r="I110" s="218"/>
    </row>
    <row r="111" spans="1:9">
      <c r="A111" s="239"/>
      <c r="B111" s="220"/>
      <c r="C111" s="216"/>
      <c r="D111" s="216"/>
      <c r="E111" s="218"/>
      <c r="F111" s="218"/>
      <c r="G111" s="218"/>
      <c r="H111" s="218"/>
      <c r="I111" s="218"/>
    </row>
    <row r="112" spans="1:9">
      <c r="A112" s="239"/>
      <c r="B112" s="220"/>
      <c r="C112" s="216"/>
      <c r="D112" s="216"/>
      <c r="E112" s="218"/>
      <c r="F112" s="218"/>
      <c r="G112" s="218"/>
      <c r="H112" s="218"/>
      <c r="I112" s="218"/>
    </row>
    <row r="113" spans="1:9">
      <c r="A113" s="239"/>
      <c r="B113" s="220"/>
      <c r="C113" s="216"/>
      <c r="D113" s="216"/>
      <c r="E113" s="218"/>
      <c r="F113" s="218"/>
      <c r="G113" s="218"/>
      <c r="H113" s="218"/>
      <c r="I113" s="218"/>
    </row>
    <row r="115" spans="1:9">
      <c r="B115" s="206" t="s">
        <v>168</v>
      </c>
      <c r="C115" s="207">
        <v>1</v>
      </c>
      <c r="D115" s="207" t="s">
        <v>115</v>
      </c>
      <c r="E115" s="208"/>
      <c r="F115" s="208"/>
      <c r="G115" s="208">
        <f>+G132/C117</f>
        <v>1214.3400000000001</v>
      </c>
      <c r="H115" s="208">
        <f>+H132/C117</f>
        <v>143.88</v>
      </c>
      <c r="I115" s="209">
        <f>+H115+G115</f>
        <v>1358.2200000000003</v>
      </c>
    </row>
    <row r="116" spans="1:9">
      <c r="B116" s="211"/>
      <c r="C116" s="212"/>
      <c r="D116" s="212"/>
      <c r="E116" s="213"/>
      <c r="F116" s="213"/>
      <c r="G116" s="213"/>
      <c r="H116" s="213"/>
      <c r="I116" s="214"/>
    </row>
    <row r="117" spans="1:9">
      <c r="B117" s="211" t="s">
        <v>116</v>
      </c>
      <c r="C117" s="216">
        <v>1</v>
      </c>
      <c r="D117" s="216" t="s">
        <v>115</v>
      </c>
      <c r="E117" s="213"/>
      <c r="F117" s="213"/>
      <c r="G117" s="213"/>
      <c r="H117" s="213"/>
      <c r="I117" s="214"/>
    </row>
    <row r="118" spans="1:9">
      <c r="B118" s="211" t="s">
        <v>118</v>
      </c>
      <c r="C118" s="216"/>
      <c r="D118" s="216"/>
      <c r="E118" s="213"/>
      <c r="F118" s="213"/>
      <c r="G118" s="213"/>
      <c r="H118" s="213"/>
      <c r="I118" s="214"/>
    </row>
    <row r="119" spans="1:9">
      <c r="B119" s="219" t="s">
        <v>169</v>
      </c>
      <c r="C119" s="216">
        <v>1.4850000000000001</v>
      </c>
      <c r="D119" s="217" t="s">
        <v>127</v>
      </c>
      <c r="E119" s="218">
        <v>335</v>
      </c>
      <c r="F119" s="218">
        <f t="shared" ref="F119:F127" si="6">E119*0.18</f>
        <v>60.3</v>
      </c>
      <c r="G119" s="218">
        <f t="shared" ref="G119:G127" si="7">ROUND((C119*(E119)),2)</f>
        <v>497.48</v>
      </c>
      <c r="H119" s="218">
        <f t="shared" ref="H119:H127" si="8">ROUND((C119*(F119)),2)</f>
        <v>89.55</v>
      </c>
      <c r="I119" s="219"/>
    </row>
    <row r="120" spans="1:9">
      <c r="B120" s="219" t="s">
        <v>170</v>
      </c>
      <c r="C120" s="216">
        <v>1.67</v>
      </c>
      <c r="D120" s="217" t="s">
        <v>127</v>
      </c>
      <c r="E120" s="218">
        <v>77.97</v>
      </c>
      <c r="F120" s="218">
        <f t="shared" si="6"/>
        <v>14.034599999999999</v>
      </c>
      <c r="G120" s="218">
        <f t="shared" si="7"/>
        <v>130.21</v>
      </c>
      <c r="H120" s="218">
        <f t="shared" si="8"/>
        <v>23.44</v>
      </c>
      <c r="I120" s="219"/>
    </row>
    <row r="121" spans="1:9">
      <c r="B121" s="219" t="s">
        <v>171</v>
      </c>
      <c r="C121" s="216">
        <v>1.67</v>
      </c>
      <c r="D121" s="217" t="s">
        <v>127</v>
      </c>
      <c r="E121" s="218">
        <v>26.59</v>
      </c>
      <c r="F121" s="218">
        <f t="shared" si="6"/>
        <v>4.7862</v>
      </c>
      <c r="G121" s="218">
        <f t="shared" si="7"/>
        <v>44.41</v>
      </c>
      <c r="H121" s="218">
        <f t="shared" si="8"/>
        <v>7.99</v>
      </c>
      <c r="I121" s="219"/>
    </row>
    <row r="122" spans="1:9">
      <c r="B122" s="219" t="s">
        <v>172</v>
      </c>
      <c r="C122" s="216">
        <v>0.22</v>
      </c>
      <c r="D122" s="217" t="s">
        <v>127</v>
      </c>
      <c r="E122" s="218">
        <v>247</v>
      </c>
      <c r="F122" s="218">
        <f t="shared" si="6"/>
        <v>44.46</v>
      </c>
      <c r="G122" s="218">
        <f t="shared" si="7"/>
        <v>54.34</v>
      </c>
      <c r="H122" s="218">
        <f t="shared" si="8"/>
        <v>9.7799999999999994</v>
      </c>
      <c r="I122" s="219"/>
    </row>
    <row r="123" spans="1:9">
      <c r="B123" s="219" t="s">
        <v>173</v>
      </c>
      <c r="C123" s="216">
        <v>0.4</v>
      </c>
      <c r="D123" s="217" t="s">
        <v>127</v>
      </c>
      <c r="E123" s="218">
        <v>105</v>
      </c>
      <c r="F123" s="218">
        <f t="shared" si="6"/>
        <v>18.899999999999999</v>
      </c>
      <c r="G123" s="218">
        <f t="shared" si="7"/>
        <v>42</v>
      </c>
      <c r="H123" s="218">
        <f t="shared" si="8"/>
        <v>7.56</v>
      </c>
      <c r="I123" s="219"/>
    </row>
    <row r="124" spans="1:9">
      <c r="B124" s="245" t="s">
        <v>174</v>
      </c>
      <c r="C124" s="216">
        <v>2</v>
      </c>
      <c r="D124" s="217" t="s">
        <v>127</v>
      </c>
      <c r="E124" s="218">
        <v>9</v>
      </c>
      <c r="F124" s="218">
        <f t="shared" si="6"/>
        <v>1.6199999999999999</v>
      </c>
      <c r="G124" s="218">
        <f t="shared" si="7"/>
        <v>18</v>
      </c>
      <c r="H124" s="218">
        <f t="shared" si="8"/>
        <v>3.24</v>
      </c>
      <c r="I124" s="219"/>
    </row>
    <row r="125" spans="1:9" ht="24.75">
      <c r="B125" s="245" t="s">
        <v>175</v>
      </c>
      <c r="C125" s="216">
        <v>2</v>
      </c>
      <c r="D125" s="217" t="s">
        <v>127</v>
      </c>
      <c r="E125" s="218">
        <v>3.25</v>
      </c>
      <c r="F125" s="218">
        <f t="shared" si="6"/>
        <v>0.58499999999999996</v>
      </c>
      <c r="G125" s="218">
        <f t="shared" si="7"/>
        <v>6.5</v>
      </c>
      <c r="H125" s="218">
        <f t="shared" si="8"/>
        <v>1.17</v>
      </c>
      <c r="I125" s="219"/>
    </row>
    <row r="126" spans="1:9">
      <c r="B126" s="219" t="s">
        <v>176</v>
      </c>
      <c r="C126" s="216">
        <v>0.04</v>
      </c>
      <c r="D126" s="217" t="s">
        <v>125</v>
      </c>
      <c r="E126" s="218">
        <v>50</v>
      </c>
      <c r="F126" s="218">
        <f t="shared" si="6"/>
        <v>9</v>
      </c>
      <c r="G126" s="218">
        <f t="shared" si="7"/>
        <v>2</v>
      </c>
      <c r="H126" s="218">
        <f t="shared" si="8"/>
        <v>0.36</v>
      </c>
      <c r="I126" s="219"/>
    </row>
    <row r="127" spans="1:9">
      <c r="B127" s="219" t="s">
        <v>177</v>
      </c>
      <c r="C127" s="216">
        <v>0.08</v>
      </c>
      <c r="D127" s="217" t="s">
        <v>178</v>
      </c>
      <c r="E127" s="218">
        <v>55</v>
      </c>
      <c r="F127" s="218">
        <f t="shared" si="6"/>
        <v>9.9</v>
      </c>
      <c r="G127" s="218">
        <f t="shared" si="7"/>
        <v>4.4000000000000004</v>
      </c>
      <c r="H127" s="218">
        <f t="shared" si="8"/>
        <v>0.79</v>
      </c>
      <c r="I127" s="219"/>
    </row>
    <row r="128" spans="1:9">
      <c r="B128" s="219"/>
      <c r="C128" s="216"/>
      <c r="D128" s="217"/>
      <c r="E128" s="218"/>
      <c r="F128" s="218"/>
      <c r="G128" s="218"/>
      <c r="H128" s="218"/>
      <c r="I128" s="219"/>
    </row>
    <row r="129" spans="2:9">
      <c r="B129" s="211" t="s">
        <v>179</v>
      </c>
      <c r="C129" s="216"/>
      <c r="D129" s="216"/>
      <c r="E129" s="213"/>
      <c r="F129" s="213"/>
      <c r="G129" s="213"/>
      <c r="H129" s="213"/>
      <c r="I129" s="214"/>
    </row>
    <row r="130" spans="2:9">
      <c r="B130" s="246" t="s">
        <v>180</v>
      </c>
      <c r="C130" s="216">
        <v>1</v>
      </c>
      <c r="D130" s="216" t="s">
        <v>115</v>
      </c>
      <c r="E130" s="218">
        <v>400</v>
      </c>
      <c r="F130" s="218"/>
      <c r="G130" s="218">
        <f>ROUND((C130*(E130)),2)</f>
        <v>400</v>
      </c>
      <c r="H130" s="218">
        <f>ROUND((C130*(F130)),2)</f>
        <v>0</v>
      </c>
      <c r="I130" s="214"/>
    </row>
    <row r="131" spans="2:9">
      <c r="B131" s="246" t="s">
        <v>181</v>
      </c>
      <c r="C131" s="216">
        <v>1</v>
      </c>
      <c r="D131" s="216" t="s">
        <v>106</v>
      </c>
      <c r="E131" s="218">
        <v>15</v>
      </c>
      <c r="F131" s="218"/>
      <c r="G131" s="218">
        <f>ROUND((C131*(E131)),2)</f>
        <v>15</v>
      </c>
      <c r="H131" s="218">
        <f>ROUND((C131*(F131)),2)</f>
        <v>0</v>
      </c>
      <c r="I131" s="214"/>
    </row>
    <row r="132" spans="2:9">
      <c r="B132" s="220" t="s">
        <v>113</v>
      </c>
      <c r="C132" s="216"/>
      <c r="D132" s="216"/>
      <c r="E132" s="218"/>
      <c r="F132" s="218"/>
      <c r="G132" s="218">
        <f>SUM(G119:G131)</f>
        <v>1214.3400000000001</v>
      </c>
      <c r="H132" s="218">
        <f>SUM(H119:H131)</f>
        <v>143.88</v>
      </c>
      <c r="I132" s="218">
        <f>SUM(G132:H132)</f>
        <v>1358.2200000000003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5"/>
  <sheetViews>
    <sheetView topLeftCell="A460" workbookViewId="0">
      <selection activeCell="F143" sqref="F143"/>
    </sheetView>
  </sheetViews>
  <sheetFormatPr defaultRowHeight="15"/>
  <cols>
    <col min="1" max="1" width="11.42578125" customWidth="1"/>
    <col min="2" max="2" width="38.140625" customWidth="1"/>
    <col min="3" max="3" width="20.7109375" customWidth="1"/>
    <col min="4" max="5" width="11.42578125" customWidth="1"/>
    <col min="6" max="6" width="12.5703125" customWidth="1"/>
    <col min="7" max="7" width="18.42578125" customWidth="1"/>
    <col min="8" max="256" width="11.42578125" customWidth="1"/>
  </cols>
  <sheetData>
    <row r="1" spans="1:7">
      <c r="A1" s="58"/>
      <c r="B1" s="59" t="s">
        <v>182</v>
      </c>
      <c r="C1" s="59"/>
      <c r="D1" s="60"/>
      <c r="E1" s="61"/>
      <c r="F1" s="62"/>
      <c r="G1" s="63"/>
    </row>
    <row r="2" spans="1:7">
      <c r="A2" s="64"/>
      <c r="B2" s="65" t="s">
        <v>183</v>
      </c>
      <c r="C2" s="66" t="s">
        <v>184</v>
      </c>
      <c r="D2" s="67">
        <v>2</v>
      </c>
      <c r="E2" s="67">
        <v>700</v>
      </c>
      <c r="F2" s="68">
        <v>1400</v>
      </c>
      <c r="G2" s="67"/>
    </row>
    <row r="3" spans="1:7">
      <c r="A3" s="64"/>
      <c r="B3" s="65" t="s">
        <v>185</v>
      </c>
      <c r="C3" s="66" t="s">
        <v>13</v>
      </c>
      <c r="D3" s="67">
        <v>1</v>
      </c>
      <c r="E3" s="67">
        <v>2000</v>
      </c>
      <c r="F3" s="68">
        <v>2000</v>
      </c>
      <c r="G3" s="67"/>
    </row>
    <row r="4" spans="1:7" ht="15.75" thickBot="1">
      <c r="A4" s="64"/>
      <c r="B4" s="65" t="s">
        <v>186</v>
      </c>
      <c r="C4" s="66" t="s">
        <v>187</v>
      </c>
      <c r="D4" s="67">
        <v>1</v>
      </c>
      <c r="E4" s="67">
        <v>300</v>
      </c>
      <c r="F4" s="68">
        <v>300</v>
      </c>
      <c r="G4" s="67"/>
    </row>
    <row r="5" spans="1:7" ht="15.75" thickBot="1">
      <c r="A5" s="64"/>
      <c r="B5" s="65"/>
      <c r="C5" s="69"/>
      <c r="D5" s="67"/>
      <c r="E5" s="70" t="s">
        <v>188</v>
      </c>
      <c r="F5" s="71">
        <f>SUM(F2:F4)</f>
        <v>3700</v>
      </c>
    </row>
    <row r="7" spans="1:7">
      <c r="A7" s="58"/>
      <c r="B7" s="59" t="s">
        <v>189</v>
      </c>
      <c r="C7" s="59"/>
      <c r="D7" s="60"/>
      <c r="E7" s="61"/>
      <c r="F7" s="62"/>
      <c r="G7" s="63"/>
    </row>
    <row r="8" spans="1:7">
      <c r="B8" s="60" t="s">
        <v>190</v>
      </c>
      <c r="C8" s="72" t="s">
        <v>191</v>
      </c>
      <c r="D8" s="72">
        <v>1</v>
      </c>
      <c r="E8" s="72">
        <v>500</v>
      </c>
      <c r="F8" s="357">
        <v>500</v>
      </c>
    </row>
    <row r="9" spans="1:7">
      <c r="B9" s="60" t="s">
        <v>192</v>
      </c>
      <c r="C9" s="72" t="s">
        <v>191</v>
      </c>
      <c r="D9" s="72">
        <v>1</v>
      </c>
      <c r="E9" s="72">
        <v>950</v>
      </c>
      <c r="F9" s="357">
        <v>950</v>
      </c>
    </row>
    <row r="10" spans="1:7">
      <c r="A10" s="64"/>
      <c r="B10" s="65" t="s">
        <v>193</v>
      </c>
      <c r="C10" s="66" t="s">
        <v>13</v>
      </c>
      <c r="D10" s="66">
        <v>1</v>
      </c>
      <c r="E10" s="73">
        <v>500</v>
      </c>
      <c r="F10" s="68">
        <v>500</v>
      </c>
      <c r="G10" s="67"/>
    </row>
    <row r="11" spans="1:7">
      <c r="B11" s="60" t="s">
        <v>194</v>
      </c>
      <c r="C11" s="72" t="s">
        <v>13</v>
      </c>
      <c r="D11" s="72">
        <v>1</v>
      </c>
      <c r="E11" s="72">
        <v>700</v>
      </c>
      <c r="F11" s="357">
        <v>700</v>
      </c>
    </row>
    <row r="12" spans="1:7">
      <c r="B12" s="60" t="s">
        <v>195</v>
      </c>
      <c r="C12" s="72" t="s">
        <v>196</v>
      </c>
      <c r="D12" s="72">
        <v>8</v>
      </c>
      <c r="E12" s="72">
        <v>8.5</v>
      </c>
      <c r="F12" s="357">
        <v>68</v>
      </c>
    </row>
    <row r="13" spans="1:7">
      <c r="B13" s="60" t="s">
        <v>197</v>
      </c>
      <c r="C13" s="72" t="s">
        <v>196</v>
      </c>
      <c r="D13" s="72">
        <v>8</v>
      </c>
      <c r="E13" s="72">
        <v>5</v>
      </c>
      <c r="F13" s="357">
        <v>40</v>
      </c>
    </row>
    <row r="14" spans="1:7">
      <c r="B14" s="60" t="s">
        <v>198</v>
      </c>
      <c r="C14" s="72" t="s">
        <v>199</v>
      </c>
      <c r="D14" s="72">
        <v>0.5</v>
      </c>
      <c r="E14" s="72">
        <v>700</v>
      </c>
      <c r="F14" s="357">
        <v>350</v>
      </c>
    </row>
    <row r="15" spans="1:7">
      <c r="B15" s="60" t="s">
        <v>200</v>
      </c>
      <c r="C15" s="72" t="s">
        <v>199</v>
      </c>
      <c r="D15" s="72">
        <v>0.5</v>
      </c>
      <c r="E15" s="72">
        <v>550</v>
      </c>
      <c r="F15" s="357">
        <v>275</v>
      </c>
      <c r="G15" s="72"/>
    </row>
    <row r="16" spans="1:7">
      <c r="B16" s="60" t="s">
        <v>201</v>
      </c>
      <c r="C16" s="72" t="s">
        <v>199</v>
      </c>
      <c r="D16" s="72">
        <v>0.5</v>
      </c>
      <c r="E16" s="72">
        <v>650</v>
      </c>
      <c r="F16" s="357">
        <v>325</v>
      </c>
      <c r="G16" s="72"/>
    </row>
    <row r="17" spans="1:7">
      <c r="B17" s="60" t="s">
        <v>202</v>
      </c>
      <c r="C17" s="72" t="s">
        <v>199</v>
      </c>
      <c r="D17" s="72">
        <v>2</v>
      </c>
      <c r="E17" s="72">
        <v>350</v>
      </c>
      <c r="F17" s="357">
        <v>700</v>
      </c>
      <c r="G17" s="63"/>
    </row>
    <row r="18" spans="1:7">
      <c r="B18" s="60" t="s">
        <v>203</v>
      </c>
      <c r="C18" s="72" t="s">
        <v>13</v>
      </c>
      <c r="D18" s="72">
        <v>1</v>
      </c>
      <c r="E18" s="72">
        <v>12</v>
      </c>
      <c r="F18" s="357">
        <v>12</v>
      </c>
      <c r="G18" s="63"/>
    </row>
    <row r="19" spans="1:7" ht="15.75" thickBot="1">
      <c r="B19" s="60" t="s">
        <v>204</v>
      </c>
      <c r="C19" s="72" t="s">
        <v>205</v>
      </c>
      <c r="D19" s="72">
        <v>1</v>
      </c>
      <c r="E19" s="72">
        <v>80</v>
      </c>
      <c r="F19" s="357">
        <v>80</v>
      </c>
      <c r="G19" s="67"/>
    </row>
    <row r="20" spans="1:7" ht="15.75" thickBot="1">
      <c r="A20" s="64"/>
      <c r="B20" s="65"/>
      <c r="C20" s="69"/>
      <c r="D20" s="67"/>
      <c r="E20" s="74" t="s">
        <v>188</v>
      </c>
      <c r="F20" s="75">
        <f>SUM(F8:F19)</f>
        <v>4500</v>
      </c>
      <c r="G20" s="67"/>
    </row>
    <row r="22" spans="1:7">
      <c r="A22" s="58"/>
      <c r="B22" s="59" t="s">
        <v>206</v>
      </c>
      <c r="C22" s="59"/>
      <c r="D22" s="60"/>
      <c r="E22" s="61"/>
      <c r="F22" s="62"/>
      <c r="G22" s="63"/>
    </row>
    <row r="23" spans="1:7" ht="15.75" thickBot="1">
      <c r="A23" s="64"/>
      <c r="B23" s="65" t="s">
        <v>183</v>
      </c>
      <c r="C23" s="66" t="s">
        <v>184</v>
      </c>
      <c r="D23" s="67">
        <v>1</v>
      </c>
      <c r="E23" s="67">
        <v>500</v>
      </c>
      <c r="F23" s="76">
        <v>500</v>
      </c>
      <c r="G23" s="67"/>
    </row>
    <row r="24" spans="1:7" ht="15.75" thickBot="1">
      <c r="A24" s="64"/>
      <c r="B24" s="65"/>
      <c r="C24" s="69"/>
      <c r="D24" s="67"/>
      <c r="E24" s="70" t="s">
        <v>188</v>
      </c>
      <c r="F24" s="77">
        <v>500</v>
      </c>
      <c r="G24" s="67"/>
    </row>
    <row r="26" spans="1:7">
      <c r="A26" s="58"/>
      <c r="B26" s="59" t="s">
        <v>207</v>
      </c>
      <c r="C26" s="78"/>
      <c r="D26" s="79"/>
      <c r="E26" s="80"/>
      <c r="F26" s="79"/>
      <c r="G26" s="58"/>
    </row>
    <row r="27" spans="1:7">
      <c r="A27" s="64"/>
      <c r="B27" s="65" t="s">
        <v>208</v>
      </c>
      <c r="C27" s="66" t="s">
        <v>209</v>
      </c>
      <c r="D27" s="67">
        <v>1</v>
      </c>
      <c r="E27" s="67">
        <v>46.88</v>
      </c>
      <c r="F27" s="76">
        <v>46.88</v>
      </c>
      <c r="G27" s="67"/>
    </row>
    <row r="28" spans="1:7">
      <c r="A28" s="64"/>
      <c r="B28" s="65" t="s">
        <v>210</v>
      </c>
      <c r="C28" s="66" t="s">
        <v>211</v>
      </c>
      <c r="D28" s="67">
        <v>2</v>
      </c>
      <c r="E28" s="67">
        <v>105</v>
      </c>
      <c r="F28" s="76">
        <v>210</v>
      </c>
      <c r="G28" s="67"/>
    </row>
    <row r="29" spans="1:7">
      <c r="A29" s="64"/>
      <c r="B29" s="65" t="s">
        <v>212</v>
      </c>
      <c r="C29" s="66" t="s">
        <v>209</v>
      </c>
      <c r="D29" s="67">
        <v>2</v>
      </c>
      <c r="E29" s="67">
        <v>6.68</v>
      </c>
      <c r="F29" s="76">
        <v>13.36</v>
      </c>
      <c r="G29" s="67"/>
    </row>
    <row r="30" spans="1:7">
      <c r="A30" s="64"/>
      <c r="B30" s="65" t="s">
        <v>213</v>
      </c>
      <c r="C30" s="66" t="s">
        <v>214</v>
      </c>
      <c r="D30" s="67">
        <v>0.65</v>
      </c>
      <c r="E30" s="67">
        <v>321.66800000000001</v>
      </c>
      <c r="F30" s="76">
        <v>209.08</v>
      </c>
      <c r="G30" s="67"/>
    </row>
    <row r="31" spans="1:7">
      <c r="A31" s="64"/>
      <c r="B31" s="65" t="s">
        <v>215</v>
      </c>
      <c r="C31" s="66" t="s">
        <v>209</v>
      </c>
      <c r="D31" s="67">
        <v>2</v>
      </c>
      <c r="E31" s="67">
        <v>4.8899999999999997</v>
      </c>
      <c r="F31" s="76">
        <v>9.7799999999999994</v>
      </c>
      <c r="G31" s="67"/>
    </row>
    <row r="32" spans="1:7">
      <c r="A32" s="64"/>
      <c r="B32" s="65" t="s">
        <v>216</v>
      </c>
      <c r="C32" s="66" t="s">
        <v>209</v>
      </c>
      <c r="D32" s="67">
        <v>1</v>
      </c>
      <c r="E32" s="67">
        <v>50</v>
      </c>
      <c r="F32" s="76">
        <v>50</v>
      </c>
      <c r="G32" s="67"/>
    </row>
    <row r="33" spans="1:7">
      <c r="A33" s="64"/>
      <c r="B33" s="65" t="s">
        <v>217</v>
      </c>
      <c r="C33" s="66" t="s">
        <v>218</v>
      </c>
      <c r="D33" s="67">
        <v>0.02</v>
      </c>
      <c r="E33" s="67">
        <v>545</v>
      </c>
      <c r="F33" s="76">
        <v>10.9</v>
      </c>
      <c r="G33" s="67"/>
    </row>
    <row r="34" spans="1:7" ht="15.75" thickBot="1">
      <c r="A34" s="64"/>
      <c r="B34" s="65" t="s">
        <v>219</v>
      </c>
      <c r="C34" s="66" t="s">
        <v>130</v>
      </c>
      <c r="D34" s="67">
        <v>1</v>
      </c>
      <c r="E34" s="67">
        <v>550</v>
      </c>
      <c r="F34" s="76">
        <v>550</v>
      </c>
      <c r="G34" s="67"/>
    </row>
    <row r="35" spans="1:7" ht="15.75" thickBot="1">
      <c r="B35" s="81"/>
      <c r="C35" s="82"/>
      <c r="D35" s="79"/>
      <c r="E35" s="70" t="s">
        <v>188</v>
      </c>
      <c r="F35" s="83">
        <f>SUM(F27:F34)</f>
        <v>1100</v>
      </c>
    </row>
    <row r="37" spans="1:7">
      <c r="A37" s="84" t="s">
        <v>220</v>
      </c>
      <c r="B37" s="85"/>
      <c r="C37" s="86"/>
      <c r="D37" s="87"/>
      <c r="E37" s="88" t="s">
        <v>188</v>
      </c>
      <c r="F37" s="89">
        <f>SUM(F38:F61)</f>
        <v>11828.305</v>
      </c>
    </row>
    <row r="38" spans="1:7">
      <c r="A38" s="90" t="s">
        <v>221</v>
      </c>
      <c r="B38" s="90"/>
      <c r="C38" s="91" t="s">
        <v>205</v>
      </c>
      <c r="D38" s="92">
        <v>0.17</v>
      </c>
      <c r="E38" s="92">
        <v>1051.27</v>
      </c>
      <c r="F38" s="93">
        <f t="shared" ref="F38:F57" si="0">D38*E38</f>
        <v>178.7159</v>
      </c>
    </row>
    <row r="39" spans="1:7">
      <c r="A39" s="90" t="s">
        <v>222</v>
      </c>
      <c r="B39" s="90"/>
      <c r="C39" s="91" t="s">
        <v>196</v>
      </c>
      <c r="D39" s="92">
        <v>1</v>
      </c>
      <c r="E39" s="92">
        <v>172.04</v>
      </c>
      <c r="F39" s="93">
        <f t="shared" si="0"/>
        <v>172.04</v>
      </c>
    </row>
    <row r="40" spans="1:7">
      <c r="A40" s="90" t="s">
        <v>223</v>
      </c>
      <c r="B40" s="90"/>
      <c r="C40" s="91" t="s">
        <v>196</v>
      </c>
      <c r="D40" s="92">
        <v>1</v>
      </c>
      <c r="E40" s="92">
        <v>66.91</v>
      </c>
      <c r="F40" s="93">
        <f t="shared" si="0"/>
        <v>66.91</v>
      </c>
    </row>
    <row r="41" spans="1:7">
      <c r="A41" s="90" t="s">
        <v>224</v>
      </c>
      <c r="B41" s="90"/>
      <c r="C41" s="91" t="s">
        <v>196</v>
      </c>
      <c r="D41" s="92">
        <v>1</v>
      </c>
      <c r="E41" s="92">
        <v>89.21</v>
      </c>
      <c r="F41" s="93">
        <f t="shared" si="0"/>
        <v>89.21</v>
      </c>
    </row>
    <row r="42" spans="1:7">
      <c r="A42" s="90" t="s">
        <v>225</v>
      </c>
      <c r="B42" s="90"/>
      <c r="C42" s="91" t="s">
        <v>226</v>
      </c>
      <c r="D42" s="92">
        <v>0.35</v>
      </c>
      <c r="E42" s="92">
        <v>57.02</v>
      </c>
      <c r="F42" s="93">
        <f t="shared" si="0"/>
        <v>19.957000000000001</v>
      </c>
    </row>
    <row r="43" spans="1:7">
      <c r="A43" s="90" t="s">
        <v>227</v>
      </c>
      <c r="B43" s="90"/>
      <c r="C43" s="91" t="s">
        <v>196</v>
      </c>
      <c r="D43" s="92">
        <v>1</v>
      </c>
      <c r="E43" s="92">
        <v>30.68</v>
      </c>
      <c r="F43" s="93">
        <f t="shared" si="0"/>
        <v>30.68</v>
      </c>
    </row>
    <row r="44" spans="1:7">
      <c r="A44" s="90" t="s">
        <v>228</v>
      </c>
      <c r="B44" s="90"/>
      <c r="C44" s="91" t="s">
        <v>205</v>
      </c>
      <c r="D44" s="92">
        <v>0.17</v>
      </c>
      <c r="E44" s="92">
        <v>484.89</v>
      </c>
      <c r="F44" s="93">
        <f t="shared" si="0"/>
        <v>82.431300000000007</v>
      </c>
    </row>
    <row r="45" spans="1:7">
      <c r="A45" s="90" t="s">
        <v>229</v>
      </c>
      <c r="B45" s="90"/>
      <c r="C45" s="91" t="s">
        <v>196</v>
      </c>
      <c r="D45" s="92">
        <v>2</v>
      </c>
      <c r="E45" s="92">
        <v>25.96</v>
      </c>
      <c r="F45" s="93">
        <f t="shared" si="0"/>
        <v>51.92</v>
      </c>
    </row>
    <row r="46" spans="1:7">
      <c r="A46" s="90" t="s">
        <v>230</v>
      </c>
      <c r="B46" s="90"/>
      <c r="C46" s="91" t="s">
        <v>196</v>
      </c>
      <c r="D46" s="92">
        <v>1</v>
      </c>
      <c r="E46" s="92">
        <v>20</v>
      </c>
      <c r="F46" s="93">
        <f t="shared" si="0"/>
        <v>20</v>
      </c>
    </row>
    <row r="47" spans="1:7">
      <c r="A47" s="90" t="s">
        <v>231</v>
      </c>
      <c r="B47" s="90"/>
      <c r="C47" s="91" t="s">
        <v>232</v>
      </c>
      <c r="D47" s="92">
        <v>0.02</v>
      </c>
      <c r="E47" s="92">
        <v>729.24</v>
      </c>
      <c r="F47" s="93">
        <f t="shared" si="0"/>
        <v>14.584800000000001</v>
      </c>
    </row>
    <row r="48" spans="1:7">
      <c r="A48" s="90" t="s">
        <v>233</v>
      </c>
      <c r="B48" s="90"/>
      <c r="C48" s="91" t="s">
        <v>196</v>
      </c>
      <c r="D48" s="92">
        <v>1</v>
      </c>
      <c r="E48" s="92">
        <v>6995</v>
      </c>
      <c r="F48" s="93">
        <f t="shared" si="0"/>
        <v>6995</v>
      </c>
    </row>
    <row r="49" spans="1:6">
      <c r="A49" s="90" t="s">
        <v>234</v>
      </c>
      <c r="B49" s="90"/>
      <c r="C49" s="91" t="s">
        <v>196</v>
      </c>
      <c r="D49" s="92">
        <v>1</v>
      </c>
      <c r="E49" s="92">
        <v>36</v>
      </c>
      <c r="F49" s="93">
        <f t="shared" si="0"/>
        <v>36</v>
      </c>
    </row>
    <row r="50" spans="1:6">
      <c r="A50" s="90" t="s">
        <v>235</v>
      </c>
      <c r="B50" s="90"/>
      <c r="C50" s="91" t="s">
        <v>236</v>
      </c>
      <c r="D50" s="92">
        <v>1</v>
      </c>
      <c r="E50" s="92">
        <v>16.73</v>
      </c>
      <c r="F50" s="93">
        <f t="shared" si="0"/>
        <v>16.73</v>
      </c>
    </row>
    <row r="51" spans="1:6">
      <c r="A51" s="90" t="s">
        <v>237</v>
      </c>
      <c r="B51" s="90"/>
      <c r="C51" s="91" t="s">
        <v>196</v>
      </c>
      <c r="D51" s="92">
        <v>1</v>
      </c>
      <c r="E51" s="92">
        <v>66.38</v>
      </c>
      <c r="F51" s="93">
        <f t="shared" si="0"/>
        <v>66.38</v>
      </c>
    </row>
    <row r="52" spans="1:6">
      <c r="A52" s="90" t="s">
        <v>238</v>
      </c>
      <c r="B52" s="90"/>
      <c r="C52" s="91" t="s">
        <v>239</v>
      </c>
      <c r="D52" s="92">
        <v>0.04</v>
      </c>
      <c r="E52" s="92">
        <v>672.6</v>
      </c>
      <c r="F52" s="93">
        <f t="shared" si="0"/>
        <v>26.904</v>
      </c>
    </row>
    <row r="53" spans="1:6">
      <c r="A53" s="90" t="s">
        <v>240</v>
      </c>
      <c r="B53" s="90"/>
      <c r="C53" s="91" t="s">
        <v>196</v>
      </c>
      <c r="D53" s="92">
        <v>1</v>
      </c>
      <c r="E53" s="92">
        <v>165.67</v>
      </c>
      <c r="F53" s="93">
        <f t="shared" si="0"/>
        <v>165.67</v>
      </c>
    </row>
    <row r="54" spans="1:6">
      <c r="A54" s="90" t="s">
        <v>241</v>
      </c>
      <c r="B54" s="90"/>
      <c r="C54" s="91" t="s">
        <v>196</v>
      </c>
      <c r="D54" s="92">
        <v>1</v>
      </c>
      <c r="E54" s="92">
        <v>10.62</v>
      </c>
      <c r="F54" s="93">
        <f t="shared" si="0"/>
        <v>10.62</v>
      </c>
    </row>
    <row r="55" spans="1:6">
      <c r="A55" s="90" t="s">
        <v>242</v>
      </c>
      <c r="B55" s="90"/>
      <c r="C55" s="91" t="s">
        <v>196</v>
      </c>
      <c r="D55" s="92">
        <v>1</v>
      </c>
      <c r="E55" s="92">
        <v>10.07</v>
      </c>
      <c r="F55" s="93">
        <f t="shared" si="0"/>
        <v>10.07</v>
      </c>
    </row>
    <row r="56" spans="1:6">
      <c r="A56" s="90" t="s">
        <v>243</v>
      </c>
      <c r="B56" s="90"/>
      <c r="C56" s="91" t="s">
        <v>196</v>
      </c>
      <c r="D56" s="92">
        <v>1</v>
      </c>
      <c r="E56" s="92">
        <v>215.06</v>
      </c>
      <c r="F56" s="93">
        <f t="shared" si="0"/>
        <v>215.06</v>
      </c>
    </row>
    <row r="57" spans="1:6">
      <c r="A57" s="90" t="s">
        <v>244</v>
      </c>
      <c r="B57" s="90"/>
      <c r="C57" s="91" t="s">
        <v>178</v>
      </c>
      <c r="D57" s="92">
        <v>0.7</v>
      </c>
      <c r="E57" s="92">
        <v>8.9600000000000009</v>
      </c>
      <c r="F57" s="93">
        <f t="shared" si="0"/>
        <v>6.2720000000000002</v>
      </c>
    </row>
    <row r="58" spans="1:6">
      <c r="A58" s="90" t="s">
        <v>245</v>
      </c>
      <c r="B58" s="90"/>
      <c r="C58" s="91" t="s">
        <v>246</v>
      </c>
      <c r="D58" s="92">
        <v>0.12</v>
      </c>
      <c r="E58" s="92">
        <v>572.64</v>
      </c>
      <c r="F58" s="93">
        <v>68.72</v>
      </c>
    </row>
    <row r="59" spans="1:6">
      <c r="A59" s="90" t="s">
        <v>247</v>
      </c>
      <c r="B59" s="90"/>
      <c r="C59" s="91" t="s">
        <v>196</v>
      </c>
      <c r="D59" s="92">
        <v>1</v>
      </c>
      <c r="E59" s="92">
        <v>1204.8499999999999</v>
      </c>
      <c r="F59" s="93">
        <f>D59*E59</f>
        <v>1204.8499999999999</v>
      </c>
    </row>
    <row r="60" spans="1:6">
      <c r="A60" s="90" t="s">
        <v>248</v>
      </c>
      <c r="B60" s="90"/>
      <c r="C60" s="91" t="s">
        <v>196</v>
      </c>
      <c r="D60" s="92">
        <v>1</v>
      </c>
      <c r="E60" s="92">
        <v>1206.06</v>
      </c>
      <c r="F60" s="93">
        <f>D60*E60</f>
        <v>1206.06</v>
      </c>
    </row>
    <row r="61" spans="1:6">
      <c r="A61" s="90" t="s">
        <v>249</v>
      </c>
      <c r="B61" s="90"/>
      <c r="C61" s="91" t="s">
        <v>196</v>
      </c>
      <c r="D61" s="92">
        <v>1</v>
      </c>
      <c r="E61" s="92">
        <v>1073.52</v>
      </c>
      <c r="F61" s="93">
        <f>D61*E61</f>
        <v>1073.52</v>
      </c>
    </row>
    <row r="63" spans="1:6">
      <c r="A63" s="84" t="s">
        <v>250</v>
      </c>
      <c r="B63" s="85"/>
      <c r="C63" s="85"/>
      <c r="D63" s="85"/>
      <c r="E63" s="88" t="s">
        <v>188</v>
      </c>
      <c r="F63" s="89">
        <v>11062.5</v>
      </c>
    </row>
    <row r="64" spans="1:6">
      <c r="A64" s="90" t="s">
        <v>251</v>
      </c>
      <c r="B64" s="90"/>
      <c r="C64" s="91" t="s">
        <v>205</v>
      </c>
      <c r="D64" s="92">
        <v>0.33</v>
      </c>
      <c r="E64" s="92">
        <v>299.93</v>
      </c>
      <c r="F64" s="93">
        <f>D64*E64</f>
        <v>98.976900000000001</v>
      </c>
    </row>
    <row r="65" spans="1:6">
      <c r="A65" s="90" t="s">
        <v>252</v>
      </c>
      <c r="B65" s="90"/>
      <c r="C65" s="91" t="s">
        <v>196</v>
      </c>
      <c r="D65" s="92">
        <v>1</v>
      </c>
      <c r="E65" s="92">
        <v>61.66</v>
      </c>
      <c r="F65" s="93">
        <f>D65*E65</f>
        <v>61.66</v>
      </c>
    </row>
    <row r="66" spans="1:6">
      <c r="A66" s="90" t="s">
        <v>253</v>
      </c>
      <c r="B66" s="90"/>
      <c r="C66" s="91" t="s">
        <v>196</v>
      </c>
      <c r="D66" s="92">
        <v>1</v>
      </c>
      <c r="E66" s="92">
        <v>16.100000000000001</v>
      </c>
      <c r="F66" s="93">
        <f t="shared" ref="F66:F88" si="1">D66*E66</f>
        <v>16.100000000000001</v>
      </c>
    </row>
    <row r="67" spans="1:6">
      <c r="A67" s="90" t="s">
        <v>254</v>
      </c>
      <c r="B67" s="90"/>
      <c r="C67" s="91" t="s">
        <v>196</v>
      </c>
      <c r="D67" s="92">
        <v>2</v>
      </c>
      <c r="E67" s="92">
        <v>17.7</v>
      </c>
      <c r="F67" s="93">
        <f t="shared" si="1"/>
        <v>35.4</v>
      </c>
    </row>
    <row r="68" spans="1:6">
      <c r="A68" s="90" t="s">
        <v>225</v>
      </c>
      <c r="B68" s="90"/>
      <c r="C68" s="91" t="s">
        <v>226</v>
      </c>
      <c r="D68" s="92">
        <v>0.24</v>
      </c>
      <c r="E68" s="92">
        <v>57.02</v>
      </c>
      <c r="F68" s="93">
        <f t="shared" si="1"/>
        <v>13.684800000000001</v>
      </c>
    </row>
    <row r="69" spans="1:6">
      <c r="A69" s="90" t="s">
        <v>227</v>
      </c>
      <c r="B69" s="90"/>
      <c r="C69" s="91" t="s">
        <v>196</v>
      </c>
      <c r="D69" s="92">
        <v>2</v>
      </c>
      <c r="E69" s="92">
        <v>30.68</v>
      </c>
      <c r="F69" s="93">
        <f t="shared" si="1"/>
        <v>61.36</v>
      </c>
    </row>
    <row r="70" spans="1:6">
      <c r="A70" s="90" t="s">
        <v>228</v>
      </c>
      <c r="B70" s="90"/>
      <c r="C70" s="91" t="s">
        <v>205</v>
      </c>
      <c r="D70" s="92">
        <v>0.47</v>
      </c>
      <c r="E70" s="92">
        <v>484.89</v>
      </c>
      <c r="F70" s="93">
        <f t="shared" si="1"/>
        <v>227.89829999999998</v>
      </c>
    </row>
    <row r="71" spans="1:6">
      <c r="A71" s="90" t="s">
        <v>229</v>
      </c>
      <c r="B71" s="90"/>
      <c r="C71" s="91" t="s">
        <v>196</v>
      </c>
      <c r="D71" s="92">
        <v>4</v>
      </c>
      <c r="E71" s="92">
        <v>25.96</v>
      </c>
      <c r="F71" s="93">
        <f t="shared" si="1"/>
        <v>103.84</v>
      </c>
    </row>
    <row r="72" spans="1:6">
      <c r="A72" s="90" t="s">
        <v>230</v>
      </c>
      <c r="B72" s="90"/>
      <c r="C72" s="91" t="s">
        <v>196</v>
      </c>
      <c r="D72" s="92">
        <v>2</v>
      </c>
      <c r="E72" s="92">
        <v>20</v>
      </c>
      <c r="F72" s="93">
        <f t="shared" si="1"/>
        <v>40</v>
      </c>
    </row>
    <row r="73" spans="1:6">
      <c r="A73" s="90" t="s">
        <v>231</v>
      </c>
      <c r="B73" s="90"/>
      <c r="C73" s="91" t="s">
        <v>232</v>
      </c>
      <c r="D73" s="92">
        <v>0.05</v>
      </c>
      <c r="E73" s="92">
        <v>729.24</v>
      </c>
      <c r="F73" s="93">
        <f t="shared" si="1"/>
        <v>36.462000000000003</v>
      </c>
    </row>
    <row r="74" spans="1:6">
      <c r="A74" s="90" t="s">
        <v>255</v>
      </c>
      <c r="B74" s="90"/>
      <c r="C74" s="91" t="s">
        <v>196</v>
      </c>
      <c r="D74" s="92">
        <v>1</v>
      </c>
      <c r="E74" s="92">
        <v>2465</v>
      </c>
      <c r="F74" s="93">
        <f t="shared" si="1"/>
        <v>2465</v>
      </c>
    </row>
    <row r="75" spans="1:6">
      <c r="A75" s="90" t="s">
        <v>256</v>
      </c>
      <c r="B75" s="90"/>
      <c r="C75" s="91" t="s">
        <v>196</v>
      </c>
      <c r="D75" s="92">
        <v>1</v>
      </c>
      <c r="E75" s="92">
        <v>2564.9899999999998</v>
      </c>
      <c r="F75" s="93">
        <f t="shared" si="1"/>
        <v>2564.9899999999998</v>
      </c>
    </row>
    <row r="76" spans="1:6">
      <c r="A76" s="90" t="s">
        <v>257</v>
      </c>
      <c r="B76" s="90"/>
      <c r="C76" s="91" t="s">
        <v>196</v>
      </c>
      <c r="D76" s="92">
        <v>1</v>
      </c>
      <c r="E76" s="92">
        <v>262.85000000000002</v>
      </c>
      <c r="F76" s="93">
        <f t="shared" si="1"/>
        <v>262.85000000000002</v>
      </c>
    </row>
    <row r="77" spans="1:6">
      <c r="A77" s="90" t="s">
        <v>258</v>
      </c>
      <c r="B77" s="90"/>
      <c r="C77" s="91" t="s">
        <v>196</v>
      </c>
      <c r="D77" s="92">
        <v>1</v>
      </c>
      <c r="E77" s="92">
        <v>192.6</v>
      </c>
      <c r="F77" s="93">
        <f t="shared" si="1"/>
        <v>192.6</v>
      </c>
    </row>
    <row r="78" spans="1:6">
      <c r="A78" s="90" t="s">
        <v>238</v>
      </c>
      <c r="B78" s="90"/>
      <c r="C78" s="91" t="s">
        <v>239</v>
      </c>
      <c r="D78" s="92">
        <v>0.03</v>
      </c>
      <c r="E78" s="92">
        <v>672.6</v>
      </c>
      <c r="F78" s="93">
        <f t="shared" si="1"/>
        <v>20.178000000000001</v>
      </c>
    </row>
    <row r="79" spans="1:6">
      <c r="A79" s="90" t="s">
        <v>240</v>
      </c>
      <c r="B79" s="90"/>
      <c r="C79" s="91" t="s">
        <v>196</v>
      </c>
      <c r="D79" s="92">
        <v>2</v>
      </c>
      <c r="E79" s="92">
        <v>165.67</v>
      </c>
      <c r="F79" s="93">
        <f t="shared" si="1"/>
        <v>331.34</v>
      </c>
    </row>
    <row r="80" spans="1:6">
      <c r="A80" s="90" t="s">
        <v>241</v>
      </c>
      <c r="B80" s="90"/>
      <c r="C80" s="91" t="s">
        <v>196</v>
      </c>
      <c r="D80" s="92">
        <v>2</v>
      </c>
      <c r="E80" s="92">
        <v>10.62</v>
      </c>
      <c r="F80" s="93">
        <f t="shared" si="1"/>
        <v>21.24</v>
      </c>
    </row>
    <row r="81" spans="1:6">
      <c r="A81" s="90" t="s">
        <v>242</v>
      </c>
      <c r="B81" s="90"/>
      <c r="C81" s="91" t="s">
        <v>196</v>
      </c>
      <c r="D81" s="92">
        <v>2</v>
      </c>
      <c r="E81" s="92">
        <v>10.07</v>
      </c>
      <c r="F81" s="93">
        <f t="shared" si="1"/>
        <v>20.14</v>
      </c>
    </row>
    <row r="82" spans="1:6">
      <c r="A82" s="90" t="s">
        <v>243</v>
      </c>
      <c r="B82" s="90"/>
      <c r="C82" s="91" t="s">
        <v>196</v>
      </c>
      <c r="D82" s="92">
        <v>2</v>
      </c>
      <c r="E82" s="92">
        <v>202.5</v>
      </c>
      <c r="F82" s="93">
        <f t="shared" si="1"/>
        <v>405</v>
      </c>
    </row>
    <row r="83" spans="1:6">
      <c r="A83" s="90" t="s">
        <v>244</v>
      </c>
      <c r="B83" s="90"/>
      <c r="C83" s="91" t="s">
        <v>178</v>
      </c>
      <c r="D83" s="92">
        <v>1.4</v>
      </c>
      <c r="E83" s="92">
        <v>8.9600000000000009</v>
      </c>
      <c r="F83" s="93">
        <f t="shared" si="1"/>
        <v>12.544</v>
      </c>
    </row>
    <row r="84" spans="1:6">
      <c r="A84" s="90" t="s">
        <v>259</v>
      </c>
      <c r="B84" s="90"/>
      <c r="C84" s="91" t="s">
        <v>196</v>
      </c>
      <c r="D84" s="92">
        <v>0.25</v>
      </c>
      <c r="E84" s="92">
        <v>200.6</v>
      </c>
      <c r="F84" s="93">
        <f t="shared" si="1"/>
        <v>50.15</v>
      </c>
    </row>
    <row r="85" spans="1:6">
      <c r="A85" s="90" t="s">
        <v>245</v>
      </c>
      <c r="B85" s="90"/>
      <c r="C85" s="91" t="s">
        <v>246</v>
      </c>
      <c r="D85" s="92">
        <v>0.25</v>
      </c>
      <c r="E85" s="92">
        <v>572.64</v>
      </c>
      <c r="F85" s="93">
        <f t="shared" si="1"/>
        <v>143.16</v>
      </c>
    </row>
    <row r="86" spans="1:6">
      <c r="A86" s="90" t="s">
        <v>260</v>
      </c>
      <c r="B86" s="90"/>
      <c r="C86" s="91" t="s">
        <v>196</v>
      </c>
      <c r="D86" s="92">
        <v>1</v>
      </c>
      <c r="E86" s="92">
        <v>935.66</v>
      </c>
      <c r="F86" s="93">
        <f t="shared" si="1"/>
        <v>935.66</v>
      </c>
    </row>
    <row r="87" spans="1:6">
      <c r="A87" s="90" t="s">
        <v>248</v>
      </c>
      <c r="B87" s="90"/>
      <c r="C87" s="91" t="s">
        <v>196</v>
      </c>
      <c r="D87" s="92">
        <v>2</v>
      </c>
      <c r="E87" s="92">
        <v>936.33</v>
      </c>
      <c r="F87" s="93">
        <f t="shared" si="1"/>
        <v>1872.66</v>
      </c>
    </row>
    <row r="88" spans="1:6">
      <c r="A88" s="90" t="s">
        <v>261</v>
      </c>
      <c r="B88" s="90"/>
      <c r="C88" s="91" t="s">
        <v>196</v>
      </c>
      <c r="D88" s="92">
        <v>1</v>
      </c>
      <c r="E88" s="92">
        <v>1069.6099999999999</v>
      </c>
      <c r="F88" s="93">
        <f t="shared" si="1"/>
        <v>1069.6099999999999</v>
      </c>
    </row>
    <row r="90" spans="1:6">
      <c r="A90" s="94" t="s">
        <v>262</v>
      </c>
      <c r="B90" s="95"/>
      <c r="C90" s="95"/>
      <c r="D90" s="95"/>
      <c r="E90" s="88" t="s">
        <v>188</v>
      </c>
      <c r="F90" s="89">
        <v>13470.21</v>
      </c>
    </row>
    <row r="91" spans="1:6">
      <c r="A91" s="90" t="s">
        <v>251</v>
      </c>
      <c r="B91" s="90"/>
      <c r="C91" s="91" t="s">
        <v>205</v>
      </c>
      <c r="D91" s="92">
        <v>0.33</v>
      </c>
      <c r="E91" s="92">
        <v>299.93</v>
      </c>
      <c r="F91" s="92">
        <v>98.98</v>
      </c>
    </row>
    <row r="92" spans="1:6">
      <c r="A92" s="90" t="s">
        <v>252</v>
      </c>
      <c r="B92" s="90"/>
      <c r="C92" s="91" t="s">
        <v>196</v>
      </c>
      <c r="D92" s="92">
        <v>1</v>
      </c>
      <c r="E92" s="92">
        <v>61.66</v>
      </c>
      <c r="F92" s="92">
        <v>61.66</v>
      </c>
    </row>
    <row r="93" spans="1:6">
      <c r="A93" s="90" t="s">
        <v>253</v>
      </c>
      <c r="B93" s="90"/>
      <c r="C93" s="91" t="s">
        <v>196</v>
      </c>
      <c r="D93" s="92">
        <v>1</v>
      </c>
      <c r="E93" s="92">
        <v>16.100000000000001</v>
      </c>
      <c r="F93" s="92">
        <v>16.100000000000001</v>
      </c>
    </row>
    <row r="94" spans="1:6">
      <c r="A94" s="90" t="s">
        <v>254</v>
      </c>
      <c r="B94" s="90"/>
      <c r="C94" s="91" t="s">
        <v>196</v>
      </c>
      <c r="D94" s="92">
        <v>2</v>
      </c>
      <c r="E94" s="92">
        <v>17.7</v>
      </c>
      <c r="F94" s="92">
        <v>35.4</v>
      </c>
    </row>
    <row r="95" spans="1:6">
      <c r="A95" s="90" t="s">
        <v>225</v>
      </c>
      <c r="B95" s="90"/>
      <c r="C95" s="91" t="s">
        <v>226</v>
      </c>
      <c r="D95" s="92">
        <v>0.24</v>
      </c>
      <c r="E95" s="92">
        <v>57.02</v>
      </c>
      <c r="F95" s="92">
        <v>13.68</v>
      </c>
    </row>
    <row r="96" spans="1:6">
      <c r="A96" s="90" t="s">
        <v>227</v>
      </c>
      <c r="B96" s="90"/>
      <c r="C96" s="91" t="s">
        <v>196</v>
      </c>
      <c r="D96" s="92">
        <v>1</v>
      </c>
      <c r="E96" s="92">
        <v>30.68</v>
      </c>
      <c r="F96" s="92">
        <v>30.68</v>
      </c>
    </row>
    <row r="97" spans="1:7">
      <c r="A97" s="90" t="s">
        <v>228</v>
      </c>
      <c r="B97" s="90"/>
      <c r="C97" s="91" t="s">
        <v>205</v>
      </c>
      <c r="D97" s="92">
        <v>0.24</v>
      </c>
      <c r="E97" s="92">
        <v>484.89</v>
      </c>
      <c r="F97" s="92">
        <v>116.37</v>
      </c>
    </row>
    <row r="98" spans="1:7">
      <c r="A98" s="90" t="s">
        <v>229</v>
      </c>
      <c r="B98" s="90"/>
      <c r="C98" s="91" t="s">
        <v>196</v>
      </c>
      <c r="D98" s="92">
        <v>2</v>
      </c>
      <c r="E98" s="92">
        <v>25.96</v>
      </c>
      <c r="F98" s="92">
        <v>51.92</v>
      </c>
    </row>
    <row r="99" spans="1:7">
      <c r="A99" s="90" t="s">
        <v>230</v>
      </c>
      <c r="B99" s="90"/>
      <c r="C99" s="91" t="s">
        <v>196</v>
      </c>
      <c r="D99" s="92">
        <v>1</v>
      </c>
      <c r="E99" s="92">
        <v>20</v>
      </c>
      <c r="F99" s="92">
        <v>20</v>
      </c>
    </row>
    <row r="100" spans="1:7">
      <c r="A100" s="90" t="s">
        <v>231</v>
      </c>
      <c r="B100" s="90"/>
      <c r="C100" s="91" t="s">
        <v>232</v>
      </c>
      <c r="D100" s="92">
        <v>0.02</v>
      </c>
      <c r="E100" s="92">
        <v>729.24</v>
      </c>
      <c r="F100" s="92">
        <v>14.58</v>
      </c>
    </row>
    <row r="101" spans="1:7">
      <c r="A101" s="90" t="s">
        <v>263</v>
      </c>
      <c r="B101" s="90"/>
      <c r="C101" s="91" t="s">
        <v>196</v>
      </c>
      <c r="D101" s="92">
        <v>1</v>
      </c>
      <c r="E101" s="92">
        <v>8995</v>
      </c>
      <c r="F101" s="92">
        <v>8995</v>
      </c>
    </row>
    <row r="102" spans="1:7">
      <c r="A102" s="90" t="s">
        <v>264</v>
      </c>
      <c r="B102" s="90"/>
      <c r="C102" s="91" t="s">
        <v>196</v>
      </c>
      <c r="D102" s="92">
        <v>1</v>
      </c>
      <c r="E102" s="92">
        <v>565.16999999999996</v>
      </c>
      <c r="F102" s="92">
        <v>565.16999999999996</v>
      </c>
    </row>
    <row r="103" spans="1:7">
      <c r="A103" s="90" t="s">
        <v>241</v>
      </c>
      <c r="B103" s="90"/>
      <c r="C103" s="91" t="s">
        <v>196</v>
      </c>
      <c r="D103" s="92">
        <v>1</v>
      </c>
      <c r="E103" s="92">
        <v>10.62</v>
      </c>
      <c r="F103" s="92">
        <v>10.62</v>
      </c>
    </row>
    <row r="104" spans="1:7">
      <c r="A104" s="90" t="s">
        <v>242</v>
      </c>
      <c r="B104" s="90"/>
      <c r="C104" s="91" t="s">
        <v>196</v>
      </c>
      <c r="D104" s="92">
        <v>1</v>
      </c>
      <c r="E104" s="92">
        <v>10.07</v>
      </c>
      <c r="F104" s="92">
        <v>10.07</v>
      </c>
    </row>
    <row r="105" spans="1:7">
      <c r="A105" s="90" t="s">
        <v>243</v>
      </c>
      <c r="B105" s="90"/>
      <c r="C105" s="91" t="s">
        <v>196</v>
      </c>
      <c r="D105" s="92">
        <v>1</v>
      </c>
      <c r="E105" s="92">
        <v>202.5</v>
      </c>
      <c r="F105" s="92">
        <v>202.5</v>
      </c>
    </row>
    <row r="106" spans="1:7">
      <c r="A106" s="90" t="s">
        <v>244</v>
      </c>
      <c r="B106" s="90"/>
      <c r="C106" s="91" t="s">
        <v>178</v>
      </c>
      <c r="D106" s="92">
        <v>0.7</v>
      </c>
      <c r="E106" s="92">
        <v>8.9600000000000009</v>
      </c>
      <c r="F106" s="92">
        <v>6.27</v>
      </c>
    </row>
    <row r="107" spans="1:7">
      <c r="A107" s="90" t="s">
        <v>245</v>
      </c>
      <c r="B107" s="90"/>
      <c r="C107" s="91" t="s">
        <v>246</v>
      </c>
      <c r="D107" s="92">
        <v>0.25</v>
      </c>
      <c r="E107" s="92">
        <v>572.64</v>
      </c>
      <c r="F107" s="92">
        <v>143.16</v>
      </c>
    </row>
    <row r="108" spans="1:7">
      <c r="A108" s="90" t="s">
        <v>260</v>
      </c>
      <c r="B108" s="90"/>
      <c r="C108" s="91" t="s">
        <v>196</v>
      </c>
      <c r="D108" s="92">
        <v>1</v>
      </c>
      <c r="E108" s="92">
        <v>935.66</v>
      </c>
      <c r="F108" s="92">
        <v>935.66</v>
      </c>
    </row>
    <row r="109" spans="1:7">
      <c r="A109" s="90" t="s">
        <v>248</v>
      </c>
      <c r="B109" s="90"/>
      <c r="C109" s="91" t="s">
        <v>196</v>
      </c>
      <c r="D109" s="92">
        <v>1</v>
      </c>
      <c r="E109" s="92">
        <v>936.33</v>
      </c>
      <c r="F109" s="92">
        <v>936.33</v>
      </c>
    </row>
    <row r="110" spans="1:7">
      <c r="A110" s="90" t="s">
        <v>265</v>
      </c>
      <c r="B110" s="90"/>
      <c r="C110" s="91" t="s">
        <v>196</v>
      </c>
      <c r="D110" s="92">
        <v>1</v>
      </c>
      <c r="E110" s="92">
        <v>1206.06</v>
      </c>
      <c r="F110" s="92">
        <v>1206.06</v>
      </c>
    </row>
    <row r="112" spans="1:7">
      <c r="A112" s="58"/>
      <c r="B112" s="59" t="s">
        <v>266</v>
      </c>
      <c r="C112" s="59"/>
      <c r="D112" s="60"/>
      <c r="E112" s="61"/>
      <c r="F112" s="62"/>
      <c r="G112" s="63"/>
    </row>
    <row r="113" spans="1:7">
      <c r="A113" s="64"/>
      <c r="B113" s="65" t="s">
        <v>267</v>
      </c>
      <c r="C113" s="96" t="s">
        <v>246</v>
      </c>
      <c r="D113" s="67">
        <v>800</v>
      </c>
      <c r="E113" s="97">
        <v>2.5000000000000001E-2</v>
      </c>
      <c r="F113" s="98">
        <f>D113*E113</f>
        <v>20</v>
      </c>
      <c r="G113" s="98"/>
    </row>
    <row r="114" spans="1:7" ht="15.75" thickBot="1">
      <c r="A114" s="64"/>
      <c r="B114" s="99" t="s">
        <v>186</v>
      </c>
      <c r="C114" s="66" t="s">
        <v>187</v>
      </c>
      <c r="D114" s="67">
        <v>1</v>
      </c>
      <c r="E114" s="67">
        <v>5</v>
      </c>
      <c r="F114" s="98">
        <v>10</v>
      </c>
      <c r="G114" s="98"/>
    </row>
    <row r="115" spans="1:7" ht="15.75" thickBot="1">
      <c r="A115" s="64"/>
      <c r="B115" s="65"/>
      <c r="C115" s="69"/>
      <c r="D115" s="67"/>
      <c r="E115" s="70" t="s">
        <v>268</v>
      </c>
      <c r="F115" s="71">
        <f>ROUND(SUM(F113:F114),2)</f>
        <v>30</v>
      </c>
      <c r="G115" s="67"/>
    </row>
    <row r="116" spans="1:7">
      <c r="G116" s="67"/>
    </row>
    <row r="117" spans="1:7">
      <c r="A117" s="58"/>
      <c r="B117" s="59" t="s">
        <v>269</v>
      </c>
      <c r="C117" s="59"/>
      <c r="D117" s="60"/>
      <c r="E117" s="61"/>
      <c r="F117" s="62"/>
      <c r="G117" s="63"/>
    </row>
    <row r="118" spans="1:7">
      <c r="A118" s="64"/>
      <c r="B118" s="65" t="s">
        <v>270</v>
      </c>
      <c r="C118" s="67" t="s">
        <v>13</v>
      </c>
      <c r="D118" s="100">
        <f>0.111*1.1</f>
        <v>0.12210000000000001</v>
      </c>
      <c r="E118" s="67">
        <v>2150</v>
      </c>
      <c r="F118" s="98">
        <f>ROUND(D118*E118,2)</f>
        <v>262.52</v>
      </c>
      <c r="G118" s="67"/>
    </row>
    <row r="119" spans="1:7">
      <c r="A119" s="64"/>
      <c r="B119" s="65" t="s">
        <v>131</v>
      </c>
      <c r="C119" s="67" t="s">
        <v>106</v>
      </c>
      <c r="D119" s="67">
        <v>1</v>
      </c>
      <c r="E119" s="67">
        <v>125</v>
      </c>
      <c r="F119" s="98">
        <f>ROUND(D119*E119,2)</f>
        <v>125</v>
      </c>
      <c r="G119" s="67"/>
    </row>
    <row r="120" spans="1:7">
      <c r="A120" s="64"/>
      <c r="B120" s="65" t="s">
        <v>271</v>
      </c>
      <c r="C120" s="67" t="s">
        <v>13</v>
      </c>
      <c r="D120" s="100">
        <f>0.011*1.1</f>
        <v>1.21E-2</v>
      </c>
      <c r="E120" s="67">
        <v>1750</v>
      </c>
      <c r="F120" s="98">
        <f>ROUND(D120*E120,2)</f>
        <v>21.18</v>
      </c>
      <c r="G120" s="67"/>
    </row>
    <row r="121" spans="1:7">
      <c r="A121" s="64"/>
      <c r="B121" s="65" t="s">
        <v>272</v>
      </c>
      <c r="C121" s="67" t="s">
        <v>273</v>
      </c>
      <c r="D121" s="67">
        <v>1</v>
      </c>
      <c r="E121" s="67">
        <v>26.91</v>
      </c>
      <c r="F121" s="98">
        <f>ROUND(D121*E121,2)</f>
        <v>26.91</v>
      </c>
      <c r="G121" s="67"/>
    </row>
    <row r="122" spans="1:7" ht="15.75" thickBot="1">
      <c r="A122" s="64"/>
      <c r="B122" s="65" t="s">
        <v>274</v>
      </c>
      <c r="C122" s="67" t="s">
        <v>232</v>
      </c>
      <c r="D122" s="97">
        <v>0.12</v>
      </c>
      <c r="E122" s="67">
        <v>121.8</v>
      </c>
      <c r="F122" s="98">
        <f>ROUND(D122*E122,2)</f>
        <v>14.62</v>
      </c>
      <c r="G122" s="67"/>
    </row>
    <row r="123" spans="1:7" ht="15.75" thickBot="1">
      <c r="A123" s="64"/>
      <c r="B123" s="65"/>
      <c r="D123" s="67"/>
      <c r="E123" s="70" t="s">
        <v>275</v>
      </c>
      <c r="F123" s="71">
        <f>ROUND(SUM(F118:F122),2)</f>
        <v>450.23</v>
      </c>
      <c r="G123" s="67"/>
    </row>
    <row r="124" spans="1:7">
      <c r="A124" s="101"/>
      <c r="B124" s="102"/>
      <c r="C124" s="103"/>
      <c r="D124" s="104"/>
      <c r="E124" s="105"/>
      <c r="F124" s="104"/>
      <c r="G124" s="105"/>
    </row>
    <row r="125" spans="1:7">
      <c r="A125" s="101"/>
      <c r="B125" s="102"/>
      <c r="C125" s="103"/>
      <c r="D125" s="104"/>
      <c r="E125" s="105"/>
      <c r="F125" s="104"/>
      <c r="G125" s="105"/>
    </row>
    <row r="126" spans="1:7">
      <c r="A126" s="101"/>
      <c r="B126" s="102"/>
      <c r="C126" s="103"/>
      <c r="D126" s="104"/>
      <c r="E126" s="105"/>
      <c r="F126" s="104"/>
      <c r="G126" s="105"/>
    </row>
    <row r="127" spans="1:7">
      <c r="A127" s="58"/>
      <c r="B127" s="59" t="s">
        <v>276</v>
      </c>
      <c r="C127" s="106"/>
      <c r="D127" s="106"/>
      <c r="E127" s="59"/>
      <c r="F127" s="59"/>
    </row>
    <row r="128" spans="1:7">
      <c r="B128" s="60" t="s">
        <v>277</v>
      </c>
      <c r="C128" s="72" t="s">
        <v>196</v>
      </c>
      <c r="D128" s="72">
        <v>1</v>
      </c>
      <c r="E128" s="72">
        <v>750</v>
      </c>
      <c r="F128" s="357">
        <f t="shared" ref="F128:F142" si="2">E128*D128</f>
        <v>750</v>
      </c>
    </row>
    <row r="129" spans="2:7">
      <c r="B129" s="60" t="s">
        <v>278</v>
      </c>
      <c r="C129" s="72" t="s">
        <v>279</v>
      </c>
      <c r="D129" s="72">
        <v>1</v>
      </c>
      <c r="E129" s="72">
        <v>160</v>
      </c>
      <c r="F129" s="357">
        <f t="shared" si="2"/>
        <v>160</v>
      </c>
    </row>
    <row r="130" spans="2:7">
      <c r="B130" s="60" t="s">
        <v>280</v>
      </c>
      <c r="C130" s="72" t="s">
        <v>13</v>
      </c>
      <c r="D130" s="72">
        <v>1</v>
      </c>
      <c r="E130" s="72">
        <v>800</v>
      </c>
      <c r="F130" s="357">
        <f t="shared" si="2"/>
        <v>800</v>
      </c>
    </row>
    <row r="131" spans="2:7">
      <c r="B131" s="60" t="s">
        <v>192</v>
      </c>
      <c r="C131" s="72" t="s">
        <v>191</v>
      </c>
      <c r="D131" s="72">
        <v>1</v>
      </c>
      <c r="E131" s="72">
        <v>600</v>
      </c>
      <c r="F131" s="357">
        <f t="shared" si="2"/>
        <v>600</v>
      </c>
    </row>
    <row r="132" spans="2:7">
      <c r="B132" s="60" t="s">
        <v>193</v>
      </c>
      <c r="C132" s="72" t="s">
        <v>13</v>
      </c>
      <c r="D132" s="72">
        <v>1</v>
      </c>
      <c r="E132" s="72">
        <v>500</v>
      </c>
      <c r="F132" s="357">
        <f t="shared" si="2"/>
        <v>500</v>
      </c>
    </row>
    <row r="133" spans="2:7">
      <c r="B133" s="60" t="s">
        <v>194</v>
      </c>
      <c r="C133" s="72" t="s">
        <v>13</v>
      </c>
      <c r="D133" s="72">
        <v>1</v>
      </c>
      <c r="E133" s="72">
        <v>500</v>
      </c>
      <c r="F133" s="357">
        <f t="shared" si="2"/>
        <v>500</v>
      </c>
    </row>
    <row r="134" spans="2:7">
      <c r="B134" s="60" t="s">
        <v>195</v>
      </c>
      <c r="C134" s="72" t="s">
        <v>196</v>
      </c>
      <c r="D134" s="72">
        <v>6</v>
      </c>
      <c r="E134" s="72">
        <v>10</v>
      </c>
      <c r="F134" s="357">
        <f t="shared" si="2"/>
        <v>60</v>
      </c>
    </row>
    <row r="135" spans="2:7">
      <c r="B135" s="60" t="s">
        <v>197</v>
      </c>
      <c r="C135" s="72" t="s">
        <v>196</v>
      </c>
      <c r="D135" s="72">
        <v>6</v>
      </c>
      <c r="E135" s="72">
        <v>5</v>
      </c>
      <c r="F135" s="357">
        <f t="shared" si="2"/>
        <v>30</v>
      </c>
    </row>
    <row r="136" spans="2:7">
      <c r="B136" s="60" t="s">
        <v>198</v>
      </c>
      <c r="C136" s="72" t="s">
        <v>199</v>
      </c>
      <c r="D136" s="72">
        <v>0.25</v>
      </c>
      <c r="E136" s="72">
        <v>750</v>
      </c>
      <c r="F136" s="357">
        <f t="shared" si="2"/>
        <v>187.5</v>
      </c>
    </row>
    <row r="137" spans="2:7">
      <c r="B137" s="60" t="s">
        <v>200</v>
      </c>
      <c r="C137" s="72" t="s">
        <v>199</v>
      </c>
      <c r="D137" s="72">
        <v>0.25</v>
      </c>
      <c r="E137" s="72">
        <v>700</v>
      </c>
      <c r="F137" s="357">
        <f t="shared" si="2"/>
        <v>175</v>
      </c>
    </row>
    <row r="138" spans="2:7">
      <c r="B138" s="60" t="s">
        <v>201</v>
      </c>
      <c r="C138" s="72" t="s">
        <v>199</v>
      </c>
      <c r="D138" s="72">
        <v>0.25</v>
      </c>
      <c r="E138" s="72">
        <v>650</v>
      </c>
      <c r="F138" s="357">
        <f t="shared" si="2"/>
        <v>162.5</v>
      </c>
    </row>
    <row r="139" spans="2:7">
      <c r="B139" s="60" t="s">
        <v>202</v>
      </c>
      <c r="C139" s="72" t="s">
        <v>199</v>
      </c>
      <c r="D139" s="72">
        <v>1</v>
      </c>
      <c r="E139" s="72">
        <v>550</v>
      </c>
      <c r="F139" s="357">
        <f t="shared" si="2"/>
        <v>550</v>
      </c>
    </row>
    <row r="140" spans="2:7">
      <c r="B140" s="60" t="s">
        <v>203</v>
      </c>
      <c r="C140" s="72" t="s">
        <v>13</v>
      </c>
      <c r="D140" s="72">
        <v>1</v>
      </c>
      <c r="E140" s="72">
        <v>100</v>
      </c>
      <c r="F140" s="357">
        <f t="shared" si="2"/>
        <v>100</v>
      </c>
    </row>
    <row r="141" spans="2:7">
      <c r="B141" s="60" t="s">
        <v>204</v>
      </c>
      <c r="C141" s="72" t="s">
        <v>205</v>
      </c>
      <c r="D141" s="72">
        <v>1</v>
      </c>
      <c r="E141" s="72">
        <v>125</v>
      </c>
      <c r="F141" s="357">
        <f t="shared" si="2"/>
        <v>125</v>
      </c>
    </row>
    <row r="142" spans="2:7" ht="15.75" thickBot="1">
      <c r="B142" s="60" t="s">
        <v>281</v>
      </c>
      <c r="C142" s="72" t="s">
        <v>282</v>
      </c>
      <c r="D142" s="72">
        <v>80</v>
      </c>
      <c r="E142" s="72">
        <v>210</v>
      </c>
      <c r="F142" s="357">
        <f t="shared" si="2"/>
        <v>16800</v>
      </c>
    </row>
    <row r="143" spans="2:7" ht="16.5" thickBot="1">
      <c r="B143" s="107"/>
      <c r="C143" s="108"/>
      <c r="D143" s="72"/>
      <c r="E143" s="70" t="s">
        <v>283</v>
      </c>
      <c r="F143" s="71">
        <f>SUM(F128:F142)</f>
        <v>21500</v>
      </c>
      <c r="G143" s="67"/>
    </row>
    <row r="145" spans="1:6">
      <c r="A145" s="58"/>
      <c r="B145" s="59" t="s">
        <v>284</v>
      </c>
      <c r="C145" s="106"/>
      <c r="D145" s="106"/>
      <c r="E145" s="59"/>
      <c r="F145" s="59"/>
    </row>
    <row r="146" spans="1:6">
      <c r="B146" s="60" t="s">
        <v>277</v>
      </c>
      <c r="C146" s="72" t="s">
        <v>196</v>
      </c>
      <c r="D146" s="72">
        <v>1</v>
      </c>
      <c r="E146" s="72">
        <v>750</v>
      </c>
      <c r="F146" s="357">
        <f t="shared" ref="F146:F160" si="3">E146*D146</f>
        <v>750</v>
      </c>
    </row>
    <row r="147" spans="1:6">
      <c r="B147" s="60" t="s">
        <v>278</v>
      </c>
      <c r="C147" s="72" t="s">
        <v>279</v>
      </c>
      <c r="D147" s="72">
        <v>1</v>
      </c>
      <c r="E147" s="72">
        <v>160</v>
      </c>
      <c r="F147" s="357">
        <f t="shared" si="3"/>
        <v>160</v>
      </c>
    </row>
    <row r="148" spans="1:6">
      <c r="B148" s="60" t="s">
        <v>280</v>
      </c>
      <c r="C148" s="72" t="s">
        <v>13</v>
      </c>
      <c r="D148" s="72">
        <v>1</v>
      </c>
      <c r="E148" s="72">
        <v>1000</v>
      </c>
      <c r="F148" s="357">
        <f t="shared" si="3"/>
        <v>1000</v>
      </c>
    </row>
    <row r="149" spans="1:6">
      <c r="B149" s="60" t="s">
        <v>192</v>
      </c>
      <c r="C149" s="72" t="s">
        <v>191</v>
      </c>
      <c r="D149" s="72">
        <v>1</v>
      </c>
      <c r="E149" s="72">
        <v>600</v>
      </c>
      <c r="F149" s="357">
        <f t="shared" si="3"/>
        <v>600</v>
      </c>
    </row>
    <row r="150" spans="1:6">
      <c r="B150" s="60" t="s">
        <v>193</v>
      </c>
      <c r="C150" s="72" t="s">
        <v>13</v>
      </c>
      <c r="D150" s="72">
        <v>1</v>
      </c>
      <c r="E150" s="72">
        <v>500</v>
      </c>
      <c r="F150" s="357">
        <f t="shared" si="3"/>
        <v>500</v>
      </c>
    </row>
    <row r="151" spans="1:6">
      <c r="B151" s="60" t="s">
        <v>194</v>
      </c>
      <c r="C151" s="72" t="s">
        <v>13</v>
      </c>
      <c r="D151" s="72">
        <v>1</v>
      </c>
      <c r="E151" s="72">
        <v>500</v>
      </c>
      <c r="F151" s="357">
        <f t="shared" si="3"/>
        <v>500</v>
      </c>
    </row>
    <row r="152" spans="1:6">
      <c r="B152" s="60" t="s">
        <v>195</v>
      </c>
      <c r="C152" s="72" t="s">
        <v>196</v>
      </c>
      <c r="D152" s="72">
        <v>8</v>
      </c>
      <c r="E152" s="72">
        <v>14</v>
      </c>
      <c r="F152" s="357">
        <f t="shared" si="3"/>
        <v>112</v>
      </c>
    </row>
    <row r="153" spans="1:6">
      <c r="B153" s="60" t="s">
        <v>197</v>
      </c>
      <c r="C153" s="72" t="s">
        <v>196</v>
      </c>
      <c r="D153" s="72">
        <v>8</v>
      </c>
      <c r="E153" s="72">
        <v>9</v>
      </c>
      <c r="F153" s="357">
        <f t="shared" si="3"/>
        <v>72</v>
      </c>
    </row>
    <row r="154" spans="1:6">
      <c r="B154" s="60" t="s">
        <v>198</v>
      </c>
      <c r="C154" s="72" t="s">
        <v>199</v>
      </c>
      <c r="D154" s="72">
        <v>0.3</v>
      </c>
      <c r="E154" s="72">
        <v>800</v>
      </c>
      <c r="F154" s="357">
        <f t="shared" si="3"/>
        <v>240</v>
      </c>
    </row>
    <row r="155" spans="1:6">
      <c r="B155" s="60" t="s">
        <v>200</v>
      </c>
      <c r="C155" s="72" t="s">
        <v>199</v>
      </c>
      <c r="D155" s="72">
        <v>0.3</v>
      </c>
      <c r="E155" s="72">
        <v>900</v>
      </c>
      <c r="F155" s="357">
        <f t="shared" si="3"/>
        <v>270</v>
      </c>
    </row>
    <row r="156" spans="1:6">
      <c r="B156" s="60" t="s">
        <v>201</v>
      </c>
      <c r="C156" s="72" t="s">
        <v>199</v>
      </c>
      <c r="D156" s="72">
        <v>0.3</v>
      </c>
      <c r="E156" s="72">
        <v>1000</v>
      </c>
      <c r="F156" s="357">
        <f t="shared" si="3"/>
        <v>300</v>
      </c>
    </row>
    <row r="157" spans="1:6">
      <c r="B157" s="60" t="s">
        <v>202</v>
      </c>
      <c r="C157" s="72" t="s">
        <v>199</v>
      </c>
      <c r="D157" s="72">
        <v>2.1</v>
      </c>
      <c r="E157" s="72">
        <v>760</v>
      </c>
      <c r="F157" s="357">
        <f t="shared" si="3"/>
        <v>1596</v>
      </c>
    </row>
    <row r="158" spans="1:6">
      <c r="B158" s="60" t="s">
        <v>203</v>
      </c>
      <c r="C158" s="72" t="s">
        <v>13</v>
      </c>
      <c r="D158" s="72">
        <v>1.5</v>
      </c>
      <c r="E158" s="72">
        <v>100</v>
      </c>
      <c r="F158" s="357">
        <f t="shared" si="3"/>
        <v>150</v>
      </c>
    </row>
    <row r="159" spans="1:6">
      <c r="B159" s="60" t="s">
        <v>204</v>
      </c>
      <c r="C159" s="72" t="s">
        <v>205</v>
      </c>
      <c r="D159" s="72">
        <v>1.2</v>
      </c>
      <c r="E159" s="72">
        <v>125</v>
      </c>
      <c r="F159" s="357">
        <f t="shared" si="3"/>
        <v>150</v>
      </c>
    </row>
    <row r="160" spans="1:6" ht="15.75" thickBot="1">
      <c r="B160" s="60" t="s">
        <v>281</v>
      </c>
      <c r="C160" s="72" t="s">
        <v>282</v>
      </c>
      <c r="D160" s="72">
        <v>85</v>
      </c>
      <c r="E160" s="72">
        <v>210</v>
      </c>
      <c r="F160" s="357">
        <f t="shared" si="3"/>
        <v>17850</v>
      </c>
    </row>
    <row r="161" spans="2:9" ht="16.5" thickBot="1">
      <c r="B161" s="107"/>
      <c r="C161" s="108"/>
      <c r="D161" s="72"/>
      <c r="E161" s="70" t="s">
        <v>283</v>
      </c>
      <c r="F161" s="71">
        <f>SUM(F146:F160)</f>
        <v>24250</v>
      </c>
      <c r="G161" s="67"/>
    </row>
    <row r="163" spans="2:9">
      <c r="B163" s="109" t="s">
        <v>285</v>
      </c>
      <c r="C163" s="110">
        <v>1</v>
      </c>
      <c r="D163" s="110" t="s">
        <v>127</v>
      </c>
      <c r="E163" s="110"/>
      <c r="F163" s="110"/>
      <c r="G163" s="111">
        <v>1614.8</v>
      </c>
      <c r="H163" s="111">
        <v>132.16</v>
      </c>
      <c r="I163" s="112">
        <v>1746.96</v>
      </c>
    </row>
    <row r="164" spans="2:9">
      <c r="B164" s="116" t="s">
        <v>286</v>
      </c>
      <c r="C164" s="117"/>
      <c r="D164" s="117"/>
      <c r="E164" s="114"/>
      <c r="F164" s="114"/>
      <c r="G164" s="114"/>
      <c r="H164" s="114"/>
      <c r="I164" s="115"/>
    </row>
    <row r="165" spans="2:9">
      <c r="B165" s="116" t="s">
        <v>116</v>
      </c>
      <c r="C165" s="117">
        <v>1</v>
      </c>
      <c r="D165" s="117" t="s">
        <v>127</v>
      </c>
      <c r="E165" s="114"/>
      <c r="F165" s="114"/>
      <c r="G165" s="114"/>
      <c r="H165" s="114"/>
      <c r="I165" s="115"/>
    </row>
    <row r="166" spans="2:9">
      <c r="B166" s="116" t="s">
        <v>118</v>
      </c>
      <c r="C166" s="117"/>
      <c r="D166" s="117"/>
      <c r="E166" s="114"/>
      <c r="F166" s="114"/>
      <c r="G166" s="114"/>
      <c r="H166" s="114"/>
      <c r="I166" s="115"/>
    </row>
    <row r="167" spans="2:9">
      <c r="B167" s="116" t="s">
        <v>287</v>
      </c>
      <c r="C167" s="117">
        <v>1</v>
      </c>
      <c r="D167" s="117" t="s">
        <v>127</v>
      </c>
      <c r="E167" s="114">
        <v>55.08</v>
      </c>
      <c r="F167" s="114">
        <v>9.91</v>
      </c>
      <c r="G167" s="114">
        <v>55.08</v>
      </c>
      <c r="H167" s="114">
        <v>9.91</v>
      </c>
      <c r="I167" s="115"/>
    </row>
    <row r="168" spans="2:9">
      <c r="B168" s="116" t="s">
        <v>288</v>
      </c>
      <c r="C168" s="117">
        <v>1</v>
      </c>
      <c r="D168" s="117" t="s">
        <v>127</v>
      </c>
      <c r="E168" s="114">
        <v>38.46</v>
      </c>
      <c r="F168" s="114">
        <v>6.92</v>
      </c>
      <c r="G168" s="114">
        <v>38.46</v>
      </c>
      <c r="H168" s="114">
        <v>6.92</v>
      </c>
      <c r="I168" s="115"/>
    </row>
    <row r="169" spans="2:9">
      <c r="B169" s="116" t="s">
        <v>289</v>
      </c>
      <c r="C169" s="117">
        <v>63</v>
      </c>
      <c r="D169" s="117" t="s">
        <v>290</v>
      </c>
      <c r="E169" s="114">
        <v>8.0500000000000007</v>
      </c>
      <c r="F169" s="114">
        <v>1.45</v>
      </c>
      <c r="G169" s="114">
        <v>507.15</v>
      </c>
      <c r="H169" s="114">
        <v>91.35</v>
      </c>
      <c r="I169" s="115"/>
    </row>
    <row r="170" spans="2:9">
      <c r="B170" s="116" t="s">
        <v>291</v>
      </c>
      <c r="C170" s="117">
        <v>1</v>
      </c>
      <c r="D170" s="117" t="s">
        <v>127</v>
      </c>
      <c r="E170" s="114">
        <v>101.69</v>
      </c>
      <c r="F170" s="114">
        <v>18.3</v>
      </c>
      <c r="G170" s="114">
        <v>101.69</v>
      </c>
      <c r="H170" s="114">
        <v>18.3</v>
      </c>
      <c r="I170" s="115"/>
    </row>
    <row r="171" spans="2:9">
      <c r="B171" s="116" t="s">
        <v>292</v>
      </c>
      <c r="C171" s="117">
        <v>2</v>
      </c>
      <c r="D171" s="117" t="s">
        <v>127</v>
      </c>
      <c r="E171" s="114">
        <v>4.07</v>
      </c>
      <c r="F171" s="114">
        <v>0.73</v>
      </c>
      <c r="G171" s="114">
        <v>8.14</v>
      </c>
      <c r="H171" s="114">
        <v>1.46</v>
      </c>
      <c r="I171" s="115"/>
    </row>
    <row r="172" spans="2:9">
      <c r="B172" s="116" t="s">
        <v>293</v>
      </c>
      <c r="C172" s="117">
        <v>0.05</v>
      </c>
      <c r="D172" s="117" t="s">
        <v>127</v>
      </c>
      <c r="E172" s="114">
        <v>338.98</v>
      </c>
      <c r="F172" s="114">
        <v>61.02</v>
      </c>
      <c r="G172" s="114">
        <v>16.95</v>
      </c>
      <c r="H172" s="114">
        <v>3.05</v>
      </c>
      <c r="I172" s="115"/>
    </row>
    <row r="173" spans="2:9">
      <c r="B173" s="116" t="s">
        <v>294</v>
      </c>
      <c r="C173" s="117">
        <v>0.01</v>
      </c>
      <c r="D173" s="117" t="s">
        <v>127</v>
      </c>
      <c r="E173" s="114">
        <v>520.55999999999995</v>
      </c>
      <c r="F173" s="114">
        <v>93.7</v>
      </c>
      <c r="G173" s="114">
        <v>6.51</v>
      </c>
      <c r="H173" s="114">
        <v>1.17</v>
      </c>
      <c r="I173" s="115"/>
    </row>
    <row r="174" spans="2:9">
      <c r="B174" s="116" t="s">
        <v>131</v>
      </c>
      <c r="C174" s="117"/>
      <c r="D174" s="117"/>
      <c r="E174" s="114"/>
      <c r="F174" s="114"/>
      <c r="G174" s="114"/>
      <c r="H174" s="114"/>
      <c r="I174" s="115"/>
    </row>
    <row r="175" spans="2:9">
      <c r="B175" s="116" t="s">
        <v>295</v>
      </c>
      <c r="C175" s="117">
        <v>1</v>
      </c>
      <c r="D175" s="117" t="s">
        <v>127</v>
      </c>
      <c r="E175" s="114">
        <v>589.66</v>
      </c>
      <c r="F175" s="114">
        <v>0</v>
      </c>
      <c r="G175" s="114">
        <v>589.66</v>
      </c>
      <c r="H175" s="114">
        <v>0</v>
      </c>
      <c r="I175" s="115"/>
    </row>
    <row r="176" spans="2:9">
      <c r="B176" s="116" t="s">
        <v>296</v>
      </c>
      <c r="C176" s="117">
        <v>20</v>
      </c>
      <c r="D176" s="117" t="s">
        <v>112</v>
      </c>
      <c r="E176" s="114">
        <v>291.16000000000003</v>
      </c>
      <c r="F176" s="114">
        <v>0</v>
      </c>
      <c r="G176" s="114">
        <v>291.16000000000003</v>
      </c>
      <c r="H176" s="114">
        <v>0</v>
      </c>
      <c r="I176" s="115"/>
    </row>
    <row r="177" spans="2:9">
      <c r="B177" s="116" t="s">
        <v>113</v>
      </c>
      <c r="C177" s="117"/>
      <c r="D177" s="117"/>
      <c r="E177" s="114"/>
      <c r="F177" s="114"/>
      <c r="G177" s="114">
        <v>1614.8</v>
      </c>
      <c r="H177" s="114">
        <v>132.16</v>
      </c>
      <c r="I177" s="115">
        <v>1746.96</v>
      </c>
    </row>
    <row r="179" spans="2:9">
      <c r="B179" s="109" t="s">
        <v>297</v>
      </c>
      <c r="C179" s="110">
        <v>1</v>
      </c>
      <c r="D179" s="110" t="s">
        <v>127</v>
      </c>
      <c r="E179" s="110"/>
      <c r="F179" s="110"/>
      <c r="G179" s="111">
        <v>1370.19</v>
      </c>
      <c r="H179" s="111">
        <v>96.53</v>
      </c>
      <c r="I179" s="112">
        <v>1466.72</v>
      </c>
    </row>
    <row r="180" spans="2:9">
      <c r="B180" s="116" t="s">
        <v>298</v>
      </c>
      <c r="C180" s="117"/>
      <c r="D180" s="117"/>
      <c r="E180" s="114"/>
      <c r="F180" s="114"/>
      <c r="G180" s="114"/>
      <c r="H180" s="114"/>
      <c r="I180" s="115"/>
    </row>
    <row r="181" spans="2:9">
      <c r="B181" s="116" t="s">
        <v>116</v>
      </c>
      <c r="C181" s="117">
        <v>1</v>
      </c>
      <c r="D181" s="117" t="s">
        <v>127</v>
      </c>
      <c r="E181" s="114"/>
      <c r="F181" s="114"/>
      <c r="G181" s="114"/>
      <c r="H181" s="114"/>
      <c r="I181" s="115"/>
    </row>
    <row r="182" spans="2:9">
      <c r="B182" s="116" t="s">
        <v>118</v>
      </c>
      <c r="C182" s="117"/>
      <c r="D182" s="117"/>
      <c r="E182" s="114"/>
      <c r="F182" s="114"/>
      <c r="G182" s="114"/>
      <c r="H182" s="114"/>
      <c r="I182" s="115"/>
    </row>
    <row r="183" spans="2:9">
      <c r="B183" s="116" t="s">
        <v>287</v>
      </c>
      <c r="C183" s="117">
        <v>1.1499999999999999</v>
      </c>
      <c r="D183" s="117" t="s">
        <v>127</v>
      </c>
      <c r="E183" s="114">
        <v>55.08</v>
      </c>
      <c r="F183" s="114">
        <v>9.91</v>
      </c>
      <c r="G183" s="114">
        <v>63.34</v>
      </c>
      <c r="H183" s="114">
        <v>11.4</v>
      </c>
      <c r="I183" s="115"/>
    </row>
    <row r="184" spans="2:9">
      <c r="B184" s="116" t="s">
        <v>288</v>
      </c>
      <c r="C184" s="117">
        <v>1</v>
      </c>
      <c r="D184" s="117" t="s">
        <v>127</v>
      </c>
      <c r="E184" s="114">
        <v>38.46</v>
      </c>
      <c r="F184" s="114">
        <v>6.92</v>
      </c>
      <c r="G184" s="114">
        <v>38.46</v>
      </c>
      <c r="H184" s="114">
        <v>6.92</v>
      </c>
      <c r="I184" s="115"/>
    </row>
    <row r="185" spans="2:9">
      <c r="B185" s="116" t="s">
        <v>299</v>
      </c>
      <c r="C185" s="117">
        <v>40</v>
      </c>
      <c r="D185" s="117" t="s">
        <v>290</v>
      </c>
      <c r="E185" s="114">
        <v>8.0500000000000007</v>
      </c>
      <c r="F185" s="114">
        <v>1.45</v>
      </c>
      <c r="G185" s="114">
        <v>322</v>
      </c>
      <c r="H185" s="114">
        <v>58</v>
      </c>
      <c r="I185" s="115"/>
    </row>
    <row r="186" spans="2:9">
      <c r="B186" s="116" t="s">
        <v>300</v>
      </c>
      <c r="C186" s="117">
        <v>1</v>
      </c>
      <c r="D186" s="117" t="s">
        <v>127</v>
      </c>
      <c r="E186" s="114">
        <v>84.75</v>
      </c>
      <c r="F186" s="114">
        <v>15.26</v>
      </c>
      <c r="G186" s="114">
        <v>84.75</v>
      </c>
      <c r="H186" s="114">
        <v>15.26</v>
      </c>
      <c r="I186" s="115"/>
    </row>
    <row r="187" spans="2:9">
      <c r="B187" s="116" t="s">
        <v>292</v>
      </c>
      <c r="C187" s="117">
        <v>1</v>
      </c>
      <c r="D187" s="117" t="s">
        <v>127</v>
      </c>
      <c r="E187" s="114">
        <v>4.07</v>
      </c>
      <c r="F187" s="114">
        <v>0.73</v>
      </c>
      <c r="G187" s="114">
        <v>4.07</v>
      </c>
      <c r="H187" s="114">
        <v>0.73</v>
      </c>
      <c r="I187" s="115"/>
    </row>
    <row r="188" spans="2:9">
      <c r="B188" s="116" t="s">
        <v>293</v>
      </c>
      <c r="C188" s="117">
        <v>0.05</v>
      </c>
      <c r="D188" s="117" t="s">
        <v>127</v>
      </c>
      <c r="E188" s="114">
        <v>338.98</v>
      </c>
      <c r="F188" s="114">
        <v>61.02</v>
      </c>
      <c r="G188" s="114">
        <v>16.95</v>
      </c>
      <c r="H188" s="114">
        <v>3.05</v>
      </c>
      <c r="I188" s="115"/>
    </row>
    <row r="189" spans="2:9">
      <c r="B189" s="116" t="s">
        <v>294</v>
      </c>
      <c r="C189" s="117">
        <v>0.01</v>
      </c>
      <c r="D189" s="117" t="s">
        <v>127</v>
      </c>
      <c r="E189" s="114">
        <v>520.55999999999995</v>
      </c>
      <c r="F189" s="114">
        <v>93.7</v>
      </c>
      <c r="G189" s="114">
        <v>6.51</v>
      </c>
      <c r="H189" s="114">
        <v>1.17</v>
      </c>
      <c r="I189" s="115"/>
    </row>
    <row r="190" spans="2:9">
      <c r="B190" s="116" t="s">
        <v>131</v>
      </c>
      <c r="C190" s="117"/>
      <c r="D190" s="117"/>
      <c r="E190" s="114"/>
      <c r="F190" s="114"/>
      <c r="G190" s="114"/>
      <c r="H190" s="114"/>
      <c r="I190" s="115"/>
    </row>
    <row r="191" spans="2:9">
      <c r="B191" s="116" t="s">
        <v>301</v>
      </c>
      <c r="C191" s="117">
        <v>1</v>
      </c>
      <c r="D191" s="117" t="s">
        <v>127</v>
      </c>
      <c r="E191" s="114">
        <v>589.66</v>
      </c>
      <c r="F191" s="114">
        <v>0</v>
      </c>
      <c r="G191" s="114">
        <v>589.66</v>
      </c>
      <c r="H191" s="114">
        <v>0</v>
      </c>
      <c r="I191" s="115"/>
    </row>
    <row r="192" spans="2:9">
      <c r="B192" s="116" t="s">
        <v>296</v>
      </c>
      <c r="C192" s="117">
        <v>20</v>
      </c>
      <c r="D192" s="117" t="s">
        <v>112</v>
      </c>
      <c r="E192" s="114">
        <v>244.45</v>
      </c>
      <c r="F192" s="114">
        <v>0</v>
      </c>
      <c r="G192" s="114">
        <v>244.45</v>
      </c>
      <c r="H192" s="114">
        <v>0</v>
      </c>
      <c r="I192" s="115"/>
    </row>
    <row r="193" spans="2:9">
      <c r="B193" s="116" t="s">
        <v>113</v>
      </c>
      <c r="C193" s="117"/>
      <c r="D193" s="117"/>
      <c r="E193" s="114"/>
      <c r="F193" s="114"/>
      <c r="G193" s="114">
        <v>1370.19</v>
      </c>
      <c r="H193" s="114">
        <v>96.53</v>
      </c>
      <c r="I193" s="115">
        <v>1466.72</v>
      </c>
    </row>
    <row r="194" spans="2:9">
      <c r="B194" s="116"/>
      <c r="C194" s="117"/>
      <c r="D194" s="117"/>
      <c r="E194" s="114"/>
      <c r="F194" s="114"/>
      <c r="G194" s="114"/>
      <c r="H194" s="114"/>
      <c r="I194" s="115"/>
    </row>
    <row r="195" spans="2:9">
      <c r="B195" s="109" t="s">
        <v>302</v>
      </c>
      <c r="C195" s="110">
        <v>1</v>
      </c>
      <c r="D195" s="110" t="s">
        <v>115</v>
      </c>
      <c r="E195" s="110"/>
      <c r="F195" s="110"/>
      <c r="G195" s="111">
        <v>1179.7</v>
      </c>
      <c r="H195" s="111">
        <v>150.68</v>
      </c>
      <c r="I195" s="112">
        <v>1330.38</v>
      </c>
    </row>
    <row r="196" spans="2:9">
      <c r="B196" s="116" t="s">
        <v>303</v>
      </c>
      <c r="C196" s="117"/>
      <c r="D196" s="117"/>
      <c r="E196" s="114"/>
      <c r="F196" s="114"/>
      <c r="G196" s="114"/>
      <c r="H196" s="114"/>
      <c r="I196" s="115"/>
    </row>
    <row r="197" spans="2:9">
      <c r="B197" s="116" t="s">
        <v>116</v>
      </c>
      <c r="C197" s="117">
        <v>1</v>
      </c>
      <c r="D197" s="117" t="s">
        <v>115</v>
      </c>
      <c r="E197" s="114"/>
      <c r="F197" s="114"/>
      <c r="G197" s="114"/>
      <c r="H197" s="114"/>
      <c r="I197" s="115"/>
    </row>
    <row r="198" spans="2:9">
      <c r="B198" s="116" t="s">
        <v>118</v>
      </c>
      <c r="C198" s="117"/>
      <c r="D198" s="117"/>
      <c r="E198" s="114"/>
      <c r="F198" s="114"/>
      <c r="G198" s="114"/>
      <c r="H198" s="114"/>
      <c r="I198" s="115"/>
    </row>
    <row r="199" spans="2:9">
      <c r="B199" s="116" t="s">
        <v>119</v>
      </c>
      <c r="C199" s="117">
        <v>0.03</v>
      </c>
      <c r="D199" s="117" t="s">
        <v>138</v>
      </c>
      <c r="E199" s="114">
        <v>4086.8</v>
      </c>
      <c r="F199" s="114">
        <v>735.62</v>
      </c>
      <c r="G199" s="114">
        <v>141.61000000000001</v>
      </c>
      <c r="H199" s="114">
        <v>25.49</v>
      </c>
      <c r="I199" s="115"/>
    </row>
    <row r="200" spans="2:9">
      <c r="B200" s="116" t="s">
        <v>304</v>
      </c>
      <c r="C200" s="117">
        <v>1.2</v>
      </c>
      <c r="D200" s="117" t="s">
        <v>115</v>
      </c>
      <c r="E200" s="114">
        <v>494.75</v>
      </c>
      <c r="F200" s="114">
        <v>89.06</v>
      </c>
      <c r="G200" s="114">
        <v>593.70000000000005</v>
      </c>
      <c r="H200" s="114">
        <v>106.87</v>
      </c>
      <c r="I200" s="115"/>
    </row>
    <row r="201" spans="2:9">
      <c r="B201" s="116" t="s">
        <v>122</v>
      </c>
      <c r="C201" s="117">
        <v>4.4999999999999998E-2</v>
      </c>
      <c r="D201" s="117" t="s">
        <v>123</v>
      </c>
      <c r="E201" s="114">
        <v>1016.95</v>
      </c>
      <c r="F201" s="114">
        <v>183.05</v>
      </c>
      <c r="G201" s="114">
        <v>45.76</v>
      </c>
      <c r="H201" s="114">
        <v>8.24</v>
      </c>
      <c r="I201" s="115"/>
    </row>
    <row r="202" spans="2:9">
      <c r="B202" s="116" t="s">
        <v>124</v>
      </c>
      <c r="C202" s="117">
        <v>0.05</v>
      </c>
      <c r="D202" s="117" t="s">
        <v>125</v>
      </c>
      <c r="E202" s="114">
        <v>61.02</v>
      </c>
      <c r="F202" s="114">
        <v>10.98</v>
      </c>
      <c r="G202" s="114">
        <v>3.05</v>
      </c>
      <c r="H202" s="114">
        <v>0.55000000000000004</v>
      </c>
      <c r="I202" s="115"/>
    </row>
    <row r="203" spans="2:9">
      <c r="B203" s="116" t="s">
        <v>126</v>
      </c>
      <c r="C203" s="117">
        <v>2.5</v>
      </c>
      <c r="D203" s="117" t="s">
        <v>127</v>
      </c>
      <c r="E203" s="114">
        <v>21.19</v>
      </c>
      <c r="F203" s="114">
        <v>3.81</v>
      </c>
      <c r="G203" s="114">
        <v>52.98</v>
      </c>
      <c r="H203" s="114">
        <v>9.5299999999999994</v>
      </c>
      <c r="I203" s="115"/>
    </row>
    <row r="204" spans="2:9">
      <c r="B204" s="116" t="s">
        <v>129</v>
      </c>
      <c r="C204" s="117">
        <v>1</v>
      </c>
      <c r="D204" s="117" t="s">
        <v>130</v>
      </c>
      <c r="E204" s="114">
        <v>21.02</v>
      </c>
      <c r="F204" s="114">
        <v>0</v>
      </c>
      <c r="G204" s="114">
        <v>21.02</v>
      </c>
      <c r="H204" s="114">
        <v>0</v>
      </c>
      <c r="I204" s="115"/>
    </row>
    <row r="205" spans="2:9">
      <c r="B205" s="116" t="s">
        <v>131</v>
      </c>
      <c r="C205" s="117"/>
      <c r="D205" s="117"/>
      <c r="E205" s="114"/>
      <c r="F205" s="114"/>
      <c r="G205" s="114"/>
      <c r="H205" s="114"/>
      <c r="I205" s="115"/>
    </row>
    <row r="206" spans="2:9">
      <c r="B206" s="116" t="s">
        <v>132</v>
      </c>
      <c r="C206" s="117">
        <v>1</v>
      </c>
      <c r="D206" s="117" t="s">
        <v>115</v>
      </c>
      <c r="E206" s="114">
        <v>321.58</v>
      </c>
      <c r="F206" s="114">
        <v>0</v>
      </c>
      <c r="G206" s="114">
        <v>321.58</v>
      </c>
      <c r="H206" s="114">
        <v>0</v>
      </c>
      <c r="I206" s="115"/>
    </row>
    <row r="207" spans="2:9">
      <c r="B207" s="116" t="s">
        <v>113</v>
      </c>
      <c r="C207" s="117"/>
      <c r="D207" s="117"/>
      <c r="E207" s="114"/>
      <c r="F207" s="114"/>
      <c r="G207" s="114">
        <v>1179.7</v>
      </c>
      <c r="H207" s="114">
        <v>150.68</v>
      </c>
      <c r="I207" s="115">
        <v>1330.38</v>
      </c>
    </row>
    <row r="208" spans="2:9">
      <c r="B208" s="113"/>
      <c r="C208" s="358"/>
      <c r="D208" s="358"/>
      <c r="E208" s="118"/>
      <c r="F208" s="118"/>
      <c r="G208" s="118"/>
      <c r="H208" s="118"/>
      <c r="I208" s="118"/>
    </row>
    <row r="209" spans="2:9">
      <c r="B209" s="109" t="s">
        <v>305</v>
      </c>
      <c r="C209" s="110">
        <v>1</v>
      </c>
      <c r="D209" s="110" t="s">
        <v>150</v>
      </c>
      <c r="E209" s="110"/>
      <c r="F209" s="110"/>
      <c r="G209" s="111">
        <v>200.92</v>
      </c>
      <c r="H209" s="111">
        <v>17.09</v>
      </c>
      <c r="I209" s="112">
        <v>218.01</v>
      </c>
    </row>
    <row r="210" spans="2:9">
      <c r="B210" s="116" t="s">
        <v>306</v>
      </c>
      <c r="C210" s="117"/>
      <c r="D210" s="117"/>
      <c r="E210" s="114"/>
      <c r="F210" s="114"/>
      <c r="G210" s="114"/>
      <c r="H210" s="114"/>
      <c r="I210" s="115"/>
    </row>
    <row r="211" spans="2:9">
      <c r="B211" s="116" t="s">
        <v>116</v>
      </c>
      <c r="C211" s="117">
        <v>1</v>
      </c>
      <c r="D211" s="117" t="s">
        <v>150</v>
      </c>
      <c r="E211" s="114"/>
      <c r="F211" s="114"/>
      <c r="G211" s="114"/>
      <c r="H211" s="114"/>
      <c r="I211" s="115"/>
    </row>
    <row r="212" spans="2:9">
      <c r="B212" s="116" t="s">
        <v>118</v>
      </c>
      <c r="C212" s="117"/>
      <c r="D212" s="117"/>
      <c r="E212" s="114"/>
      <c r="F212" s="114"/>
      <c r="G212" s="114"/>
      <c r="H212" s="114"/>
      <c r="I212" s="115"/>
    </row>
    <row r="213" spans="2:9">
      <c r="B213" s="116" t="s">
        <v>119</v>
      </c>
      <c r="C213" s="117">
        <v>2.3999999999999998E-3</v>
      </c>
      <c r="D213" s="117" t="s">
        <v>138</v>
      </c>
      <c r="E213" s="114">
        <v>4086.8</v>
      </c>
      <c r="F213" s="114">
        <v>735.62</v>
      </c>
      <c r="G213" s="114">
        <v>9.81</v>
      </c>
      <c r="H213" s="114">
        <v>1.77</v>
      </c>
      <c r="I213" s="115"/>
    </row>
    <row r="214" spans="2:9">
      <c r="B214" s="116" t="s">
        <v>304</v>
      </c>
      <c r="C214" s="117">
        <v>0.08</v>
      </c>
      <c r="D214" s="117" t="s">
        <v>115</v>
      </c>
      <c r="E214" s="114">
        <v>494.75</v>
      </c>
      <c r="F214" s="114">
        <v>89.06</v>
      </c>
      <c r="G214" s="114">
        <v>39.58</v>
      </c>
      <c r="H214" s="114">
        <v>7.12</v>
      </c>
      <c r="I214" s="115"/>
    </row>
    <row r="215" spans="2:9">
      <c r="B215" s="116" t="s">
        <v>122</v>
      </c>
      <c r="C215" s="117">
        <v>3.0000000000000001E-3</v>
      </c>
      <c r="D215" s="117" t="s">
        <v>123</v>
      </c>
      <c r="E215" s="114">
        <v>1016.95</v>
      </c>
      <c r="F215" s="114">
        <v>183.05</v>
      </c>
      <c r="G215" s="114">
        <v>3.05</v>
      </c>
      <c r="H215" s="114">
        <v>0.55000000000000004</v>
      </c>
      <c r="I215" s="115"/>
    </row>
    <row r="216" spans="2:9">
      <c r="B216" s="116" t="s">
        <v>124</v>
      </c>
      <c r="C216" s="117">
        <v>3.0000000000000001E-3</v>
      </c>
      <c r="D216" s="117" t="s">
        <v>125</v>
      </c>
      <c r="E216" s="114">
        <v>61.02</v>
      </c>
      <c r="F216" s="114">
        <v>10.98</v>
      </c>
      <c r="G216" s="114">
        <v>0.18</v>
      </c>
      <c r="H216" s="114">
        <v>0.03</v>
      </c>
      <c r="I216" s="115"/>
    </row>
    <row r="217" spans="2:9">
      <c r="B217" s="116" t="s">
        <v>126</v>
      </c>
      <c r="C217" s="117">
        <v>2</v>
      </c>
      <c r="D217" s="117" t="s">
        <v>127</v>
      </c>
      <c r="E217" s="114">
        <v>21.19</v>
      </c>
      <c r="F217" s="114">
        <v>3.81</v>
      </c>
      <c r="G217" s="114">
        <v>42.38</v>
      </c>
      <c r="H217" s="114">
        <v>7.62</v>
      </c>
      <c r="I217" s="115"/>
    </row>
    <row r="218" spans="2:9">
      <c r="B218" s="116" t="s">
        <v>129</v>
      </c>
      <c r="C218" s="117">
        <v>1</v>
      </c>
      <c r="D218" s="117" t="s">
        <v>130</v>
      </c>
      <c r="E218" s="114">
        <v>1.4</v>
      </c>
      <c r="F218" s="114">
        <v>0</v>
      </c>
      <c r="G218" s="114">
        <v>1.4</v>
      </c>
      <c r="H218" s="114">
        <v>0</v>
      </c>
      <c r="I218" s="115"/>
    </row>
    <row r="219" spans="2:9">
      <c r="B219" s="116" t="s">
        <v>131</v>
      </c>
      <c r="C219" s="117"/>
      <c r="D219" s="117"/>
      <c r="E219" s="114"/>
      <c r="F219" s="114"/>
      <c r="G219" s="114"/>
      <c r="H219" s="114"/>
      <c r="I219" s="115"/>
    </row>
    <row r="220" spans="2:9">
      <c r="B220" s="116" t="s">
        <v>307</v>
      </c>
      <c r="C220" s="117">
        <v>1</v>
      </c>
      <c r="D220" s="117" t="s">
        <v>150</v>
      </c>
      <c r="E220" s="114">
        <v>104.52</v>
      </c>
      <c r="F220" s="114">
        <v>0</v>
      </c>
      <c r="G220" s="114">
        <v>104.52</v>
      </c>
      <c r="H220" s="114">
        <v>0</v>
      </c>
      <c r="I220" s="115"/>
    </row>
    <row r="221" spans="2:9">
      <c r="B221" s="116" t="s">
        <v>113</v>
      </c>
      <c r="C221" s="117"/>
      <c r="D221" s="117"/>
      <c r="E221" s="114"/>
      <c r="F221" s="114"/>
      <c r="G221" s="114">
        <v>200.92</v>
      </c>
      <c r="H221" s="114">
        <v>17.09</v>
      </c>
      <c r="I221" s="115">
        <v>218.01</v>
      </c>
    </row>
    <row r="222" spans="2:9">
      <c r="B222" s="116"/>
      <c r="C222" s="117"/>
      <c r="D222" s="117"/>
      <c r="E222" s="114"/>
      <c r="F222" s="114"/>
      <c r="G222" s="114"/>
      <c r="H222" s="114"/>
      <c r="I222" s="115"/>
    </row>
    <row r="223" spans="2:9">
      <c r="B223" s="109" t="s">
        <v>308</v>
      </c>
      <c r="C223" s="110">
        <v>1</v>
      </c>
      <c r="D223" s="110" t="s">
        <v>127</v>
      </c>
      <c r="E223" s="110"/>
      <c r="F223" s="110"/>
      <c r="G223" s="111">
        <v>1337.53</v>
      </c>
      <c r="H223" s="111">
        <v>91.77</v>
      </c>
      <c r="I223" s="112">
        <v>1429.3</v>
      </c>
    </row>
    <row r="224" spans="2:9">
      <c r="B224" s="116" t="s">
        <v>309</v>
      </c>
      <c r="C224" s="117"/>
      <c r="D224" s="117"/>
      <c r="E224" s="114"/>
      <c r="F224" s="114"/>
      <c r="G224" s="114"/>
      <c r="H224" s="114"/>
      <c r="I224" s="115"/>
    </row>
    <row r="225" spans="2:9">
      <c r="B225" s="116" t="s">
        <v>116</v>
      </c>
      <c r="C225" s="117">
        <v>1</v>
      </c>
      <c r="D225" s="117" t="s">
        <v>127</v>
      </c>
      <c r="E225" s="114"/>
      <c r="F225" s="114"/>
      <c r="G225" s="114"/>
      <c r="H225" s="114"/>
      <c r="I225" s="115"/>
    </row>
    <row r="226" spans="2:9">
      <c r="B226" s="116" t="s">
        <v>118</v>
      </c>
      <c r="C226" s="117"/>
      <c r="D226" s="117"/>
      <c r="E226" s="114"/>
      <c r="F226" s="114"/>
      <c r="G226" s="114"/>
      <c r="H226" s="114"/>
      <c r="I226" s="115"/>
    </row>
    <row r="227" spans="2:9">
      <c r="B227" s="116" t="s">
        <v>287</v>
      </c>
      <c r="C227" s="117">
        <v>1.1499999999999999</v>
      </c>
      <c r="D227" s="117" t="s">
        <v>127</v>
      </c>
      <c r="E227" s="114">
        <v>55.08</v>
      </c>
      <c r="F227" s="114">
        <v>9.91</v>
      </c>
      <c r="G227" s="114">
        <v>63.34</v>
      </c>
      <c r="H227" s="114">
        <v>11.4</v>
      </c>
      <c r="I227" s="115"/>
    </row>
    <row r="228" spans="2:9">
      <c r="B228" s="116" t="s">
        <v>310</v>
      </c>
      <c r="C228" s="117">
        <v>1</v>
      </c>
      <c r="D228" s="117" t="s">
        <v>127</v>
      </c>
      <c r="E228" s="114">
        <v>33.9</v>
      </c>
      <c r="F228" s="114">
        <v>6.1</v>
      </c>
      <c r="G228" s="114">
        <v>33.9</v>
      </c>
      <c r="H228" s="114">
        <v>6.1</v>
      </c>
      <c r="I228" s="115"/>
    </row>
    <row r="229" spans="2:9">
      <c r="B229" s="116" t="s">
        <v>299</v>
      </c>
      <c r="C229" s="117">
        <v>40</v>
      </c>
      <c r="D229" s="117" t="s">
        <v>290</v>
      </c>
      <c r="E229" s="114">
        <v>8.0500000000000007</v>
      </c>
      <c r="F229" s="114">
        <v>1.45</v>
      </c>
      <c r="G229" s="114">
        <v>322</v>
      </c>
      <c r="H229" s="114">
        <v>58</v>
      </c>
      <c r="I229" s="115"/>
    </row>
    <row r="230" spans="2:9">
      <c r="B230" s="116" t="s">
        <v>311</v>
      </c>
      <c r="C230" s="117">
        <v>1</v>
      </c>
      <c r="D230" s="117" t="s">
        <v>127</v>
      </c>
      <c r="E230" s="114">
        <v>66.95</v>
      </c>
      <c r="F230" s="114">
        <v>12.05</v>
      </c>
      <c r="G230" s="114">
        <v>66.95</v>
      </c>
      <c r="H230" s="114">
        <v>12.05</v>
      </c>
      <c r="I230" s="115"/>
    </row>
    <row r="231" spans="2:9">
      <c r="B231" s="116" t="s">
        <v>293</v>
      </c>
      <c r="C231" s="117">
        <v>0.05</v>
      </c>
      <c r="D231" s="117" t="s">
        <v>127</v>
      </c>
      <c r="E231" s="114">
        <v>338.98</v>
      </c>
      <c r="F231" s="114">
        <v>61.02</v>
      </c>
      <c r="G231" s="114">
        <v>16.95</v>
      </c>
      <c r="H231" s="114">
        <v>3.05</v>
      </c>
      <c r="I231" s="115"/>
    </row>
    <row r="232" spans="2:9">
      <c r="B232" s="116" t="s">
        <v>312</v>
      </c>
      <c r="C232" s="117">
        <v>0.01</v>
      </c>
      <c r="D232" s="117" t="s">
        <v>127</v>
      </c>
      <c r="E232" s="114">
        <v>520.55999999999995</v>
      </c>
      <c r="F232" s="114">
        <v>93.7</v>
      </c>
      <c r="G232" s="114">
        <v>6.51</v>
      </c>
      <c r="H232" s="114">
        <v>1.17</v>
      </c>
      <c r="I232" s="115"/>
    </row>
    <row r="233" spans="2:9">
      <c r="B233" s="116" t="s">
        <v>131</v>
      </c>
      <c r="C233" s="117"/>
      <c r="D233" s="117"/>
      <c r="E233" s="114"/>
      <c r="F233" s="114"/>
      <c r="G233" s="114"/>
      <c r="H233" s="114"/>
      <c r="I233" s="115"/>
    </row>
    <row r="234" spans="2:9">
      <c r="B234" s="116" t="s">
        <v>131</v>
      </c>
      <c r="C234" s="117">
        <v>1</v>
      </c>
      <c r="D234" s="117" t="s">
        <v>127</v>
      </c>
      <c r="E234" s="114">
        <v>589.66</v>
      </c>
      <c r="F234" s="114">
        <v>0</v>
      </c>
      <c r="G234" s="114">
        <v>589.66</v>
      </c>
      <c r="H234" s="114">
        <v>0</v>
      </c>
      <c r="I234" s="115"/>
    </row>
    <row r="235" spans="2:9">
      <c r="B235" s="116" t="s">
        <v>296</v>
      </c>
      <c r="C235" s="117">
        <v>20</v>
      </c>
      <c r="D235" s="117" t="s">
        <v>112</v>
      </c>
      <c r="E235" s="114">
        <v>238.22</v>
      </c>
      <c r="F235" s="114">
        <v>0</v>
      </c>
      <c r="G235" s="114">
        <v>238.22</v>
      </c>
      <c r="H235" s="114">
        <v>0</v>
      </c>
      <c r="I235" s="115"/>
    </row>
    <row r="236" spans="2:9">
      <c r="B236" s="116" t="s">
        <v>113</v>
      </c>
      <c r="C236" s="117"/>
      <c r="D236" s="117"/>
      <c r="E236" s="114"/>
      <c r="F236" s="114"/>
      <c r="G236" s="114">
        <v>1337.53</v>
      </c>
      <c r="H236" s="114">
        <v>91.77</v>
      </c>
      <c r="I236" s="115"/>
    </row>
    <row r="237" spans="2:9">
      <c r="B237" s="113"/>
      <c r="C237" s="117"/>
      <c r="D237" s="117"/>
      <c r="E237" s="117"/>
      <c r="F237" s="117"/>
      <c r="G237" s="117"/>
      <c r="H237" s="117"/>
    </row>
    <row r="238" spans="2:9" ht="24.75">
      <c r="B238" s="109" t="s">
        <v>313</v>
      </c>
      <c r="C238" s="110">
        <v>1</v>
      </c>
      <c r="D238" s="110" t="s">
        <v>127</v>
      </c>
      <c r="E238" s="110"/>
      <c r="F238" s="110"/>
      <c r="G238" s="111">
        <v>21074.31</v>
      </c>
      <c r="H238" s="111">
        <v>2852.32</v>
      </c>
      <c r="I238" s="112">
        <v>23926.63</v>
      </c>
    </row>
    <row r="239" spans="2:9">
      <c r="B239" s="118" t="s">
        <v>314</v>
      </c>
      <c r="C239" s="117"/>
      <c r="D239" s="117"/>
      <c r="E239" s="119"/>
      <c r="F239" s="119"/>
      <c r="G239" s="119"/>
      <c r="H239" s="119"/>
      <c r="I239" s="118"/>
    </row>
    <row r="240" spans="2:9">
      <c r="B240" s="118" t="s">
        <v>116</v>
      </c>
      <c r="C240" s="117">
        <v>1</v>
      </c>
      <c r="D240" s="117" t="s">
        <v>127</v>
      </c>
      <c r="E240" s="119"/>
      <c r="F240" s="119"/>
      <c r="G240" s="119"/>
      <c r="H240" s="119"/>
      <c r="I240" s="118"/>
    </row>
    <row r="241" spans="2:9">
      <c r="B241" s="118" t="s">
        <v>118</v>
      </c>
      <c r="C241" s="117"/>
      <c r="D241" s="117"/>
      <c r="E241" s="119"/>
      <c r="F241" s="119"/>
      <c r="G241" s="119"/>
      <c r="H241" s="119"/>
      <c r="I241" s="118"/>
    </row>
    <row r="242" spans="2:9">
      <c r="B242" s="118" t="s">
        <v>315</v>
      </c>
      <c r="C242" s="117">
        <v>2</v>
      </c>
      <c r="D242" s="117" t="s">
        <v>127</v>
      </c>
      <c r="E242" s="119">
        <v>38.14</v>
      </c>
      <c r="F242" s="119">
        <v>6.87</v>
      </c>
      <c r="G242" s="119">
        <v>76.28</v>
      </c>
      <c r="H242" s="119">
        <v>13.74</v>
      </c>
      <c r="I242" s="118"/>
    </row>
    <row r="243" spans="2:9">
      <c r="B243" s="118" t="s">
        <v>316</v>
      </c>
      <c r="C243" s="117">
        <v>2</v>
      </c>
      <c r="D243" s="117" t="s">
        <v>127</v>
      </c>
      <c r="E243" s="119">
        <v>11.86</v>
      </c>
      <c r="F243" s="119">
        <v>2.13</v>
      </c>
      <c r="G243" s="119">
        <v>23.72</v>
      </c>
      <c r="H243" s="119">
        <v>4.26</v>
      </c>
      <c r="I243" s="118"/>
    </row>
    <row r="244" spans="2:9">
      <c r="B244" s="118" t="s">
        <v>317</v>
      </c>
      <c r="C244" s="117">
        <v>2</v>
      </c>
      <c r="D244" s="117" t="s">
        <v>127</v>
      </c>
      <c r="E244" s="119">
        <v>142.16</v>
      </c>
      <c r="F244" s="119">
        <v>25.59</v>
      </c>
      <c r="G244" s="119">
        <v>284.32</v>
      </c>
      <c r="H244" s="119">
        <v>51.18</v>
      </c>
      <c r="I244" s="118"/>
    </row>
    <row r="245" spans="2:9">
      <c r="B245" s="118" t="s">
        <v>318</v>
      </c>
      <c r="C245" s="117">
        <v>2</v>
      </c>
      <c r="D245" s="117" t="s">
        <v>127</v>
      </c>
      <c r="E245" s="119">
        <v>194.92</v>
      </c>
      <c r="F245" s="119">
        <v>35.090000000000003</v>
      </c>
      <c r="G245" s="119">
        <v>389.84</v>
      </c>
      <c r="H245" s="119">
        <v>70.180000000000007</v>
      </c>
      <c r="I245" s="118"/>
    </row>
    <row r="246" spans="2:9">
      <c r="B246" s="118" t="s">
        <v>319</v>
      </c>
      <c r="C246" s="117">
        <v>1</v>
      </c>
      <c r="D246" s="117" t="s">
        <v>127</v>
      </c>
      <c r="E246" s="120">
        <v>11906.64</v>
      </c>
      <c r="F246" s="119">
        <v>2143.1999999999998</v>
      </c>
      <c r="G246" s="119">
        <v>11906.64</v>
      </c>
      <c r="H246" s="119">
        <v>2143.1999999999998</v>
      </c>
      <c r="I246" s="118"/>
    </row>
    <row r="247" spans="2:9">
      <c r="B247" s="118" t="s">
        <v>320</v>
      </c>
      <c r="C247" s="117">
        <v>1</v>
      </c>
      <c r="D247" s="117" t="s">
        <v>127</v>
      </c>
      <c r="E247" s="120">
        <v>1070.3399999999999</v>
      </c>
      <c r="F247" s="119">
        <v>192.66</v>
      </c>
      <c r="G247" s="119">
        <v>1070.3399999999999</v>
      </c>
      <c r="H247" s="119">
        <v>192.66</v>
      </c>
      <c r="I247" s="118"/>
    </row>
    <row r="248" spans="2:9">
      <c r="B248" s="118" t="s">
        <v>321</v>
      </c>
      <c r="C248" s="117">
        <v>1</v>
      </c>
      <c r="D248" s="117" t="s">
        <v>127</v>
      </c>
      <c r="E248" s="119">
        <v>592.37</v>
      </c>
      <c r="F248" s="119">
        <v>106.63</v>
      </c>
      <c r="G248" s="119">
        <v>592.37</v>
      </c>
      <c r="H248" s="119">
        <v>106.63</v>
      </c>
      <c r="I248" s="118"/>
    </row>
    <row r="249" spans="2:9">
      <c r="B249" s="118" t="s">
        <v>322</v>
      </c>
      <c r="C249" s="117">
        <v>1</v>
      </c>
      <c r="D249" s="117" t="s">
        <v>127</v>
      </c>
      <c r="E249" s="120">
        <v>20.25</v>
      </c>
      <c r="F249" s="119">
        <v>3.65</v>
      </c>
      <c r="G249" s="119">
        <v>20.25</v>
      </c>
      <c r="H249" s="119">
        <v>3.65</v>
      </c>
      <c r="I249" s="118"/>
    </row>
    <row r="250" spans="2:9">
      <c r="B250" s="118" t="s">
        <v>323</v>
      </c>
      <c r="C250" s="117">
        <v>1</v>
      </c>
      <c r="D250" s="117" t="s">
        <v>127</v>
      </c>
      <c r="E250" s="120">
        <v>101.25</v>
      </c>
      <c r="F250" s="119">
        <v>18.23</v>
      </c>
      <c r="G250" s="119">
        <v>101.25</v>
      </c>
      <c r="H250" s="119">
        <v>18.23</v>
      </c>
      <c r="I250" s="118"/>
    </row>
    <row r="251" spans="2:9">
      <c r="B251" s="118" t="s">
        <v>324</v>
      </c>
      <c r="C251" s="117">
        <v>1</v>
      </c>
      <c r="D251" s="117" t="s">
        <v>127</v>
      </c>
      <c r="E251" s="120">
        <v>18.52</v>
      </c>
      <c r="F251" s="119">
        <v>3.33</v>
      </c>
      <c r="G251" s="119">
        <v>18.52</v>
      </c>
      <c r="H251" s="119">
        <v>3.33</v>
      </c>
      <c r="I251" s="118"/>
    </row>
    <row r="252" spans="2:9">
      <c r="B252" s="118" t="s">
        <v>325</v>
      </c>
      <c r="C252" s="117">
        <v>0.05</v>
      </c>
      <c r="D252" s="117" t="s">
        <v>123</v>
      </c>
      <c r="E252" s="119">
        <v>642.37</v>
      </c>
      <c r="F252" s="119">
        <v>115.63</v>
      </c>
      <c r="G252" s="119">
        <v>32.119999999999997</v>
      </c>
      <c r="H252" s="119">
        <v>5.78</v>
      </c>
      <c r="I252" s="118"/>
    </row>
    <row r="253" spans="2:9">
      <c r="B253" s="118" t="s">
        <v>326</v>
      </c>
      <c r="C253" s="117">
        <v>0.25</v>
      </c>
      <c r="D253" s="117" t="s">
        <v>127</v>
      </c>
      <c r="E253" s="119">
        <v>14.41</v>
      </c>
      <c r="F253" s="119">
        <v>2.59</v>
      </c>
      <c r="G253" s="119">
        <v>3.6</v>
      </c>
      <c r="H253" s="119">
        <v>0.65</v>
      </c>
      <c r="I253" s="118"/>
    </row>
    <row r="254" spans="2:9">
      <c r="B254" s="118" t="s">
        <v>327</v>
      </c>
      <c r="C254" s="117">
        <v>2</v>
      </c>
      <c r="D254" s="117" t="s">
        <v>127</v>
      </c>
      <c r="E254" s="119">
        <v>1631.14</v>
      </c>
      <c r="F254" s="119">
        <v>85.37</v>
      </c>
      <c r="G254" s="119">
        <v>3262.28</v>
      </c>
      <c r="H254" s="119">
        <v>170.74</v>
      </c>
      <c r="I254" s="118"/>
    </row>
    <row r="255" spans="2:9">
      <c r="B255" s="118" t="s">
        <v>328</v>
      </c>
      <c r="C255" s="117">
        <v>1</v>
      </c>
      <c r="D255" s="117" t="s">
        <v>127</v>
      </c>
      <c r="E255" s="119">
        <v>1435.58</v>
      </c>
      <c r="F255" s="119">
        <v>68.09</v>
      </c>
      <c r="G255" s="119">
        <v>1435.58</v>
      </c>
      <c r="H255" s="119">
        <v>68.09</v>
      </c>
      <c r="I255" s="118"/>
    </row>
    <row r="256" spans="2:9">
      <c r="B256" s="116" t="s">
        <v>131</v>
      </c>
      <c r="C256" s="117"/>
      <c r="D256" s="117"/>
      <c r="E256" s="114"/>
      <c r="F256" s="114"/>
      <c r="G256" s="114"/>
      <c r="H256" s="114"/>
      <c r="I256" s="115"/>
    </row>
    <row r="257" spans="2:10">
      <c r="B257" s="118" t="s">
        <v>329</v>
      </c>
      <c r="C257" s="117">
        <v>1</v>
      </c>
      <c r="D257" s="117" t="s">
        <v>127</v>
      </c>
      <c r="E257" s="119">
        <v>1857.2</v>
      </c>
      <c r="F257" s="119">
        <v>0</v>
      </c>
      <c r="G257" s="119">
        <v>1857.2</v>
      </c>
      <c r="H257" s="119">
        <v>0</v>
      </c>
      <c r="I257" s="118"/>
    </row>
    <row r="258" spans="2:10">
      <c r="B258" s="113" t="s">
        <v>113</v>
      </c>
      <c r="C258" s="117"/>
      <c r="D258" s="117"/>
      <c r="E258" s="117"/>
      <c r="F258" s="117"/>
      <c r="G258" s="119">
        <v>21074.31</v>
      </c>
      <c r="H258" s="119">
        <v>2852.32</v>
      </c>
      <c r="I258" s="119">
        <v>23926.63</v>
      </c>
    </row>
    <row r="259" spans="2:10">
      <c r="B259" s="113"/>
      <c r="C259" s="117"/>
      <c r="D259" s="117"/>
      <c r="E259" s="117"/>
      <c r="F259" s="117"/>
      <c r="G259" s="117"/>
      <c r="H259" s="117"/>
    </row>
    <row r="260" spans="2:10">
      <c r="B260" s="109" t="s">
        <v>330</v>
      </c>
      <c r="C260" s="110">
        <v>1</v>
      </c>
      <c r="D260" s="110" t="s">
        <v>115</v>
      </c>
      <c r="E260" s="110"/>
      <c r="F260" s="110"/>
      <c r="G260" s="111">
        <v>153.25</v>
      </c>
      <c r="H260" s="111">
        <v>13.3</v>
      </c>
      <c r="I260" s="112">
        <v>166.55</v>
      </c>
      <c r="J260" t="s">
        <v>331</v>
      </c>
    </row>
    <row r="261" spans="2:10">
      <c r="B261" s="118" t="s">
        <v>332</v>
      </c>
      <c r="C261" s="117"/>
      <c r="D261" s="117"/>
      <c r="E261" s="119"/>
      <c r="F261" s="119"/>
      <c r="G261" s="119"/>
      <c r="H261" s="119"/>
      <c r="I261" s="118"/>
    </row>
    <row r="262" spans="2:10">
      <c r="B262" s="118" t="s">
        <v>116</v>
      </c>
      <c r="C262" s="117">
        <v>1</v>
      </c>
      <c r="D262" s="117" t="s">
        <v>115</v>
      </c>
      <c r="E262" s="119"/>
      <c r="F262" s="119"/>
      <c r="G262" s="119"/>
      <c r="H262" s="119"/>
      <c r="I262" s="118"/>
    </row>
    <row r="263" spans="2:10">
      <c r="B263" s="118" t="s">
        <v>118</v>
      </c>
      <c r="C263" s="117"/>
      <c r="D263" s="117"/>
      <c r="E263" s="119"/>
      <c r="F263" s="119"/>
      <c r="G263" s="119"/>
      <c r="H263" s="119"/>
      <c r="I263" s="118"/>
    </row>
    <row r="264" spans="2:10">
      <c r="B264" s="118" t="s">
        <v>144</v>
      </c>
      <c r="C264" s="117">
        <v>0.08</v>
      </c>
      <c r="D264" s="117" t="s">
        <v>145</v>
      </c>
      <c r="E264" s="119">
        <v>923.73</v>
      </c>
      <c r="F264" s="119">
        <v>166.27</v>
      </c>
      <c r="G264" s="119">
        <v>73.900000000000006</v>
      </c>
      <c r="H264" s="119">
        <v>13.3</v>
      </c>
      <c r="I264" s="118"/>
    </row>
    <row r="265" spans="2:10">
      <c r="B265" s="118" t="s">
        <v>146</v>
      </c>
      <c r="C265" s="117"/>
      <c r="D265" s="117"/>
      <c r="E265" s="119"/>
      <c r="F265" s="119"/>
      <c r="G265" s="119"/>
      <c r="H265" s="119"/>
      <c r="I265" s="118"/>
    </row>
    <row r="266" spans="2:10">
      <c r="B266" s="118" t="s">
        <v>147</v>
      </c>
      <c r="C266" s="117">
        <v>1</v>
      </c>
      <c r="D266" s="117" t="s">
        <v>115</v>
      </c>
      <c r="E266" s="119">
        <v>54.26</v>
      </c>
      <c r="F266" s="119">
        <v>0</v>
      </c>
      <c r="G266" s="119">
        <v>54.26</v>
      </c>
      <c r="H266" s="119">
        <v>0</v>
      </c>
      <c r="I266" s="118"/>
    </row>
    <row r="267" spans="2:10">
      <c r="B267" s="118" t="s">
        <v>148</v>
      </c>
      <c r="C267" s="117">
        <v>1</v>
      </c>
      <c r="D267" s="117" t="s">
        <v>130</v>
      </c>
      <c r="E267" s="119">
        <v>25.09</v>
      </c>
      <c r="F267" s="119">
        <v>0</v>
      </c>
      <c r="G267" s="119">
        <v>25.09</v>
      </c>
      <c r="H267" s="119">
        <v>0</v>
      </c>
      <c r="I267" s="118"/>
    </row>
    <row r="268" spans="2:10">
      <c r="B268" s="118" t="s">
        <v>113</v>
      </c>
      <c r="C268" s="117"/>
      <c r="D268" s="117"/>
      <c r="E268" s="119"/>
      <c r="F268" s="119"/>
      <c r="G268" s="119">
        <v>153.25</v>
      </c>
      <c r="H268" s="119">
        <v>13.3</v>
      </c>
      <c r="I268" s="118">
        <v>166.55</v>
      </c>
    </row>
    <row r="269" spans="2:10">
      <c r="B269" s="113"/>
      <c r="C269" s="117"/>
      <c r="D269" s="117"/>
      <c r="E269" s="117"/>
      <c r="F269" s="117"/>
      <c r="G269" s="117"/>
      <c r="H269" s="117"/>
      <c r="I269" s="117"/>
    </row>
    <row r="270" spans="2:10">
      <c r="B270" s="109" t="s">
        <v>333</v>
      </c>
      <c r="C270" s="110">
        <v>1</v>
      </c>
      <c r="D270" s="110" t="s">
        <v>115</v>
      </c>
      <c r="E270" s="110"/>
      <c r="F270" s="110"/>
      <c r="G270" s="111">
        <v>278.94</v>
      </c>
      <c r="H270" s="111">
        <v>31.6</v>
      </c>
      <c r="I270" s="112">
        <v>310.54000000000002</v>
      </c>
      <c r="J270" t="s">
        <v>331</v>
      </c>
    </row>
    <row r="271" spans="2:10">
      <c r="B271" s="118" t="s">
        <v>334</v>
      </c>
      <c r="C271" s="117"/>
      <c r="D271" s="117"/>
      <c r="E271" s="119"/>
      <c r="F271" s="119"/>
      <c r="G271" s="119"/>
      <c r="H271" s="119"/>
      <c r="I271" s="118"/>
    </row>
    <row r="272" spans="2:10">
      <c r="B272" s="118" t="s">
        <v>116</v>
      </c>
      <c r="C272" s="117">
        <v>1</v>
      </c>
      <c r="D272" s="117" t="s">
        <v>115</v>
      </c>
      <c r="E272" s="119"/>
      <c r="F272" s="119"/>
      <c r="G272" s="119"/>
      <c r="H272" s="119"/>
      <c r="I272" s="118"/>
    </row>
    <row r="273" spans="2:9">
      <c r="B273" s="118" t="s">
        <v>118</v>
      </c>
      <c r="C273" s="117"/>
      <c r="D273" s="117"/>
      <c r="E273" s="119"/>
      <c r="F273" s="119"/>
      <c r="G273" s="119"/>
      <c r="H273" s="119"/>
      <c r="I273" s="118"/>
    </row>
    <row r="274" spans="2:9">
      <c r="B274" s="118" t="s">
        <v>144</v>
      </c>
      <c r="C274" s="117">
        <v>0.08</v>
      </c>
      <c r="D274" s="117" t="s">
        <v>145</v>
      </c>
      <c r="E274" s="119">
        <v>923.73</v>
      </c>
      <c r="F274" s="119">
        <v>166.27</v>
      </c>
      <c r="G274" s="119">
        <v>73.900000000000006</v>
      </c>
      <c r="H274" s="119">
        <v>13.3</v>
      </c>
      <c r="I274" s="118"/>
    </row>
    <row r="275" spans="2:9">
      <c r="B275" s="118" t="s">
        <v>335</v>
      </c>
      <c r="C275" s="117">
        <v>1</v>
      </c>
      <c r="D275" s="117" t="s">
        <v>115</v>
      </c>
      <c r="E275" s="119">
        <v>101.69</v>
      </c>
      <c r="F275" s="119">
        <v>18.3</v>
      </c>
      <c r="G275" s="119">
        <v>101.69</v>
      </c>
      <c r="H275" s="119">
        <v>18.3</v>
      </c>
      <c r="I275" s="118"/>
    </row>
    <row r="276" spans="2:9">
      <c r="B276" s="118" t="s">
        <v>146</v>
      </c>
      <c r="C276" s="117"/>
      <c r="D276" s="117"/>
      <c r="E276" s="119"/>
      <c r="F276" s="119"/>
      <c r="G276" s="119"/>
      <c r="H276" s="119"/>
      <c r="I276" s="118"/>
    </row>
    <row r="277" spans="2:9">
      <c r="B277" s="118" t="s">
        <v>147</v>
      </c>
      <c r="C277" s="117">
        <v>1</v>
      </c>
      <c r="D277" s="117" t="s">
        <v>115</v>
      </c>
      <c r="E277" s="119">
        <v>54.26</v>
      </c>
      <c r="F277" s="119">
        <v>0</v>
      </c>
      <c r="G277" s="119">
        <v>54.26</v>
      </c>
      <c r="H277" s="119">
        <v>0</v>
      </c>
      <c r="I277" s="118"/>
    </row>
    <row r="278" spans="2:9">
      <c r="B278" s="118" t="s">
        <v>148</v>
      </c>
      <c r="C278" s="117">
        <v>1</v>
      </c>
      <c r="D278" s="117" t="s">
        <v>130</v>
      </c>
      <c r="E278" s="119">
        <v>49.09</v>
      </c>
      <c r="F278" s="119">
        <v>0</v>
      </c>
      <c r="G278" s="119">
        <v>49.09</v>
      </c>
      <c r="H278" s="119">
        <v>0</v>
      </c>
      <c r="I278" s="118"/>
    </row>
    <row r="279" spans="2:9">
      <c r="B279" s="118" t="s">
        <v>113</v>
      </c>
      <c r="C279" s="117"/>
      <c r="D279" s="117"/>
      <c r="E279" s="119"/>
      <c r="F279" s="119"/>
      <c r="G279" s="119">
        <v>278.94</v>
      </c>
      <c r="H279" s="119">
        <v>31.6</v>
      </c>
      <c r="I279" s="118">
        <v>310.54000000000002</v>
      </c>
    </row>
    <row r="280" spans="2:9">
      <c r="B280" s="113"/>
      <c r="C280" s="117"/>
      <c r="D280" s="117"/>
      <c r="E280" s="117"/>
      <c r="F280" s="117"/>
      <c r="G280" s="117"/>
      <c r="H280" s="117"/>
      <c r="I280" s="117"/>
    </row>
    <row r="281" spans="2:9">
      <c r="B281" s="109" t="s">
        <v>336</v>
      </c>
      <c r="C281" s="110">
        <v>1</v>
      </c>
      <c r="D281" s="110" t="s">
        <v>115</v>
      </c>
      <c r="E281" s="110"/>
      <c r="F281" s="110"/>
      <c r="G281" s="111">
        <v>1203.99</v>
      </c>
      <c r="H281" s="111">
        <v>118.73</v>
      </c>
      <c r="I281" s="112">
        <v>1322.72</v>
      </c>
    </row>
    <row r="282" spans="2:9">
      <c r="B282" s="116" t="s">
        <v>337</v>
      </c>
      <c r="C282" s="114"/>
      <c r="D282" s="114"/>
      <c r="E282" s="114"/>
      <c r="F282" s="114"/>
      <c r="G282" s="114"/>
      <c r="H282" s="114"/>
      <c r="I282" s="115"/>
    </row>
    <row r="283" spans="2:9">
      <c r="B283" s="116" t="s">
        <v>116</v>
      </c>
      <c r="C283" s="117">
        <v>1</v>
      </c>
      <c r="D283" s="117" t="s">
        <v>115</v>
      </c>
      <c r="E283" s="114"/>
      <c r="F283" s="114"/>
      <c r="G283" s="114"/>
      <c r="H283" s="114"/>
      <c r="I283" s="115"/>
    </row>
    <row r="284" spans="2:9">
      <c r="B284" s="116" t="s">
        <v>118</v>
      </c>
      <c r="C284" s="117"/>
      <c r="D284" s="117"/>
      <c r="E284" s="114"/>
      <c r="F284" s="114"/>
      <c r="G284" s="114"/>
      <c r="H284" s="114"/>
      <c r="I284" s="115"/>
    </row>
    <row r="285" spans="2:9">
      <c r="B285" s="113" t="s">
        <v>119</v>
      </c>
      <c r="C285" s="117">
        <v>0.03</v>
      </c>
      <c r="D285" s="117" t="s">
        <v>138</v>
      </c>
      <c r="E285" s="119">
        <v>3513.48</v>
      </c>
      <c r="F285" s="119">
        <v>573.32000000000005</v>
      </c>
      <c r="G285" s="119">
        <v>121.74</v>
      </c>
      <c r="H285" s="119">
        <v>19.87</v>
      </c>
      <c r="I285" s="115"/>
    </row>
    <row r="286" spans="2:9">
      <c r="B286" s="113" t="s">
        <v>338</v>
      </c>
      <c r="C286" s="117">
        <v>1.1000000000000001</v>
      </c>
      <c r="D286" s="117" t="s">
        <v>115</v>
      </c>
      <c r="E286" s="119">
        <v>406.78</v>
      </c>
      <c r="F286" s="119">
        <v>73.22</v>
      </c>
      <c r="G286" s="119">
        <v>447.46</v>
      </c>
      <c r="H286" s="119">
        <v>80.540000000000006</v>
      </c>
      <c r="I286" s="118"/>
    </row>
    <row r="287" spans="2:9">
      <c r="B287" s="113" t="s">
        <v>122</v>
      </c>
      <c r="C287" s="117">
        <v>4.4999999999999998E-2</v>
      </c>
      <c r="D287" s="117" t="s">
        <v>123</v>
      </c>
      <c r="E287" s="119">
        <v>1016.95</v>
      </c>
      <c r="F287" s="119">
        <v>183.05</v>
      </c>
      <c r="G287" s="119">
        <v>45.76</v>
      </c>
      <c r="H287" s="119">
        <v>8.24</v>
      </c>
      <c r="I287" s="118"/>
    </row>
    <row r="288" spans="2:9">
      <c r="B288" s="113" t="s">
        <v>339</v>
      </c>
      <c r="C288" s="117">
        <v>2.5</v>
      </c>
      <c r="D288" s="117" t="s">
        <v>127</v>
      </c>
      <c r="E288" s="119">
        <v>21.19</v>
      </c>
      <c r="F288" s="119">
        <v>3.81</v>
      </c>
      <c r="G288" s="119">
        <v>52.98</v>
      </c>
      <c r="H288" s="119">
        <v>9.5299999999999994</v>
      </c>
      <c r="I288" s="118"/>
    </row>
    <row r="289" spans="2:10">
      <c r="B289" s="113" t="s">
        <v>124</v>
      </c>
      <c r="C289" s="117">
        <v>0.05</v>
      </c>
      <c r="D289" s="117" t="s">
        <v>125</v>
      </c>
      <c r="E289" s="119">
        <v>61.02</v>
      </c>
      <c r="F289" s="119">
        <v>10.98</v>
      </c>
      <c r="G289" s="119">
        <v>3.05</v>
      </c>
      <c r="H289" s="119">
        <v>0.55000000000000004</v>
      </c>
      <c r="I289" s="118"/>
    </row>
    <row r="290" spans="2:10">
      <c r="B290" s="113" t="s">
        <v>129</v>
      </c>
      <c r="C290" s="117">
        <v>1</v>
      </c>
      <c r="D290" s="117" t="s">
        <v>130</v>
      </c>
      <c r="E290" s="119">
        <v>15.84</v>
      </c>
      <c r="F290" s="119">
        <v>0</v>
      </c>
      <c r="G290" s="119">
        <v>15.84</v>
      </c>
      <c r="H290" s="119">
        <v>0</v>
      </c>
      <c r="I290" s="118"/>
    </row>
    <row r="291" spans="2:10">
      <c r="B291" s="116" t="s">
        <v>131</v>
      </c>
      <c r="C291" s="117"/>
      <c r="D291" s="117"/>
      <c r="E291" s="114"/>
      <c r="F291" s="114"/>
      <c r="G291" s="114"/>
      <c r="H291" s="114"/>
      <c r="I291" s="115"/>
    </row>
    <row r="292" spans="2:10">
      <c r="B292" s="113" t="s">
        <v>340</v>
      </c>
      <c r="C292" s="117">
        <v>1</v>
      </c>
      <c r="D292" s="117" t="s">
        <v>115</v>
      </c>
      <c r="E292" s="119">
        <v>517.16</v>
      </c>
      <c r="F292" s="119">
        <v>0</v>
      </c>
      <c r="G292" s="119">
        <v>517.16</v>
      </c>
      <c r="H292" s="119">
        <v>0</v>
      </c>
      <c r="I292" s="118"/>
    </row>
    <row r="293" spans="2:10">
      <c r="B293" s="113" t="s">
        <v>113</v>
      </c>
      <c r="C293" s="117"/>
      <c r="D293" s="117"/>
      <c r="E293" s="117"/>
      <c r="F293" s="117"/>
      <c r="G293" s="119">
        <v>1203.99</v>
      </c>
      <c r="H293" s="119">
        <v>118.73</v>
      </c>
      <c r="I293" s="119">
        <v>1322.72</v>
      </c>
    </row>
    <row r="294" spans="2:10">
      <c r="B294" s="122" t="s">
        <v>341</v>
      </c>
      <c r="C294" s="173">
        <v>1</v>
      </c>
      <c r="D294" s="123" t="s">
        <v>115</v>
      </c>
      <c r="E294" s="123">
        <v>435.51</v>
      </c>
      <c r="F294" s="124">
        <v>0</v>
      </c>
      <c r="G294">
        <v>435.51</v>
      </c>
      <c r="H294">
        <v>0</v>
      </c>
    </row>
    <row r="295" spans="2:10">
      <c r="B295" s="122" t="s">
        <v>113</v>
      </c>
      <c r="C295" s="173"/>
      <c r="D295" s="123"/>
      <c r="E295" s="123"/>
      <c r="F295" s="124"/>
      <c r="G295">
        <v>1822.42</v>
      </c>
      <c r="H295">
        <v>242.07</v>
      </c>
      <c r="I295">
        <v>2064.4899999999998</v>
      </c>
    </row>
    <row r="296" spans="2:10">
      <c r="B296" s="122"/>
      <c r="C296" s="173"/>
      <c r="D296" s="123"/>
      <c r="E296" s="123"/>
      <c r="F296" s="124"/>
    </row>
    <row r="297" spans="2:10">
      <c r="B297" s="122"/>
      <c r="C297" s="173"/>
      <c r="D297" s="123"/>
      <c r="E297" s="123"/>
      <c r="F297" s="124"/>
    </row>
    <row r="298" spans="2:10">
      <c r="B298" s="174" t="s">
        <v>342</v>
      </c>
      <c r="C298" s="110">
        <v>1</v>
      </c>
      <c r="D298" s="110" t="s">
        <v>150</v>
      </c>
      <c r="E298" s="110"/>
      <c r="F298" s="110"/>
      <c r="G298" s="111">
        <v>207.8</v>
      </c>
      <c r="H298" s="111">
        <v>18.309999999999999</v>
      </c>
      <c r="I298" s="112">
        <v>226.11</v>
      </c>
      <c r="J298" s="175"/>
    </row>
    <row r="299" spans="2:10">
      <c r="B299" s="116" t="s">
        <v>343</v>
      </c>
      <c r="C299" s="114"/>
      <c r="D299" s="114"/>
      <c r="E299" s="114"/>
      <c r="F299" s="114"/>
      <c r="G299" s="114"/>
      <c r="H299" s="114"/>
      <c r="I299" s="115"/>
      <c r="J299" s="114"/>
    </row>
    <row r="300" spans="2:10">
      <c r="B300" s="116" t="s">
        <v>116</v>
      </c>
      <c r="C300" s="117">
        <v>1</v>
      </c>
      <c r="D300" s="117" t="s">
        <v>150</v>
      </c>
      <c r="E300" s="114"/>
      <c r="F300" s="114"/>
      <c r="G300" s="114"/>
      <c r="H300" s="114"/>
      <c r="I300" s="115"/>
      <c r="J300" s="114"/>
    </row>
    <row r="301" spans="2:10">
      <c r="B301" s="116" t="s">
        <v>118</v>
      </c>
      <c r="C301" s="117"/>
      <c r="D301" s="117"/>
      <c r="E301" s="114"/>
      <c r="F301" s="114"/>
      <c r="G301" s="114"/>
      <c r="H301" s="114"/>
      <c r="I301" s="115"/>
      <c r="J301" s="114"/>
    </row>
    <row r="302" spans="2:10">
      <c r="B302" s="113" t="s">
        <v>119</v>
      </c>
      <c r="C302" s="117">
        <v>2.3999999999999998E-3</v>
      </c>
      <c r="D302" s="117" t="s">
        <v>138</v>
      </c>
      <c r="E302" s="119">
        <v>3513.48</v>
      </c>
      <c r="F302" s="119">
        <v>573.32000000000005</v>
      </c>
      <c r="G302" s="119">
        <v>8.43</v>
      </c>
      <c r="H302" s="119">
        <v>1.38</v>
      </c>
      <c r="I302" s="115"/>
      <c r="J302" s="114"/>
    </row>
    <row r="303" spans="2:10">
      <c r="B303" s="113" t="s">
        <v>338</v>
      </c>
      <c r="C303" s="117">
        <v>0.05</v>
      </c>
      <c r="D303" s="117" t="s">
        <v>115</v>
      </c>
      <c r="E303" s="119">
        <v>406.78</v>
      </c>
      <c r="F303" s="119">
        <v>73.22</v>
      </c>
      <c r="G303" s="119">
        <v>20.34</v>
      </c>
      <c r="H303" s="119">
        <v>3.66</v>
      </c>
      <c r="I303" s="118"/>
      <c r="J303" s="117"/>
    </row>
    <row r="304" spans="2:10">
      <c r="B304" s="113" t="s">
        <v>122</v>
      </c>
      <c r="C304" s="117">
        <v>3.0000000000000001E-3</v>
      </c>
      <c r="D304" s="117" t="s">
        <v>123</v>
      </c>
      <c r="E304" s="119">
        <v>1016.95</v>
      </c>
      <c r="F304" s="119">
        <v>183.05</v>
      </c>
      <c r="G304" s="119">
        <v>3.05</v>
      </c>
      <c r="H304" s="119">
        <v>0.55000000000000004</v>
      </c>
      <c r="I304" s="118"/>
      <c r="J304" s="117"/>
    </row>
    <row r="305" spans="2:10">
      <c r="B305" s="113" t="s">
        <v>339</v>
      </c>
      <c r="C305" s="117">
        <v>3.33</v>
      </c>
      <c r="D305" s="117" t="s">
        <v>127</v>
      </c>
      <c r="E305" s="119">
        <v>21.19</v>
      </c>
      <c r="F305" s="119">
        <v>3.81</v>
      </c>
      <c r="G305" s="119">
        <v>70.56</v>
      </c>
      <c r="H305" s="119">
        <v>12.69</v>
      </c>
      <c r="I305" s="118"/>
      <c r="J305" s="117"/>
    </row>
    <row r="306" spans="2:10">
      <c r="B306" s="113" t="s">
        <v>124</v>
      </c>
      <c r="C306" s="117">
        <v>3.0000000000000001E-3</v>
      </c>
      <c r="D306" s="117" t="s">
        <v>125</v>
      </c>
      <c r="E306" s="119">
        <v>61.02</v>
      </c>
      <c r="F306" s="119">
        <v>10.98</v>
      </c>
      <c r="G306" s="119">
        <v>0.18</v>
      </c>
      <c r="H306" s="119">
        <v>0.03</v>
      </c>
      <c r="I306" s="118"/>
      <c r="J306" s="117"/>
    </row>
    <row r="307" spans="2:10">
      <c r="B307" s="113" t="s">
        <v>129</v>
      </c>
      <c r="C307" s="117">
        <v>1</v>
      </c>
      <c r="D307" s="117" t="s">
        <v>130</v>
      </c>
      <c r="E307" s="119">
        <v>0.72</v>
      </c>
      <c r="F307" s="119">
        <v>0</v>
      </c>
      <c r="G307" s="119">
        <v>0.72</v>
      </c>
      <c r="H307" s="119">
        <v>0</v>
      </c>
      <c r="I307" s="118"/>
      <c r="J307" s="117"/>
    </row>
    <row r="308" spans="2:10">
      <c r="B308" s="116" t="s">
        <v>131</v>
      </c>
      <c r="C308" s="117"/>
      <c r="D308" s="117"/>
      <c r="E308" s="114"/>
      <c r="F308" s="114"/>
      <c r="G308" s="114"/>
      <c r="H308" s="114"/>
      <c r="I308" s="115"/>
      <c r="J308" s="114"/>
    </row>
    <row r="309" spans="2:10">
      <c r="B309" s="113" t="s">
        <v>307</v>
      </c>
      <c r="C309" s="117">
        <v>1</v>
      </c>
      <c r="D309" s="117" t="s">
        <v>150</v>
      </c>
      <c r="E309" s="119">
        <v>104.52</v>
      </c>
      <c r="F309" s="119">
        <v>0</v>
      </c>
      <c r="G309" s="119">
        <v>104.52</v>
      </c>
      <c r="H309" s="119">
        <v>0</v>
      </c>
      <c r="I309" s="118"/>
      <c r="J309" s="117"/>
    </row>
    <row r="311" spans="2:10">
      <c r="B311" s="59" t="s">
        <v>344</v>
      </c>
      <c r="C311" s="59"/>
      <c r="D311" s="60"/>
      <c r="E311" s="61"/>
      <c r="F311" s="62"/>
    </row>
    <row r="312" spans="2:10">
      <c r="B312" s="65" t="s">
        <v>345</v>
      </c>
      <c r="C312" s="66" t="s">
        <v>346</v>
      </c>
      <c r="D312" s="66">
        <v>0.68</v>
      </c>
      <c r="E312" s="66">
        <v>374.99</v>
      </c>
      <c r="F312" s="66">
        <f t="shared" ref="F312:F323" si="4">ROUND(E312*D312,2)</f>
        <v>254.99</v>
      </c>
    </row>
    <row r="313" spans="2:10">
      <c r="B313" s="65" t="s">
        <v>347</v>
      </c>
      <c r="C313" s="66" t="s">
        <v>348</v>
      </c>
      <c r="D313" s="66">
        <v>0.34</v>
      </c>
      <c r="E313" s="66">
        <v>90</v>
      </c>
      <c r="F313" s="66">
        <f t="shared" si="4"/>
        <v>30.6</v>
      </c>
    </row>
    <row r="314" spans="2:10">
      <c r="B314" s="65" t="s">
        <v>349</v>
      </c>
      <c r="C314" s="66" t="s">
        <v>348</v>
      </c>
      <c r="D314" s="66">
        <v>0.68</v>
      </c>
      <c r="E314" s="66">
        <v>190</v>
      </c>
      <c r="F314" s="66">
        <f t="shared" si="4"/>
        <v>129.19999999999999</v>
      </c>
    </row>
    <row r="315" spans="2:10">
      <c r="B315" s="65" t="s">
        <v>350</v>
      </c>
      <c r="C315" s="66" t="s">
        <v>351</v>
      </c>
      <c r="D315" s="66">
        <v>0.14000000000000001</v>
      </c>
      <c r="E315" s="66">
        <v>125.62</v>
      </c>
      <c r="F315" s="66">
        <f t="shared" si="4"/>
        <v>17.59</v>
      </c>
    </row>
    <row r="316" spans="2:10">
      <c r="B316" s="65" t="s">
        <v>352</v>
      </c>
      <c r="C316" s="66" t="s">
        <v>351</v>
      </c>
      <c r="D316" s="66">
        <v>0.12</v>
      </c>
      <c r="E316" s="66">
        <v>167.25</v>
      </c>
      <c r="F316" s="66">
        <f t="shared" si="4"/>
        <v>20.07</v>
      </c>
    </row>
    <row r="317" spans="2:10">
      <c r="B317" s="65" t="s">
        <v>353</v>
      </c>
      <c r="C317" s="66" t="s">
        <v>348</v>
      </c>
      <c r="D317" s="66">
        <v>1.02</v>
      </c>
      <c r="E317" s="66">
        <v>9.36</v>
      </c>
      <c r="F317" s="66">
        <f t="shared" si="4"/>
        <v>9.5500000000000007</v>
      </c>
    </row>
    <row r="318" spans="2:10">
      <c r="B318" s="65" t="s">
        <v>354</v>
      </c>
      <c r="C318" s="66" t="s">
        <v>348</v>
      </c>
      <c r="D318" s="66">
        <v>1.02</v>
      </c>
      <c r="E318" s="66">
        <v>2.96</v>
      </c>
      <c r="F318" s="66">
        <f t="shared" si="4"/>
        <v>3.02</v>
      </c>
    </row>
    <row r="319" spans="2:10">
      <c r="B319" s="65" t="s">
        <v>355</v>
      </c>
      <c r="C319" s="66" t="s">
        <v>356</v>
      </c>
      <c r="D319" s="66">
        <v>0.22</v>
      </c>
      <c r="E319" s="66">
        <v>932.5</v>
      </c>
      <c r="F319" s="66">
        <f t="shared" si="4"/>
        <v>205.15</v>
      </c>
    </row>
    <row r="320" spans="2:10">
      <c r="B320" s="65" t="s">
        <v>357</v>
      </c>
      <c r="C320" s="66" t="s">
        <v>178</v>
      </c>
      <c r="D320" s="66">
        <v>0.06</v>
      </c>
      <c r="E320" s="66">
        <v>190</v>
      </c>
      <c r="F320" s="66">
        <f t="shared" si="4"/>
        <v>11.4</v>
      </c>
    </row>
    <row r="321" spans="2:7">
      <c r="B321" s="65" t="s">
        <v>358</v>
      </c>
      <c r="C321" s="66" t="s">
        <v>348</v>
      </c>
      <c r="D321" s="66">
        <v>0.34</v>
      </c>
      <c r="E321" s="66">
        <v>75</v>
      </c>
      <c r="F321" s="66">
        <f t="shared" si="4"/>
        <v>25.5</v>
      </c>
    </row>
    <row r="322" spans="2:7">
      <c r="B322" s="65" t="s">
        <v>359</v>
      </c>
      <c r="C322" s="66" t="s">
        <v>348</v>
      </c>
      <c r="D322" s="66">
        <v>0.2</v>
      </c>
      <c r="E322" s="66">
        <v>89.65</v>
      </c>
      <c r="F322" s="66">
        <f t="shared" si="4"/>
        <v>17.93</v>
      </c>
    </row>
    <row r="323" spans="2:7" ht="15.75" thickBot="1">
      <c r="B323" s="65" t="s">
        <v>146</v>
      </c>
      <c r="C323" s="66" t="s">
        <v>360</v>
      </c>
      <c r="D323" s="66">
        <v>1</v>
      </c>
      <c r="E323" s="66">
        <v>475</v>
      </c>
      <c r="F323" s="66">
        <f t="shared" si="4"/>
        <v>475</v>
      </c>
    </row>
    <row r="324" spans="2:7" ht="15.75" thickBot="1">
      <c r="B324" s="65"/>
      <c r="C324" s="121"/>
      <c r="D324" s="67"/>
      <c r="E324" s="70" t="s">
        <v>361</v>
      </c>
      <c r="F324" s="71">
        <f>SUM(F312:F323)</f>
        <v>1200</v>
      </c>
      <c r="G324" s="359" t="s">
        <v>331</v>
      </c>
    </row>
    <row r="325" spans="2:7">
      <c r="B325" s="65"/>
      <c r="C325" s="121"/>
      <c r="D325" s="67"/>
      <c r="E325" s="359"/>
      <c r="F325" s="359"/>
      <c r="G325" s="359"/>
    </row>
    <row r="326" spans="2:7">
      <c r="B326" s="59" t="s">
        <v>344</v>
      </c>
      <c r="C326" s="59"/>
      <c r="D326" s="60"/>
      <c r="E326" s="61"/>
      <c r="F326" s="62"/>
    </row>
    <row r="327" spans="2:7">
      <c r="B327" s="65" t="s">
        <v>345</v>
      </c>
      <c r="C327" s="66" t="s">
        <v>346</v>
      </c>
      <c r="D327" s="66">
        <v>0.68</v>
      </c>
      <c r="E327" s="66">
        <v>374.99</v>
      </c>
      <c r="F327" s="66">
        <f t="shared" ref="F327:F339" si="5">ROUND(E327*D327,2)</f>
        <v>254.99</v>
      </c>
    </row>
    <row r="328" spans="2:7">
      <c r="B328" s="65" t="s">
        <v>347</v>
      </c>
      <c r="C328" s="66" t="s">
        <v>348</v>
      </c>
      <c r="D328" s="66">
        <v>0.34</v>
      </c>
      <c r="E328" s="66">
        <v>90</v>
      </c>
      <c r="F328" s="66">
        <f t="shared" si="5"/>
        <v>30.6</v>
      </c>
    </row>
    <row r="329" spans="2:7">
      <c r="B329" s="65" t="s">
        <v>349</v>
      </c>
      <c r="C329" s="66" t="s">
        <v>348</v>
      </c>
      <c r="D329" s="66">
        <v>0.68</v>
      </c>
      <c r="E329" s="66">
        <v>190</v>
      </c>
      <c r="F329" s="66">
        <f t="shared" si="5"/>
        <v>129.19999999999999</v>
      </c>
    </row>
    <row r="330" spans="2:7">
      <c r="B330" s="65" t="s">
        <v>350</v>
      </c>
      <c r="C330" s="66" t="s">
        <v>351</v>
      </c>
      <c r="D330" s="66">
        <v>0.14000000000000001</v>
      </c>
      <c r="E330" s="66">
        <v>125.62</v>
      </c>
      <c r="F330" s="66">
        <f t="shared" si="5"/>
        <v>17.59</v>
      </c>
    </row>
    <row r="331" spans="2:7">
      <c r="B331" s="65" t="s">
        <v>352</v>
      </c>
      <c r="C331" s="66" t="s">
        <v>351</v>
      </c>
      <c r="D331" s="66">
        <v>0.12</v>
      </c>
      <c r="E331" s="66">
        <v>167.25</v>
      </c>
      <c r="F331" s="66">
        <f t="shared" si="5"/>
        <v>20.07</v>
      </c>
    </row>
    <row r="332" spans="2:7">
      <c r="B332" s="65" t="s">
        <v>353</v>
      </c>
      <c r="C332" s="66" t="s">
        <v>348</v>
      </c>
      <c r="D332" s="66">
        <v>1.02</v>
      </c>
      <c r="E332" s="66">
        <v>9.36</v>
      </c>
      <c r="F332" s="66">
        <f t="shared" si="5"/>
        <v>9.5500000000000007</v>
      </c>
    </row>
    <row r="333" spans="2:7">
      <c r="B333" s="65" t="s">
        <v>354</v>
      </c>
      <c r="C333" s="66" t="s">
        <v>348</v>
      </c>
      <c r="D333" s="66">
        <v>1.02</v>
      </c>
      <c r="E333" s="66">
        <v>2.96</v>
      </c>
      <c r="F333" s="66">
        <f t="shared" si="5"/>
        <v>3.02</v>
      </c>
    </row>
    <row r="334" spans="2:7">
      <c r="B334" s="65" t="s">
        <v>355</v>
      </c>
      <c r="C334" s="66" t="s">
        <v>356</v>
      </c>
      <c r="D334" s="66">
        <v>0.22</v>
      </c>
      <c r="E334" s="66">
        <v>932.5</v>
      </c>
      <c r="F334" s="66">
        <f t="shared" si="5"/>
        <v>205.15</v>
      </c>
    </row>
    <row r="335" spans="2:7">
      <c r="B335" s="65" t="s">
        <v>357</v>
      </c>
      <c r="C335" s="66" t="s">
        <v>178</v>
      </c>
      <c r="D335" s="66">
        <v>0.06</v>
      </c>
      <c r="E335" s="66">
        <v>190</v>
      </c>
      <c r="F335" s="66">
        <f t="shared" si="5"/>
        <v>11.4</v>
      </c>
    </row>
    <row r="336" spans="2:7">
      <c r="B336" s="65" t="s">
        <v>358</v>
      </c>
      <c r="C336" s="66" t="s">
        <v>348</v>
      </c>
      <c r="D336" s="66">
        <v>0.34</v>
      </c>
      <c r="E336" s="66">
        <v>75</v>
      </c>
      <c r="F336" s="66">
        <f t="shared" si="5"/>
        <v>25.5</v>
      </c>
    </row>
    <row r="337" spans="2:7">
      <c r="B337" s="65" t="s">
        <v>362</v>
      </c>
      <c r="C337" s="66" t="s">
        <v>13</v>
      </c>
      <c r="D337" s="66">
        <v>0.68</v>
      </c>
      <c r="E337" s="66">
        <v>220.59</v>
      </c>
      <c r="F337" s="66">
        <f t="shared" si="5"/>
        <v>150</v>
      </c>
    </row>
    <row r="338" spans="2:7">
      <c r="B338" s="65" t="s">
        <v>359</v>
      </c>
      <c r="C338" s="66" t="s">
        <v>348</v>
      </c>
      <c r="D338" s="66">
        <v>0.2</v>
      </c>
      <c r="E338" s="66">
        <v>89.65</v>
      </c>
      <c r="F338" s="66">
        <f t="shared" si="5"/>
        <v>17.93</v>
      </c>
    </row>
    <row r="339" spans="2:7" ht="15.75" thickBot="1">
      <c r="B339" s="65" t="s">
        <v>146</v>
      </c>
      <c r="C339" s="66" t="s">
        <v>360</v>
      </c>
      <c r="D339" s="66">
        <v>1</v>
      </c>
      <c r="E339" s="66">
        <v>475</v>
      </c>
      <c r="F339" s="66">
        <f t="shared" si="5"/>
        <v>475</v>
      </c>
    </row>
    <row r="340" spans="2:7" ht="15.75" thickBot="1">
      <c r="B340" s="65"/>
      <c r="C340" s="121"/>
      <c r="D340" s="67"/>
      <c r="E340" s="70" t="s">
        <v>361</v>
      </c>
      <c r="F340" s="71">
        <f>SUM(F327:F339)</f>
        <v>1350</v>
      </c>
      <c r="G340" s="359" t="s">
        <v>331</v>
      </c>
    </row>
    <row r="342" spans="2:7">
      <c r="B342" s="360" t="s">
        <v>363</v>
      </c>
      <c r="C342" s="361"/>
      <c r="D342" s="362"/>
      <c r="E342" s="363"/>
      <c r="F342" s="363"/>
    </row>
    <row r="343" spans="2:7">
      <c r="B343" s="122" t="s">
        <v>364</v>
      </c>
      <c r="C343" s="123" t="s">
        <v>346</v>
      </c>
      <c r="D343" s="123">
        <v>1.25</v>
      </c>
      <c r="E343" s="123">
        <v>320</v>
      </c>
      <c r="F343" s="124">
        <f t="shared" ref="F343:F352" si="6">ROUND(E343*D343,2)</f>
        <v>400</v>
      </c>
    </row>
    <row r="344" spans="2:7">
      <c r="B344" s="122" t="s">
        <v>365</v>
      </c>
      <c r="C344" s="123" t="s">
        <v>348</v>
      </c>
      <c r="D344" s="123">
        <v>1.67</v>
      </c>
      <c r="E344" s="123">
        <v>38</v>
      </c>
      <c r="F344" s="124">
        <f t="shared" si="6"/>
        <v>63.46</v>
      </c>
    </row>
    <row r="345" spans="2:7">
      <c r="B345" s="122" t="s">
        <v>366</v>
      </c>
      <c r="C345" s="123" t="s">
        <v>348</v>
      </c>
      <c r="D345" s="123">
        <v>1.67</v>
      </c>
      <c r="E345" s="123">
        <v>20.399999999999999</v>
      </c>
      <c r="F345" s="124">
        <f t="shared" si="6"/>
        <v>34.07</v>
      </c>
    </row>
    <row r="346" spans="2:7">
      <c r="B346" s="122" t="s">
        <v>367</v>
      </c>
      <c r="C346" s="123" t="s">
        <v>351</v>
      </c>
      <c r="D346" s="123">
        <v>0.22</v>
      </c>
      <c r="E346" s="123">
        <v>114</v>
      </c>
      <c r="F346" s="124">
        <f t="shared" si="6"/>
        <v>25.08</v>
      </c>
    </row>
    <row r="347" spans="2:7">
      <c r="B347" s="122" t="s">
        <v>368</v>
      </c>
      <c r="C347" s="123" t="s">
        <v>351</v>
      </c>
      <c r="D347" s="123">
        <v>0.4</v>
      </c>
      <c r="E347" s="123">
        <v>115.28</v>
      </c>
      <c r="F347" s="124">
        <f t="shared" si="6"/>
        <v>46.11</v>
      </c>
    </row>
    <row r="348" spans="2:7">
      <c r="B348" s="122" t="s">
        <v>369</v>
      </c>
      <c r="C348" s="123" t="s">
        <v>348</v>
      </c>
      <c r="D348" s="123">
        <v>2</v>
      </c>
      <c r="E348" s="123">
        <v>8.89</v>
      </c>
      <c r="F348" s="124">
        <f t="shared" si="6"/>
        <v>17.78</v>
      </c>
    </row>
    <row r="349" spans="2:7">
      <c r="B349" s="122" t="s">
        <v>370</v>
      </c>
      <c r="C349" s="123" t="s">
        <v>348</v>
      </c>
      <c r="D349" s="123">
        <v>2</v>
      </c>
      <c r="E349" s="123">
        <v>2.96</v>
      </c>
      <c r="F349" s="124">
        <f t="shared" si="6"/>
        <v>5.92</v>
      </c>
    </row>
    <row r="350" spans="2:7">
      <c r="B350" s="122" t="s">
        <v>371</v>
      </c>
      <c r="C350" s="123" t="s">
        <v>356</v>
      </c>
      <c r="D350" s="123">
        <v>0.04</v>
      </c>
      <c r="E350" s="123">
        <v>100</v>
      </c>
      <c r="F350" s="124">
        <f t="shared" si="6"/>
        <v>4</v>
      </c>
    </row>
    <row r="351" spans="2:7">
      <c r="B351" s="122" t="s">
        <v>177</v>
      </c>
      <c r="C351" s="123" t="s">
        <v>372</v>
      </c>
      <c r="D351" s="123">
        <v>0.08</v>
      </c>
      <c r="E351" s="123">
        <v>44.7</v>
      </c>
      <c r="F351" s="124">
        <f t="shared" si="6"/>
        <v>3.58</v>
      </c>
    </row>
    <row r="352" spans="2:7" ht="15.75" thickBot="1">
      <c r="B352" s="122" t="s">
        <v>146</v>
      </c>
      <c r="C352" s="123" t="s">
        <v>360</v>
      </c>
      <c r="D352" s="123">
        <v>1</v>
      </c>
      <c r="E352" s="123">
        <v>350</v>
      </c>
      <c r="F352" s="124">
        <f t="shared" si="6"/>
        <v>350</v>
      </c>
    </row>
    <row r="353" spans="2:9" ht="15.75" thickBot="1">
      <c r="B353" s="122"/>
      <c r="C353" s="122"/>
      <c r="D353" s="122"/>
      <c r="E353" s="125" t="s">
        <v>275</v>
      </c>
      <c r="F353" s="71">
        <f>SUM(F343:F352)</f>
        <v>950</v>
      </c>
      <c r="G353" s="359" t="s">
        <v>331</v>
      </c>
    </row>
    <row r="355" spans="2:9" ht="28.5" customHeight="1">
      <c r="B355" s="109" t="s">
        <v>155</v>
      </c>
      <c r="C355" s="110">
        <v>1</v>
      </c>
      <c r="D355" s="110" t="s">
        <v>138</v>
      </c>
      <c r="E355" s="110"/>
      <c r="F355" s="110"/>
      <c r="G355" s="111">
        <v>6600.17</v>
      </c>
      <c r="H355" s="111">
        <v>765.81</v>
      </c>
      <c r="I355" s="112">
        <v>7365.98</v>
      </c>
    </row>
    <row r="356" spans="2:9">
      <c r="B356" s="126"/>
      <c r="C356" s="127">
        <v>1</v>
      </c>
      <c r="D356" s="110" t="s">
        <v>115</v>
      </c>
      <c r="E356" s="110"/>
      <c r="F356" s="110"/>
      <c r="G356" s="111">
        <v>660.02</v>
      </c>
      <c r="H356" s="111">
        <v>76.58</v>
      </c>
      <c r="I356" s="112">
        <v>736.6</v>
      </c>
    </row>
    <row r="357" spans="2:9">
      <c r="B357" s="116" t="s">
        <v>156</v>
      </c>
      <c r="C357" s="117"/>
      <c r="D357" s="117"/>
      <c r="E357" s="114"/>
      <c r="F357" s="114"/>
      <c r="G357" s="114"/>
      <c r="H357" s="114"/>
      <c r="I357" s="115"/>
    </row>
    <row r="358" spans="2:9">
      <c r="B358" s="116" t="s">
        <v>116</v>
      </c>
      <c r="C358" s="117">
        <v>1</v>
      </c>
      <c r="D358" s="117" t="s">
        <v>138</v>
      </c>
      <c r="E358" s="114"/>
      <c r="F358" s="114"/>
      <c r="G358" s="114"/>
      <c r="H358" s="114"/>
      <c r="I358" s="115"/>
    </row>
    <row r="359" spans="2:9">
      <c r="B359" s="116" t="s">
        <v>118</v>
      </c>
      <c r="C359" s="117"/>
      <c r="D359" s="117"/>
      <c r="E359" s="114"/>
      <c r="F359" s="114"/>
      <c r="G359" s="114"/>
      <c r="H359" s="114"/>
      <c r="I359" s="115"/>
    </row>
    <row r="360" spans="2:9">
      <c r="B360" s="116" t="s">
        <v>157</v>
      </c>
      <c r="C360" s="117">
        <v>1.1000000000000001</v>
      </c>
      <c r="D360" s="117" t="s">
        <v>138</v>
      </c>
      <c r="E360" s="114">
        <v>4334.7</v>
      </c>
      <c r="F360" s="114">
        <v>696.19</v>
      </c>
      <c r="G360" s="114">
        <v>4768.17</v>
      </c>
      <c r="H360" s="114">
        <v>765.81</v>
      </c>
      <c r="I360" s="115"/>
    </row>
    <row r="361" spans="2:9">
      <c r="B361" s="116" t="s">
        <v>146</v>
      </c>
      <c r="C361" s="117"/>
      <c r="D361" s="117"/>
      <c r="E361" s="114"/>
      <c r="F361" s="114"/>
      <c r="G361" s="114"/>
      <c r="H361" s="114"/>
      <c r="I361" s="115"/>
    </row>
    <row r="362" spans="2:9">
      <c r="B362" s="116" t="s">
        <v>158</v>
      </c>
      <c r="C362" s="117">
        <v>0.1</v>
      </c>
      <c r="D362" s="117" t="s">
        <v>159</v>
      </c>
      <c r="E362" s="114">
        <v>847</v>
      </c>
      <c r="F362" s="114">
        <v>0</v>
      </c>
      <c r="G362" s="114">
        <v>84.7</v>
      </c>
      <c r="H362" s="114">
        <v>0</v>
      </c>
      <c r="I362" s="115"/>
    </row>
    <row r="363" spans="2:9">
      <c r="B363" s="116" t="s">
        <v>160</v>
      </c>
      <c r="C363" s="117">
        <v>10</v>
      </c>
      <c r="D363" s="117" t="s">
        <v>115</v>
      </c>
      <c r="E363" s="114">
        <v>174.73</v>
      </c>
      <c r="F363" s="114">
        <v>0</v>
      </c>
      <c r="G363" s="114">
        <v>1747.3</v>
      </c>
      <c r="H363" s="114">
        <v>0</v>
      </c>
      <c r="I363" s="115"/>
    </row>
    <row r="364" spans="2:9">
      <c r="B364" s="116" t="s">
        <v>113</v>
      </c>
      <c r="C364" s="117"/>
      <c r="D364" s="117"/>
      <c r="E364" s="114"/>
      <c r="F364" s="114"/>
      <c r="G364" s="114">
        <v>6600.17</v>
      </c>
      <c r="H364" s="114">
        <v>765.81</v>
      </c>
      <c r="I364" s="115">
        <v>7365.98</v>
      </c>
    </row>
    <row r="365" spans="2:9">
      <c r="B365" s="113"/>
      <c r="C365" s="117"/>
      <c r="D365" s="117"/>
      <c r="E365" s="117"/>
      <c r="F365" s="117"/>
      <c r="G365" s="117"/>
      <c r="H365" s="117"/>
      <c r="I365" s="117"/>
    </row>
    <row r="366" spans="2:9">
      <c r="B366" s="109" t="s">
        <v>373</v>
      </c>
      <c r="C366" s="110">
        <v>1</v>
      </c>
      <c r="D366" s="110" t="s">
        <v>138</v>
      </c>
      <c r="E366" s="110"/>
      <c r="F366" s="110"/>
      <c r="G366" s="111">
        <v>4334.7</v>
      </c>
      <c r="H366" s="111">
        <v>696.19</v>
      </c>
      <c r="I366" s="112">
        <v>5030.8900000000003</v>
      </c>
    </row>
    <row r="367" spans="2:9">
      <c r="B367" s="116" t="s">
        <v>374</v>
      </c>
      <c r="C367" s="117"/>
      <c r="D367" s="117"/>
      <c r="E367" s="114"/>
      <c r="F367" s="114"/>
      <c r="G367" s="114"/>
      <c r="H367" s="114"/>
      <c r="I367" s="115"/>
    </row>
    <row r="368" spans="2:9">
      <c r="B368" s="116" t="s">
        <v>116</v>
      </c>
      <c r="C368" s="117">
        <v>1</v>
      </c>
      <c r="D368" s="117" t="s">
        <v>138</v>
      </c>
      <c r="E368" s="114"/>
      <c r="F368" s="114"/>
      <c r="G368" s="114"/>
      <c r="H368" s="114"/>
      <c r="I368" s="115"/>
    </row>
    <row r="369" spans="2:9">
      <c r="B369" s="116" t="s">
        <v>118</v>
      </c>
      <c r="C369" s="117"/>
      <c r="D369" s="117"/>
      <c r="E369" s="114"/>
      <c r="F369" s="114"/>
      <c r="G369" s="114"/>
      <c r="H369" s="114"/>
      <c r="I369" s="115"/>
    </row>
    <row r="370" spans="2:9">
      <c r="B370" s="116" t="s">
        <v>375</v>
      </c>
      <c r="C370" s="117">
        <v>8</v>
      </c>
      <c r="D370" s="117" t="s">
        <v>123</v>
      </c>
      <c r="E370" s="114">
        <v>286.44</v>
      </c>
      <c r="F370" s="114">
        <v>51.56</v>
      </c>
      <c r="G370" s="114">
        <v>2291.52</v>
      </c>
      <c r="H370" s="114">
        <v>412.48</v>
      </c>
      <c r="I370" s="115"/>
    </row>
    <row r="371" spans="2:9">
      <c r="B371" s="116" t="s">
        <v>376</v>
      </c>
      <c r="C371" s="117">
        <v>0.45</v>
      </c>
      <c r="D371" s="117" t="s">
        <v>377</v>
      </c>
      <c r="E371" s="114">
        <v>1118.6400000000001</v>
      </c>
      <c r="F371" s="114">
        <v>201.36</v>
      </c>
      <c r="G371" s="114">
        <v>503.39</v>
      </c>
      <c r="H371" s="114">
        <v>90.61</v>
      </c>
      <c r="I371" s="115"/>
    </row>
    <row r="372" spans="2:9">
      <c r="B372" s="116" t="s">
        <v>378</v>
      </c>
      <c r="C372" s="117">
        <v>0.9</v>
      </c>
      <c r="D372" s="117" t="s">
        <v>377</v>
      </c>
      <c r="E372" s="114">
        <v>847.46</v>
      </c>
      <c r="F372" s="114">
        <v>152.54</v>
      </c>
      <c r="G372" s="114">
        <v>762.71</v>
      </c>
      <c r="H372" s="114">
        <v>137.29</v>
      </c>
      <c r="I372" s="115"/>
    </row>
    <row r="373" spans="2:9">
      <c r="B373" s="116" t="s">
        <v>379</v>
      </c>
      <c r="C373" s="117">
        <v>60</v>
      </c>
      <c r="D373" s="117" t="s">
        <v>145</v>
      </c>
      <c r="E373" s="114">
        <v>1.25</v>
      </c>
      <c r="F373" s="114">
        <v>0.23</v>
      </c>
      <c r="G373" s="114">
        <v>75</v>
      </c>
      <c r="H373" s="114">
        <v>13.8</v>
      </c>
      <c r="I373" s="115"/>
    </row>
    <row r="374" spans="2:9">
      <c r="B374" s="116" t="s">
        <v>380</v>
      </c>
      <c r="C374" s="117">
        <v>1</v>
      </c>
      <c r="D374" s="117" t="s">
        <v>138</v>
      </c>
      <c r="E374" s="114">
        <v>702.08</v>
      </c>
      <c r="F374" s="114">
        <v>42.01</v>
      </c>
      <c r="G374" s="114">
        <v>702.08</v>
      </c>
      <c r="H374" s="114">
        <v>42.01</v>
      </c>
      <c r="I374" s="115"/>
    </row>
    <row r="375" spans="2:9">
      <c r="B375" s="116" t="s">
        <v>113</v>
      </c>
      <c r="C375" s="117"/>
      <c r="D375" s="117"/>
      <c r="E375" s="114"/>
      <c r="F375" s="114"/>
      <c r="G375" s="114">
        <v>4334.7</v>
      </c>
      <c r="H375" s="114">
        <v>696.19</v>
      </c>
      <c r="I375" s="115">
        <v>5030.8900000000003</v>
      </c>
    </row>
    <row r="376" spans="2:9">
      <c r="B376" s="113"/>
      <c r="C376" s="358"/>
      <c r="D376" s="358"/>
      <c r="E376" s="118"/>
      <c r="F376" s="118"/>
      <c r="G376" s="118"/>
      <c r="H376" s="118"/>
      <c r="I376" s="118"/>
    </row>
    <row r="377" spans="2:9">
      <c r="B377" s="128" t="s">
        <v>381</v>
      </c>
      <c r="C377" s="131">
        <v>1</v>
      </c>
      <c r="D377" s="132" t="s">
        <v>196</v>
      </c>
      <c r="E377" s="133" t="s">
        <v>196</v>
      </c>
      <c r="F377" s="134">
        <f>SUM(F378:F385)</f>
        <v>4089.45</v>
      </c>
      <c r="G377" s="129"/>
      <c r="H377" s="130"/>
    </row>
    <row r="378" spans="2:9">
      <c r="B378" s="135" t="s">
        <v>382</v>
      </c>
      <c r="C378" s="138">
        <v>1</v>
      </c>
      <c r="D378" s="132" t="s">
        <v>196</v>
      </c>
      <c r="E378" s="136">
        <v>3150</v>
      </c>
      <c r="F378" s="137">
        <v>3150</v>
      </c>
      <c r="G378" s="129"/>
      <c r="H378" s="130"/>
    </row>
    <row r="379" spans="2:9">
      <c r="B379" s="129" t="s">
        <v>383</v>
      </c>
      <c r="C379" s="138">
        <v>1</v>
      </c>
      <c r="D379" s="132" t="s">
        <v>196</v>
      </c>
      <c r="E379" s="139">
        <v>53.21</v>
      </c>
      <c r="F379" s="140">
        <v>53.21</v>
      </c>
      <c r="G379" s="129"/>
      <c r="H379" s="130"/>
    </row>
    <row r="380" spans="2:9">
      <c r="B380" s="129" t="s">
        <v>310</v>
      </c>
      <c r="C380" s="138">
        <v>40</v>
      </c>
      <c r="D380" s="132" t="s">
        <v>384</v>
      </c>
      <c r="E380" s="139">
        <v>39.24</v>
      </c>
      <c r="F380" s="140">
        <v>39.24</v>
      </c>
      <c r="G380" s="129"/>
      <c r="H380" s="130"/>
    </row>
    <row r="381" spans="2:9">
      <c r="B381" s="129" t="s">
        <v>299</v>
      </c>
      <c r="C381" s="131">
        <v>0.05</v>
      </c>
      <c r="D381" s="132" t="s">
        <v>196</v>
      </c>
      <c r="E381" s="139">
        <v>7.73</v>
      </c>
      <c r="F381" s="140">
        <v>309.2</v>
      </c>
      <c r="G381" s="129"/>
      <c r="H381" s="130"/>
    </row>
    <row r="382" spans="2:9">
      <c r="B382" s="129" t="s">
        <v>385</v>
      </c>
      <c r="C382" s="141">
        <v>1.2500000000000001E-2</v>
      </c>
      <c r="D382" s="132" t="s">
        <v>196</v>
      </c>
      <c r="E382" s="139">
        <v>337.9</v>
      </c>
      <c r="F382" s="140">
        <v>16.899999999999999</v>
      </c>
      <c r="G382" s="129"/>
      <c r="H382" s="130"/>
    </row>
    <row r="383" spans="2:9">
      <c r="B383" s="129" t="s">
        <v>386</v>
      </c>
      <c r="C383" s="138">
        <v>1</v>
      </c>
      <c r="D383" s="132" t="s">
        <v>196</v>
      </c>
      <c r="E383" s="139">
        <v>292.05</v>
      </c>
      <c r="F383" s="140">
        <v>3.65</v>
      </c>
      <c r="G383" s="129"/>
      <c r="H383" s="130"/>
    </row>
    <row r="384" spans="2:9">
      <c r="B384" s="129" t="s">
        <v>131</v>
      </c>
      <c r="C384" s="138"/>
      <c r="D384" s="132"/>
      <c r="E384" s="139">
        <v>867.25</v>
      </c>
      <c r="F384" s="140">
        <v>517.25</v>
      </c>
      <c r="G384" s="129"/>
      <c r="H384" s="130"/>
    </row>
    <row r="385" spans="2:8">
      <c r="B385" s="129" t="s">
        <v>387</v>
      </c>
      <c r="E385" s="142">
        <v>0.2</v>
      </c>
      <c r="F385" s="140">
        <v>0</v>
      </c>
      <c r="G385" s="129"/>
      <c r="H385" s="130"/>
    </row>
    <row r="386" spans="2:8">
      <c r="C386" s="131"/>
      <c r="D386" s="132"/>
    </row>
    <row r="387" spans="2:8">
      <c r="B387" s="128" t="s">
        <v>388</v>
      </c>
      <c r="C387" s="131">
        <v>1</v>
      </c>
      <c r="D387" s="132" t="s">
        <v>196</v>
      </c>
      <c r="E387" s="133" t="s">
        <v>196</v>
      </c>
      <c r="F387" s="134">
        <f>SUM(F388:F395)</f>
        <v>6783.0999999999985</v>
      </c>
      <c r="G387" s="129"/>
      <c r="H387" s="130"/>
    </row>
    <row r="388" spans="2:8">
      <c r="B388" s="135" t="s">
        <v>382</v>
      </c>
      <c r="C388" s="138">
        <v>1</v>
      </c>
      <c r="D388" s="132" t="s">
        <v>196</v>
      </c>
      <c r="E388" s="136">
        <v>5843.65</v>
      </c>
      <c r="F388" s="137">
        <v>5843.65</v>
      </c>
      <c r="G388" s="129"/>
      <c r="H388" s="130"/>
    </row>
    <row r="389" spans="2:8">
      <c r="B389" s="129" t="s">
        <v>383</v>
      </c>
      <c r="C389" s="138">
        <v>1</v>
      </c>
      <c r="D389" s="132" t="s">
        <v>196</v>
      </c>
      <c r="E389" s="139">
        <v>53.21</v>
      </c>
      <c r="F389" s="140">
        <v>53.21</v>
      </c>
      <c r="G389" s="129"/>
      <c r="H389" s="130"/>
    </row>
    <row r="390" spans="2:8">
      <c r="B390" s="129" t="s">
        <v>310</v>
      </c>
      <c r="C390" s="138">
        <v>40</v>
      </c>
      <c r="D390" s="132" t="s">
        <v>384</v>
      </c>
      <c r="E390" s="139">
        <v>39.24</v>
      </c>
      <c r="F390" s="140">
        <v>39.24</v>
      </c>
      <c r="G390" s="129"/>
      <c r="H390" s="130"/>
    </row>
    <row r="391" spans="2:8">
      <c r="B391" s="129" t="s">
        <v>299</v>
      </c>
      <c r="C391" s="131">
        <v>0.05</v>
      </c>
      <c r="D391" s="132" t="s">
        <v>196</v>
      </c>
      <c r="E391" s="139">
        <v>7.73</v>
      </c>
      <c r="F391" s="140">
        <v>309.2</v>
      </c>
      <c r="G391" s="129"/>
      <c r="H391" s="130"/>
    </row>
    <row r="392" spans="2:8">
      <c r="B392" s="129" t="s">
        <v>385</v>
      </c>
      <c r="C392" s="141">
        <v>1.2500000000000001E-2</v>
      </c>
      <c r="D392" s="132" t="s">
        <v>196</v>
      </c>
      <c r="E392" s="139">
        <v>337.9</v>
      </c>
      <c r="F392" s="140">
        <v>16.899999999999999</v>
      </c>
      <c r="G392" s="129"/>
      <c r="H392" s="130"/>
    </row>
    <row r="393" spans="2:8">
      <c r="B393" s="129" t="s">
        <v>386</v>
      </c>
      <c r="C393" s="138">
        <v>1</v>
      </c>
      <c r="D393" s="132" t="s">
        <v>196</v>
      </c>
      <c r="E393" s="139">
        <v>292.05</v>
      </c>
      <c r="F393" s="140">
        <v>3.65</v>
      </c>
      <c r="G393" s="129"/>
      <c r="H393" s="130"/>
    </row>
    <row r="394" spans="2:8">
      <c r="B394" s="129" t="s">
        <v>131</v>
      </c>
      <c r="C394" s="138"/>
      <c r="D394" s="132"/>
      <c r="E394" s="139">
        <v>867.25</v>
      </c>
      <c r="F394" s="140">
        <v>517.25</v>
      </c>
      <c r="G394" s="129"/>
      <c r="H394" s="130"/>
    </row>
    <row r="395" spans="2:8">
      <c r="B395" s="129" t="s">
        <v>387</v>
      </c>
      <c r="C395" s="129"/>
      <c r="D395" s="129"/>
      <c r="E395" s="142">
        <v>0.2</v>
      </c>
      <c r="F395" s="140">
        <v>0</v>
      </c>
      <c r="G395" s="129"/>
      <c r="H395" s="130"/>
    </row>
    <row r="397" spans="2:8" ht="18.75">
      <c r="B397" s="143" t="s">
        <v>389</v>
      </c>
      <c r="C397" s="144"/>
      <c r="D397" s="144"/>
      <c r="E397" s="144"/>
      <c r="F397" s="144"/>
      <c r="G397" s="144"/>
    </row>
    <row r="398" spans="2:8">
      <c r="B398" s="145" t="s">
        <v>5</v>
      </c>
      <c r="C398" s="145" t="s">
        <v>6</v>
      </c>
      <c r="D398" s="145" t="s">
        <v>390</v>
      </c>
      <c r="E398" s="145" t="s">
        <v>391</v>
      </c>
      <c r="F398" s="145" t="s">
        <v>392</v>
      </c>
      <c r="G398" s="145" t="s">
        <v>393</v>
      </c>
    </row>
    <row r="399" spans="2:8">
      <c r="B399" t="s">
        <v>394</v>
      </c>
      <c r="C399" s="146">
        <v>1.5</v>
      </c>
      <c r="D399" s="146" t="s">
        <v>395</v>
      </c>
      <c r="E399" s="146">
        <v>800</v>
      </c>
      <c r="F399" s="146">
        <v>1</v>
      </c>
      <c r="G399" s="146">
        <f t="shared" ref="G399:G414" si="7">C399*E399*F399</f>
        <v>1200</v>
      </c>
    </row>
    <row r="400" spans="2:8">
      <c r="B400" t="s">
        <v>396</v>
      </c>
      <c r="C400" s="146">
        <v>1.75</v>
      </c>
      <c r="D400" s="146" t="s">
        <v>395</v>
      </c>
      <c r="E400" s="146">
        <v>900</v>
      </c>
      <c r="F400" s="146">
        <v>1</v>
      </c>
      <c r="G400" s="146">
        <f t="shared" si="7"/>
        <v>1575</v>
      </c>
    </row>
    <row r="401" spans="2:8">
      <c r="B401" t="s">
        <v>201</v>
      </c>
      <c r="C401" s="146">
        <v>1</v>
      </c>
      <c r="D401" s="146" t="s">
        <v>395</v>
      </c>
      <c r="E401" s="146">
        <v>1000</v>
      </c>
      <c r="F401" s="146">
        <v>1</v>
      </c>
      <c r="G401" s="146">
        <f t="shared" si="7"/>
        <v>1000</v>
      </c>
    </row>
    <row r="402" spans="2:8">
      <c r="B402" t="s">
        <v>202</v>
      </c>
      <c r="C402" s="146">
        <v>6</v>
      </c>
      <c r="D402" s="146" t="s">
        <v>395</v>
      </c>
      <c r="E402" s="146">
        <v>760</v>
      </c>
      <c r="F402" s="146">
        <v>1</v>
      </c>
      <c r="G402" s="146">
        <f t="shared" si="7"/>
        <v>4560</v>
      </c>
    </row>
    <row r="403" spans="2:8">
      <c r="B403" t="s">
        <v>397</v>
      </c>
      <c r="C403" s="146">
        <v>1</v>
      </c>
      <c r="D403" s="146" t="s">
        <v>395</v>
      </c>
      <c r="E403" s="146">
        <v>745</v>
      </c>
      <c r="F403" s="146">
        <v>1</v>
      </c>
      <c r="G403" s="146">
        <f t="shared" si="7"/>
        <v>745</v>
      </c>
    </row>
    <row r="404" spans="2:8">
      <c r="B404" t="s">
        <v>398</v>
      </c>
      <c r="C404" s="146">
        <v>0.25</v>
      </c>
      <c r="D404" s="146" t="s">
        <v>395</v>
      </c>
      <c r="E404" s="146">
        <v>960</v>
      </c>
      <c r="F404" s="146">
        <v>1</v>
      </c>
      <c r="G404" s="146">
        <f t="shared" si="7"/>
        <v>240</v>
      </c>
    </row>
    <row r="405" spans="2:8">
      <c r="B405" t="s">
        <v>399</v>
      </c>
      <c r="C405" s="146">
        <v>10</v>
      </c>
      <c r="D405" s="146" t="s">
        <v>400</v>
      </c>
      <c r="E405" s="146">
        <v>82</v>
      </c>
      <c r="F405" s="146">
        <v>1</v>
      </c>
      <c r="G405" s="146">
        <f t="shared" si="7"/>
        <v>820</v>
      </c>
    </row>
    <row r="406" spans="2:8">
      <c r="B406" t="s">
        <v>401</v>
      </c>
      <c r="C406" s="146">
        <v>5</v>
      </c>
      <c r="D406" s="146" t="s">
        <v>400</v>
      </c>
      <c r="E406" s="146">
        <v>76</v>
      </c>
      <c r="F406" s="146">
        <v>1</v>
      </c>
      <c r="G406" s="146">
        <f t="shared" si="7"/>
        <v>380</v>
      </c>
    </row>
    <row r="407" spans="2:8">
      <c r="B407" t="s">
        <v>402</v>
      </c>
      <c r="C407" s="146">
        <v>2</v>
      </c>
      <c r="D407" s="146" t="s">
        <v>400</v>
      </c>
      <c r="E407" s="146">
        <v>65</v>
      </c>
      <c r="F407" s="146">
        <v>1</v>
      </c>
      <c r="G407" s="146">
        <f t="shared" si="7"/>
        <v>130</v>
      </c>
    </row>
    <row r="408" spans="2:8">
      <c r="B408" t="s">
        <v>403</v>
      </c>
      <c r="C408" s="146">
        <v>2</v>
      </c>
      <c r="D408" s="146" t="s">
        <v>400</v>
      </c>
      <c r="E408" s="146">
        <v>51.5</v>
      </c>
      <c r="F408" s="146">
        <v>1</v>
      </c>
      <c r="G408" s="146">
        <f t="shared" si="7"/>
        <v>103</v>
      </c>
    </row>
    <row r="409" spans="2:8">
      <c r="B409" t="s">
        <v>404</v>
      </c>
      <c r="C409" s="146">
        <v>2</v>
      </c>
      <c r="D409" s="146" t="s">
        <v>400</v>
      </c>
      <c r="E409" s="146">
        <v>70</v>
      </c>
      <c r="F409" s="146">
        <v>1</v>
      </c>
      <c r="G409" s="146">
        <f t="shared" si="7"/>
        <v>140</v>
      </c>
    </row>
    <row r="410" spans="2:8">
      <c r="B410" t="s">
        <v>405</v>
      </c>
      <c r="C410" s="146">
        <v>63</v>
      </c>
      <c r="D410" s="146" t="s">
        <v>406</v>
      </c>
      <c r="E410" s="146">
        <v>9</v>
      </c>
      <c r="F410" s="146">
        <v>1</v>
      </c>
      <c r="G410" s="146">
        <f t="shared" si="7"/>
        <v>567</v>
      </c>
    </row>
    <row r="411" spans="2:8">
      <c r="B411" t="s">
        <v>407</v>
      </c>
      <c r="C411" s="146">
        <v>1</v>
      </c>
      <c r="D411" s="146" t="s">
        <v>406</v>
      </c>
      <c r="E411" s="146">
        <v>7000</v>
      </c>
      <c r="F411" s="146">
        <v>1</v>
      </c>
      <c r="G411" s="146">
        <f t="shared" si="7"/>
        <v>7000</v>
      </c>
    </row>
    <row r="412" spans="2:8">
      <c r="B412" t="s">
        <v>408</v>
      </c>
      <c r="C412" s="146">
        <v>1</v>
      </c>
      <c r="D412" s="146" t="s">
        <v>406</v>
      </c>
      <c r="E412" s="146">
        <v>8000</v>
      </c>
      <c r="F412" s="146">
        <v>1</v>
      </c>
      <c r="G412" s="146">
        <f t="shared" si="7"/>
        <v>8000</v>
      </c>
    </row>
    <row r="413" spans="2:8">
      <c r="B413" t="s">
        <v>409</v>
      </c>
      <c r="C413" s="146">
        <v>1</v>
      </c>
      <c r="D413" s="146" t="s">
        <v>406</v>
      </c>
      <c r="E413" s="146">
        <v>7500</v>
      </c>
      <c r="F413" s="146">
        <v>1</v>
      </c>
      <c r="G413" s="146">
        <f t="shared" si="7"/>
        <v>7500</v>
      </c>
    </row>
    <row r="414" spans="2:8">
      <c r="B414" t="s">
        <v>410</v>
      </c>
      <c r="C414" s="146">
        <v>1</v>
      </c>
      <c r="D414" s="146" t="s">
        <v>406</v>
      </c>
      <c r="E414" s="146">
        <v>6250</v>
      </c>
      <c r="F414" s="146">
        <v>1</v>
      </c>
      <c r="G414" s="146">
        <f t="shared" si="7"/>
        <v>6250</v>
      </c>
    </row>
    <row r="415" spans="2:8">
      <c r="B415" s="145" t="s">
        <v>411</v>
      </c>
      <c r="C415" s="147"/>
      <c r="D415" s="148"/>
      <c r="E415" s="147"/>
      <c r="F415" s="147"/>
      <c r="G415" s="364">
        <f>SUM(G399:G414)</f>
        <v>40210</v>
      </c>
      <c r="H415" s="359" t="s">
        <v>331</v>
      </c>
    </row>
    <row r="417" spans="2:9" ht="24.75">
      <c r="B417" s="109" t="s">
        <v>412</v>
      </c>
      <c r="C417" s="110">
        <v>1</v>
      </c>
      <c r="D417" s="110" t="s">
        <v>115</v>
      </c>
      <c r="E417" s="110"/>
      <c r="F417" s="110"/>
      <c r="G417" s="111">
        <v>1134.49</v>
      </c>
      <c r="H417" s="111">
        <v>122.48</v>
      </c>
      <c r="I417" s="112">
        <v>1256.97</v>
      </c>
    </row>
    <row r="418" spans="2:9">
      <c r="B418" s="116" t="s">
        <v>413</v>
      </c>
      <c r="C418" s="114"/>
      <c r="D418" s="114"/>
      <c r="E418" s="114"/>
      <c r="F418" s="114"/>
      <c r="G418" s="114"/>
      <c r="H418" s="114"/>
      <c r="I418" s="115"/>
    </row>
    <row r="419" spans="2:9">
      <c r="B419" s="116" t="s">
        <v>116</v>
      </c>
      <c r="C419" s="117">
        <v>1</v>
      </c>
      <c r="D419" s="117" t="s">
        <v>115</v>
      </c>
      <c r="E419" s="114"/>
      <c r="F419" s="114"/>
      <c r="G419" s="114"/>
      <c r="H419" s="114"/>
      <c r="I419" s="115"/>
    </row>
    <row r="420" spans="2:9">
      <c r="B420" s="116" t="s">
        <v>118</v>
      </c>
      <c r="C420" s="117"/>
      <c r="D420" s="117"/>
      <c r="E420" s="114"/>
      <c r="F420" s="114"/>
      <c r="G420" s="114"/>
      <c r="H420" s="114"/>
      <c r="I420" s="115"/>
    </row>
    <row r="421" spans="2:9">
      <c r="B421" s="113" t="s">
        <v>414</v>
      </c>
      <c r="C421" s="117">
        <v>1.1200000000000001</v>
      </c>
      <c r="D421" s="117" t="s">
        <v>115</v>
      </c>
      <c r="E421" s="119">
        <v>466.1</v>
      </c>
      <c r="F421" s="119">
        <v>83.9</v>
      </c>
      <c r="G421" s="119">
        <v>522.03</v>
      </c>
      <c r="H421" s="119">
        <v>93.97</v>
      </c>
      <c r="I421" s="118"/>
    </row>
    <row r="422" spans="2:9">
      <c r="B422" s="113" t="s">
        <v>136</v>
      </c>
      <c r="C422" s="117">
        <v>0.14000000000000001</v>
      </c>
      <c r="D422" s="117" t="s">
        <v>123</v>
      </c>
      <c r="E422" s="119">
        <v>218.64</v>
      </c>
      <c r="F422" s="119">
        <v>39.36</v>
      </c>
      <c r="G422" s="119">
        <v>30.61</v>
      </c>
      <c r="H422" s="119">
        <v>5.51</v>
      </c>
      <c r="I422" s="115"/>
    </row>
    <row r="423" spans="2:9">
      <c r="B423" s="113" t="s">
        <v>135</v>
      </c>
      <c r="C423" s="117">
        <v>0.05</v>
      </c>
      <c r="D423" s="117" t="s">
        <v>123</v>
      </c>
      <c r="E423" s="119">
        <v>286.44</v>
      </c>
      <c r="F423" s="119">
        <v>51.56</v>
      </c>
      <c r="G423" s="119">
        <v>14.32</v>
      </c>
      <c r="H423" s="119">
        <v>2.58</v>
      </c>
      <c r="I423" s="115"/>
    </row>
    <row r="424" spans="2:9">
      <c r="B424" s="113" t="s">
        <v>122</v>
      </c>
      <c r="C424" s="117">
        <v>3.0000000000000001E-3</v>
      </c>
      <c r="D424" s="117" t="s">
        <v>123</v>
      </c>
      <c r="E424" s="119">
        <v>1016.95</v>
      </c>
      <c r="F424" s="119">
        <v>183.05</v>
      </c>
      <c r="G424" s="119">
        <v>3.05</v>
      </c>
      <c r="H424" s="119">
        <v>0.55000000000000004</v>
      </c>
      <c r="I424" s="118"/>
    </row>
    <row r="425" spans="2:9">
      <c r="B425" s="113" t="s">
        <v>415</v>
      </c>
      <c r="C425" s="117">
        <v>0.05</v>
      </c>
      <c r="D425" s="117" t="s">
        <v>125</v>
      </c>
      <c r="E425" s="119">
        <v>61.02</v>
      </c>
      <c r="F425" s="119">
        <v>10.98</v>
      </c>
      <c r="G425" s="119">
        <v>3.05</v>
      </c>
      <c r="H425" s="119">
        <v>0.55000000000000004</v>
      </c>
      <c r="I425" s="118"/>
    </row>
    <row r="426" spans="2:9">
      <c r="B426" s="113" t="s">
        <v>339</v>
      </c>
      <c r="C426" s="117">
        <v>4.5</v>
      </c>
      <c r="D426" s="117" t="s">
        <v>127</v>
      </c>
      <c r="E426" s="119">
        <v>21.19</v>
      </c>
      <c r="F426" s="119">
        <v>3.81</v>
      </c>
      <c r="G426" s="119">
        <v>95.36</v>
      </c>
      <c r="H426" s="119">
        <v>17.149999999999999</v>
      </c>
      <c r="I426" s="118"/>
    </row>
    <row r="427" spans="2:9">
      <c r="B427" s="113" t="s">
        <v>416</v>
      </c>
      <c r="C427" s="117">
        <v>0.05</v>
      </c>
      <c r="D427" s="117" t="s">
        <v>123</v>
      </c>
      <c r="E427" s="119">
        <v>241.53</v>
      </c>
      <c r="F427" s="119">
        <v>43.48</v>
      </c>
      <c r="G427" s="119">
        <v>12.08</v>
      </c>
      <c r="H427" s="119">
        <v>2.17</v>
      </c>
      <c r="I427" s="118"/>
    </row>
    <row r="428" spans="2:9">
      <c r="B428" s="113" t="s">
        <v>417</v>
      </c>
      <c r="C428" s="117">
        <v>1</v>
      </c>
      <c r="D428" s="117" t="s">
        <v>130</v>
      </c>
      <c r="E428" s="119">
        <v>18.48</v>
      </c>
      <c r="F428" s="119">
        <v>0</v>
      </c>
      <c r="G428" s="119">
        <v>18.48</v>
      </c>
      <c r="H428" s="119">
        <v>0</v>
      </c>
      <c r="I428" s="118"/>
    </row>
    <row r="429" spans="2:9">
      <c r="B429" s="116" t="s">
        <v>131</v>
      </c>
      <c r="C429" s="117"/>
      <c r="D429" s="117"/>
      <c r="E429" s="117"/>
      <c r="F429" s="117"/>
      <c r="G429" s="117"/>
      <c r="H429" s="117"/>
      <c r="I429" s="118"/>
    </row>
    <row r="430" spans="2:9">
      <c r="B430" s="113" t="s">
        <v>341</v>
      </c>
      <c r="C430" s="117">
        <v>1</v>
      </c>
      <c r="D430" s="117" t="s">
        <v>115</v>
      </c>
      <c r="E430" s="119">
        <v>435.51</v>
      </c>
      <c r="F430" s="119">
        <v>0</v>
      </c>
      <c r="G430" s="119">
        <v>435.51</v>
      </c>
      <c r="H430" s="119">
        <v>0</v>
      </c>
      <c r="I430" s="118"/>
    </row>
    <row r="431" spans="2:9">
      <c r="B431" s="113" t="s">
        <v>113</v>
      </c>
      <c r="C431" s="117"/>
      <c r="D431" s="117"/>
      <c r="E431" s="117"/>
      <c r="F431" s="117"/>
      <c r="G431" s="119">
        <v>1822.42</v>
      </c>
      <c r="H431" s="119">
        <v>242.07</v>
      </c>
      <c r="I431" s="119">
        <v>2064.4899999999998</v>
      </c>
    </row>
    <row r="433" spans="2:9">
      <c r="B433" s="109" t="s">
        <v>418</v>
      </c>
      <c r="C433" s="110">
        <v>1</v>
      </c>
      <c r="D433" s="110" t="s">
        <v>150</v>
      </c>
      <c r="E433" s="110"/>
      <c r="F433" s="110"/>
      <c r="G433" s="111">
        <v>1525.73</v>
      </c>
      <c r="H433" s="111">
        <v>214.19</v>
      </c>
      <c r="I433" s="112">
        <v>1739.92</v>
      </c>
    </row>
    <row r="434" spans="2:9">
      <c r="B434" s="116" t="s">
        <v>419</v>
      </c>
      <c r="C434" s="114"/>
      <c r="D434" s="114"/>
      <c r="E434" s="114"/>
      <c r="F434" s="114"/>
      <c r="G434" s="114"/>
      <c r="H434" s="114"/>
      <c r="I434" s="115"/>
    </row>
    <row r="435" spans="2:9">
      <c r="B435" s="116" t="s">
        <v>116</v>
      </c>
      <c r="C435" s="117">
        <v>1</v>
      </c>
      <c r="D435" s="117" t="s">
        <v>150</v>
      </c>
      <c r="E435" s="114"/>
      <c r="F435" s="114"/>
      <c r="G435" s="114"/>
      <c r="H435" s="114"/>
      <c r="I435" s="115"/>
    </row>
    <row r="436" spans="2:9">
      <c r="B436" s="116" t="s">
        <v>118</v>
      </c>
      <c r="C436" s="117"/>
      <c r="D436" s="117"/>
      <c r="E436" s="114"/>
      <c r="F436" s="114"/>
      <c r="G436" s="114"/>
      <c r="H436" s="114"/>
      <c r="I436" s="115"/>
    </row>
    <row r="437" spans="2:9">
      <c r="B437" s="113" t="s">
        <v>119</v>
      </c>
      <c r="C437" s="117">
        <v>1.7999999999999999E-2</v>
      </c>
      <c r="D437" s="117" t="s">
        <v>138</v>
      </c>
      <c r="E437" s="119">
        <v>3513.48</v>
      </c>
      <c r="F437" s="119">
        <v>573.32000000000005</v>
      </c>
      <c r="G437" s="119">
        <v>63.24</v>
      </c>
      <c r="H437" s="119">
        <v>10.32</v>
      </c>
      <c r="I437" s="115"/>
    </row>
    <row r="438" spans="2:9">
      <c r="B438" s="113" t="s">
        <v>152</v>
      </c>
      <c r="C438" s="117">
        <v>1.1000000000000001</v>
      </c>
      <c r="D438" s="117" t="s">
        <v>150</v>
      </c>
      <c r="E438" s="119">
        <v>592</v>
      </c>
      <c r="F438" s="119">
        <v>106.56</v>
      </c>
      <c r="G438" s="119">
        <v>651.20000000000005</v>
      </c>
      <c r="H438" s="119">
        <v>117.22</v>
      </c>
      <c r="I438" s="118"/>
    </row>
    <row r="439" spans="2:9">
      <c r="B439" s="113" t="s">
        <v>153</v>
      </c>
      <c r="C439" s="117">
        <v>1.1000000000000001</v>
      </c>
      <c r="D439" s="117" t="s">
        <v>150</v>
      </c>
      <c r="E439" s="119">
        <v>285.5</v>
      </c>
      <c r="F439" s="119">
        <v>51.39</v>
      </c>
      <c r="G439" s="119">
        <v>314.05</v>
      </c>
      <c r="H439" s="119">
        <v>56.53</v>
      </c>
      <c r="I439" s="118"/>
    </row>
    <row r="440" spans="2:9">
      <c r="B440" s="113" t="s">
        <v>122</v>
      </c>
      <c r="C440" s="117">
        <v>2.3E-2</v>
      </c>
      <c r="D440" s="117" t="s">
        <v>123</v>
      </c>
      <c r="E440" s="119">
        <v>1016.95</v>
      </c>
      <c r="F440" s="119">
        <v>183.05</v>
      </c>
      <c r="G440" s="119">
        <v>23.39</v>
      </c>
      <c r="H440" s="119">
        <v>4.21</v>
      </c>
      <c r="I440" s="118"/>
    </row>
    <row r="441" spans="2:9">
      <c r="B441" s="113" t="s">
        <v>124</v>
      </c>
      <c r="C441" s="117">
        <v>2.5999999999999999E-2</v>
      </c>
      <c r="D441" s="117" t="s">
        <v>125</v>
      </c>
      <c r="E441" s="119">
        <v>61.02</v>
      </c>
      <c r="F441" s="119">
        <v>10.98</v>
      </c>
      <c r="G441" s="119">
        <v>1.59</v>
      </c>
      <c r="H441" s="119">
        <v>0.28999999999999998</v>
      </c>
      <c r="I441" s="118"/>
    </row>
    <row r="442" spans="2:9">
      <c r="B442" s="113" t="s">
        <v>140</v>
      </c>
      <c r="C442" s="117">
        <v>0.52</v>
      </c>
      <c r="D442" s="117" t="s">
        <v>115</v>
      </c>
      <c r="E442" s="119">
        <v>273.73</v>
      </c>
      <c r="F442" s="119">
        <v>49.27</v>
      </c>
      <c r="G442" s="119">
        <v>142.34</v>
      </c>
      <c r="H442" s="119">
        <v>25.62</v>
      </c>
      <c r="I442" s="118"/>
    </row>
    <row r="443" spans="2:9">
      <c r="B443" s="113" t="s">
        <v>129</v>
      </c>
      <c r="C443" s="117">
        <v>1</v>
      </c>
      <c r="D443" s="117" t="s">
        <v>130</v>
      </c>
      <c r="E443" s="119">
        <v>34.17</v>
      </c>
      <c r="F443" s="119">
        <v>0</v>
      </c>
      <c r="G443" s="119">
        <v>34.17</v>
      </c>
      <c r="H443" s="119">
        <v>0</v>
      </c>
      <c r="I443" s="118"/>
    </row>
    <row r="444" spans="2:9">
      <c r="B444" s="116" t="s">
        <v>131</v>
      </c>
      <c r="C444" s="117"/>
      <c r="D444" s="117"/>
      <c r="E444" s="114"/>
      <c r="F444" s="114"/>
      <c r="G444" s="114"/>
      <c r="H444" s="114"/>
      <c r="I444" s="115"/>
    </row>
    <row r="445" spans="2:9">
      <c r="B445" s="113" t="s">
        <v>154</v>
      </c>
      <c r="C445" s="117">
        <v>1</v>
      </c>
      <c r="D445" s="117" t="s">
        <v>150</v>
      </c>
      <c r="E445" s="119">
        <v>295.75</v>
      </c>
      <c r="F445" s="119">
        <v>0</v>
      </c>
      <c r="G445" s="119">
        <v>295.75</v>
      </c>
      <c r="H445" s="119">
        <v>0</v>
      </c>
      <c r="I445" s="118"/>
    </row>
    <row r="446" spans="2:9">
      <c r="B446" s="113" t="s">
        <v>113</v>
      </c>
      <c r="C446" s="117"/>
      <c r="D446" s="117"/>
      <c r="E446" s="117"/>
      <c r="F446" s="117"/>
      <c r="G446" s="119">
        <v>1525.73</v>
      </c>
      <c r="H446" s="119">
        <v>214.19</v>
      </c>
      <c r="I446" s="119">
        <v>1739.92</v>
      </c>
    </row>
    <row r="448" spans="2:9" ht="15.75">
      <c r="B448" s="353" t="s">
        <v>420</v>
      </c>
      <c r="C448" s="354"/>
      <c r="D448" s="354"/>
      <c r="E448" s="354"/>
      <c r="F448" s="354"/>
      <c r="G448" s="355"/>
    </row>
    <row r="449" spans="2:7" ht="45">
      <c r="B449" s="149"/>
      <c r="C449" s="149" t="s">
        <v>421</v>
      </c>
      <c r="D449" s="149" t="s">
        <v>422</v>
      </c>
      <c r="E449" s="149" t="s">
        <v>423</v>
      </c>
      <c r="F449" s="149" t="s">
        <v>424</v>
      </c>
      <c r="G449" s="149" t="s">
        <v>425</v>
      </c>
    </row>
    <row r="451" spans="2:7">
      <c r="B451" s="150"/>
      <c r="C451" s="151" t="s">
        <v>426</v>
      </c>
      <c r="D451" s="152" t="s">
        <v>427</v>
      </c>
      <c r="E451" s="153">
        <v>1</v>
      </c>
      <c r="F451" s="154">
        <v>1550</v>
      </c>
      <c r="G451" s="155">
        <v>1550</v>
      </c>
    </row>
    <row r="452" spans="2:7">
      <c r="B452" s="150"/>
      <c r="C452" s="151" t="s">
        <v>428</v>
      </c>
      <c r="D452" s="152" t="s">
        <v>13</v>
      </c>
      <c r="E452" s="153">
        <v>1</v>
      </c>
      <c r="F452" s="154">
        <v>300</v>
      </c>
      <c r="G452" s="155">
        <v>300</v>
      </c>
    </row>
    <row r="453" spans="2:7">
      <c r="B453" s="150"/>
      <c r="C453" s="151"/>
      <c r="D453" s="152"/>
      <c r="E453" s="153"/>
      <c r="F453" s="154"/>
      <c r="G453" s="155"/>
    </row>
    <row r="454" spans="2:7" ht="15.75">
      <c r="B454" s="356" t="s">
        <v>429</v>
      </c>
      <c r="C454" s="356"/>
      <c r="D454" s="356"/>
      <c r="E454" s="156" t="s">
        <v>406</v>
      </c>
      <c r="F454" s="157"/>
      <c r="G454" s="158">
        <v>1850</v>
      </c>
    </row>
    <row r="457" spans="2:7">
      <c r="B457" s="59" t="s">
        <v>430</v>
      </c>
      <c r="C457" s="59"/>
      <c r="D457" s="60"/>
      <c r="E457" s="61"/>
      <c r="F457" s="62"/>
    </row>
    <row r="458" spans="2:7">
      <c r="B458" s="65" t="s">
        <v>431</v>
      </c>
      <c r="C458" s="66" t="s">
        <v>13</v>
      </c>
      <c r="D458" s="66">
        <v>1</v>
      </c>
      <c r="E458" s="66">
        <v>500</v>
      </c>
      <c r="F458" s="66">
        <v>400</v>
      </c>
    </row>
    <row r="459" spans="2:7">
      <c r="B459" s="65" t="s">
        <v>432</v>
      </c>
      <c r="C459" s="66" t="s">
        <v>13</v>
      </c>
      <c r="D459" s="66">
        <v>1</v>
      </c>
      <c r="E459" s="66">
        <v>850</v>
      </c>
      <c r="F459" s="66">
        <v>650</v>
      </c>
    </row>
    <row r="460" spans="2:7">
      <c r="B460" s="65" t="s">
        <v>200</v>
      </c>
      <c r="C460" s="66" t="s">
        <v>199</v>
      </c>
      <c r="D460" s="66">
        <v>0.5</v>
      </c>
      <c r="E460" s="66">
        <v>900</v>
      </c>
      <c r="F460" s="66">
        <f>ROUND(E460*D460,2)</f>
        <v>450</v>
      </c>
    </row>
    <row r="461" spans="2:7">
      <c r="B461" s="65" t="s">
        <v>201</v>
      </c>
      <c r="C461" s="66" t="s">
        <v>199</v>
      </c>
      <c r="D461" s="66">
        <v>0.5</v>
      </c>
      <c r="E461" s="66">
        <v>1000</v>
      </c>
      <c r="F461" s="66">
        <f>ROUND(E461*D461,2)</f>
        <v>500</v>
      </c>
    </row>
    <row r="462" spans="2:7">
      <c r="B462" s="65" t="s">
        <v>202</v>
      </c>
      <c r="C462" s="66" t="s">
        <v>199</v>
      </c>
      <c r="D462" s="66">
        <v>0.5</v>
      </c>
      <c r="E462" s="66">
        <v>760</v>
      </c>
      <c r="F462" s="66">
        <f>ROUND(E462*D462,2)</f>
        <v>380</v>
      </c>
    </row>
    <row r="463" spans="2:7">
      <c r="B463" s="65" t="s">
        <v>203</v>
      </c>
      <c r="C463" s="66" t="s">
        <v>13</v>
      </c>
      <c r="D463" s="66">
        <v>3</v>
      </c>
      <c r="E463" s="66">
        <v>125</v>
      </c>
      <c r="F463" s="66">
        <f>ROUND(E463*D463,2)</f>
        <v>375</v>
      </c>
    </row>
    <row r="464" spans="2:7" ht="15.75" thickBot="1">
      <c r="B464" s="65" t="s">
        <v>433</v>
      </c>
      <c r="C464" s="66" t="s">
        <v>205</v>
      </c>
      <c r="D464" s="66">
        <v>1</v>
      </c>
      <c r="E464" s="66">
        <v>75</v>
      </c>
      <c r="F464" s="66">
        <f>ROUND(E464*D464,2)</f>
        <v>75</v>
      </c>
    </row>
    <row r="465" spans="2:7" ht="15.75" thickBot="1">
      <c r="B465" s="160"/>
      <c r="E465" s="70" t="s">
        <v>188</v>
      </c>
      <c r="F465" s="159">
        <f>ROUND(SUM(F458:F464),2)</f>
        <v>2830</v>
      </c>
    </row>
    <row r="467" spans="2:7">
      <c r="B467" s="161" t="s">
        <v>434</v>
      </c>
      <c r="C467" s="162"/>
      <c r="D467" s="162"/>
      <c r="E467" s="162"/>
      <c r="F467" s="162"/>
    </row>
    <row r="468" spans="2:7">
      <c r="B468" s="163" t="s">
        <v>435</v>
      </c>
      <c r="C468" s="164">
        <v>6</v>
      </c>
      <c r="D468" s="10" t="s">
        <v>13</v>
      </c>
      <c r="E468" s="164">
        <v>450</v>
      </c>
      <c r="F468" s="165">
        <f t="shared" ref="F468:F473" si="8">ROUND(C468*E468,2)</f>
        <v>2700</v>
      </c>
    </row>
    <row r="469" spans="2:7">
      <c r="B469" s="163" t="s">
        <v>436</v>
      </c>
      <c r="C469" s="164">
        <v>20</v>
      </c>
      <c r="D469" s="10" t="s">
        <v>437</v>
      </c>
      <c r="E469" s="164">
        <v>150</v>
      </c>
      <c r="F469" s="165">
        <f t="shared" si="8"/>
        <v>3000</v>
      </c>
    </row>
    <row r="470" spans="2:7">
      <c r="B470" s="163" t="s">
        <v>438</v>
      </c>
      <c r="C470" s="164">
        <v>10</v>
      </c>
      <c r="D470" s="10" t="s">
        <v>13</v>
      </c>
      <c r="E470" s="164">
        <v>600</v>
      </c>
      <c r="F470" s="165">
        <f t="shared" si="8"/>
        <v>6000</v>
      </c>
    </row>
    <row r="471" spans="2:7" ht="18.75">
      <c r="B471" s="163" t="s">
        <v>439</v>
      </c>
      <c r="C471" s="164">
        <v>50</v>
      </c>
      <c r="D471" s="10" t="s">
        <v>440</v>
      </c>
      <c r="E471" s="164">
        <v>150</v>
      </c>
      <c r="F471" s="165">
        <f t="shared" si="8"/>
        <v>7500</v>
      </c>
    </row>
    <row r="472" spans="2:7" ht="18.75">
      <c r="B472" s="163" t="s">
        <v>441</v>
      </c>
      <c r="C472" s="164">
        <v>6</v>
      </c>
      <c r="D472" s="10" t="s">
        <v>442</v>
      </c>
      <c r="E472" s="164">
        <v>885</v>
      </c>
      <c r="F472" s="165">
        <f t="shared" si="8"/>
        <v>5310</v>
      </c>
    </row>
    <row r="473" spans="2:7">
      <c r="B473" s="163" t="s">
        <v>131</v>
      </c>
      <c r="C473" s="164">
        <v>1</v>
      </c>
      <c r="D473" s="10" t="s">
        <v>443</v>
      </c>
      <c r="E473" s="164">
        <v>8000</v>
      </c>
      <c r="F473" s="165">
        <f t="shared" si="8"/>
        <v>8000</v>
      </c>
    </row>
    <row r="474" spans="2:7">
      <c r="B474" s="1"/>
      <c r="C474" s="1"/>
      <c r="D474" s="2"/>
      <c r="E474" s="166" t="s">
        <v>444</v>
      </c>
      <c r="F474" s="365">
        <f>SUM(F468:F473)</f>
        <v>32510</v>
      </c>
    </row>
    <row r="475" spans="2:7">
      <c r="B475" s="161" t="s">
        <v>445</v>
      </c>
      <c r="C475" s="161" t="s">
        <v>446</v>
      </c>
      <c r="D475" s="72"/>
      <c r="E475" s="167"/>
      <c r="F475" s="168"/>
    </row>
    <row r="476" spans="2:7">
      <c r="B476" s="60" t="s">
        <v>447</v>
      </c>
      <c r="C476" s="167">
        <v>1</v>
      </c>
      <c r="D476" s="169" t="s">
        <v>106</v>
      </c>
      <c r="E476" s="167">
        <v>50</v>
      </c>
      <c r="F476" s="170">
        <f t="shared" ref="F476:F481" si="9">C476*E476</f>
        <v>50</v>
      </c>
    </row>
    <row r="477" spans="2:7">
      <c r="B477" s="60" t="s">
        <v>448</v>
      </c>
      <c r="C477" s="167">
        <v>0.08</v>
      </c>
      <c r="D477" s="169" t="s">
        <v>449</v>
      </c>
      <c r="E477" s="167">
        <v>5372.58</v>
      </c>
      <c r="F477" s="170">
        <f t="shared" si="9"/>
        <v>429.8064</v>
      </c>
      <c r="G477" s="171"/>
    </row>
    <row r="478" spans="2:7">
      <c r="B478" s="60" t="s">
        <v>450</v>
      </c>
      <c r="C478" s="172">
        <v>2.1999999999999999E-2</v>
      </c>
      <c r="D478" s="169" t="s">
        <v>449</v>
      </c>
      <c r="E478" s="167">
        <v>5382.14</v>
      </c>
      <c r="F478" s="170">
        <f t="shared" si="9"/>
        <v>118.40707999999999</v>
      </c>
      <c r="G478" s="171"/>
    </row>
    <row r="479" spans="2:7">
      <c r="B479" s="60" t="s">
        <v>451</v>
      </c>
      <c r="C479" s="172">
        <v>3.3000000000000002E-2</v>
      </c>
      <c r="D479" s="169" t="s">
        <v>452</v>
      </c>
      <c r="E479" s="167">
        <v>210</v>
      </c>
      <c r="F479" s="170">
        <f t="shared" si="9"/>
        <v>6.9300000000000006</v>
      </c>
      <c r="G479" s="171"/>
    </row>
    <row r="480" spans="2:7">
      <c r="B480" s="60" t="s">
        <v>453</v>
      </c>
      <c r="C480" s="167">
        <v>1</v>
      </c>
      <c r="D480" s="169" t="s">
        <v>106</v>
      </c>
      <c r="E480" s="167">
        <v>165</v>
      </c>
      <c r="F480" s="170">
        <f t="shared" si="9"/>
        <v>165</v>
      </c>
    </row>
    <row r="481" spans="2:9" ht="15.75" thickBot="1">
      <c r="B481" s="60" t="s">
        <v>454</v>
      </c>
      <c r="C481" s="167">
        <v>0.8</v>
      </c>
      <c r="D481" s="169" t="s">
        <v>63</v>
      </c>
      <c r="E481" s="167">
        <v>124</v>
      </c>
      <c r="F481" s="170">
        <f t="shared" si="9"/>
        <v>99.2</v>
      </c>
      <c r="G481" s="167"/>
    </row>
    <row r="482" spans="2:9" ht="15.75" thickBot="1">
      <c r="C482" s="167"/>
      <c r="D482" s="169"/>
      <c r="E482" s="70" t="s">
        <v>275</v>
      </c>
      <c r="F482" s="366">
        <f>ROUND(SUM(F476:F481),2)</f>
        <v>869.34</v>
      </c>
    </row>
    <row r="484" spans="2:9">
      <c r="B484" s="109" t="s">
        <v>455</v>
      </c>
      <c r="C484" s="110">
        <v>1</v>
      </c>
      <c r="D484" s="110" t="s">
        <v>127</v>
      </c>
      <c r="E484" s="110"/>
      <c r="F484" s="110"/>
      <c r="G484" s="111">
        <v>2949.48</v>
      </c>
      <c r="H484" s="111">
        <v>101.6</v>
      </c>
      <c r="I484" s="112">
        <v>3051.08</v>
      </c>
    </row>
    <row r="485" spans="2:9">
      <c r="B485" s="116" t="s">
        <v>456</v>
      </c>
      <c r="C485" s="114"/>
      <c r="D485" s="114"/>
      <c r="E485" s="114"/>
      <c r="F485" s="114"/>
      <c r="G485" s="114"/>
      <c r="H485" s="114"/>
      <c r="I485" s="115"/>
    </row>
    <row r="486" spans="2:9">
      <c r="B486" s="116" t="s">
        <v>116</v>
      </c>
      <c r="C486" s="117">
        <v>1</v>
      </c>
      <c r="D486" s="117" t="s">
        <v>127</v>
      </c>
      <c r="E486" s="114"/>
      <c r="F486" s="114"/>
      <c r="G486" s="114"/>
      <c r="H486" s="114"/>
      <c r="I486" s="115"/>
    </row>
    <row r="487" spans="2:9">
      <c r="B487" s="116" t="s">
        <v>118</v>
      </c>
      <c r="C487" s="117"/>
      <c r="D487" s="117"/>
      <c r="E487" s="114"/>
      <c r="F487" s="114"/>
      <c r="G487" s="114"/>
      <c r="H487" s="114"/>
      <c r="I487" s="115"/>
    </row>
    <row r="488" spans="2:9">
      <c r="B488" s="118" t="s">
        <v>457</v>
      </c>
      <c r="C488" s="117">
        <v>1</v>
      </c>
      <c r="D488" s="117" t="s">
        <v>127</v>
      </c>
      <c r="E488" s="119">
        <v>44.92</v>
      </c>
      <c r="F488" s="119">
        <v>8.09</v>
      </c>
      <c r="G488" s="119">
        <v>44.92</v>
      </c>
      <c r="H488" s="119">
        <v>8.09</v>
      </c>
      <c r="I488" s="118"/>
    </row>
    <row r="489" spans="2:9">
      <c r="B489" s="118" t="s">
        <v>458</v>
      </c>
      <c r="C489" s="117">
        <v>1</v>
      </c>
      <c r="D489" s="117" t="s">
        <v>127</v>
      </c>
      <c r="E489" s="119">
        <v>67.42</v>
      </c>
      <c r="F489" s="119">
        <v>12.14</v>
      </c>
      <c r="G489" s="119">
        <v>67.42</v>
      </c>
      <c r="H489" s="119">
        <v>12.14</v>
      </c>
      <c r="I489" s="118"/>
    </row>
    <row r="490" spans="2:9">
      <c r="B490" s="118" t="s">
        <v>459</v>
      </c>
      <c r="C490" s="117">
        <v>0.08</v>
      </c>
      <c r="D490" s="117" t="s">
        <v>127</v>
      </c>
      <c r="E490" s="119">
        <v>520.55999999999995</v>
      </c>
      <c r="F490" s="119">
        <v>93.7</v>
      </c>
      <c r="G490" s="119">
        <v>41.64</v>
      </c>
      <c r="H490" s="119">
        <v>7.5</v>
      </c>
      <c r="I490" s="118"/>
    </row>
    <row r="491" spans="2:9">
      <c r="B491" s="118" t="s">
        <v>325</v>
      </c>
      <c r="C491" s="117">
        <v>0.05</v>
      </c>
      <c r="D491" s="117" t="s">
        <v>123</v>
      </c>
      <c r="E491" s="119">
        <v>642.37</v>
      </c>
      <c r="F491" s="119">
        <v>115.63</v>
      </c>
      <c r="G491" s="119">
        <v>32.119999999999997</v>
      </c>
      <c r="H491" s="119">
        <v>5.78</v>
      </c>
      <c r="I491" s="118"/>
    </row>
    <row r="492" spans="2:9">
      <c r="B492" s="118" t="s">
        <v>328</v>
      </c>
      <c r="C492" s="117">
        <v>1</v>
      </c>
      <c r="D492" s="117" t="s">
        <v>127</v>
      </c>
      <c r="E492" s="119">
        <v>1435.58</v>
      </c>
      <c r="F492" s="119">
        <v>68.09</v>
      </c>
      <c r="G492" s="119">
        <v>1435.58</v>
      </c>
      <c r="H492" s="119">
        <v>68.09</v>
      </c>
      <c r="I492" s="118"/>
    </row>
    <row r="493" spans="2:9">
      <c r="B493" s="116" t="s">
        <v>131</v>
      </c>
      <c r="C493" s="117"/>
      <c r="D493" s="117"/>
      <c r="E493" s="114"/>
      <c r="F493" s="114"/>
      <c r="G493" s="114"/>
      <c r="H493" s="114"/>
      <c r="I493" s="115"/>
    </row>
    <row r="494" spans="2:9">
      <c r="B494" s="118" t="s">
        <v>460</v>
      </c>
      <c r="C494" s="117">
        <v>1</v>
      </c>
      <c r="D494" s="117" t="s">
        <v>127</v>
      </c>
      <c r="E494" s="119">
        <v>1327.8</v>
      </c>
      <c r="F494" s="119">
        <v>0</v>
      </c>
      <c r="G494" s="119">
        <v>1327.8</v>
      </c>
      <c r="H494" s="119">
        <v>0</v>
      </c>
      <c r="I494" s="118"/>
    </row>
    <row r="495" spans="2:9">
      <c r="B495" s="113" t="s">
        <v>113</v>
      </c>
      <c r="C495" s="117"/>
      <c r="D495" s="117"/>
      <c r="E495" s="117"/>
      <c r="F495" s="117"/>
      <c r="G495" s="119">
        <v>2949.48</v>
      </c>
      <c r="H495" s="119">
        <v>101.6</v>
      </c>
      <c r="I495" s="119">
        <v>3051.08</v>
      </c>
    </row>
  </sheetData>
  <mergeCells count="4">
    <mergeCell ref="C208:D208"/>
    <mergeCell ref="C376:D376"/>
    <mergeCell ref="B448:G448"/>
    <mergeCell ref="B454:D454"/>
  </mergeCells>
  <phoneticPr fontId="33" type="noConversion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Carlos José Espinal Díaz</DisplayName>
        <AccountId>1070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2EA0E370-7D04-484E-96D6-FD6C32A0A397}"/>
</file>

<file path=customXml/itemProps2.xml><?xml version="1.0" encoding="utf-8"?>
<ds:datastoreItem xmlns:ds="http://schemas.openxmlformats.org/officeDocument/2006/customXml" ds:itemID="{25FAE1E5-8D50-4A69-877A-465CABE81CBA}"/>
</file>

<file path=customXml/itemProps3.xml><?xml version="1.0" encoding="utf-8"?>
<ds:datastoreItem xmlns:ds="http://schemas.openxmlformats.org/officeDocument/2006/customXml" ds:itemID="{3850C2DC-6380-4224-A4A4-66783C7C9639}"/>
</file>

<file path=customXml/itemProps4.xml><?xml version="1.0" encoding="utf-8"?>
<ds:datastoreItem xmlns:ds="http://schemas.openxmlformats.org/officeDocument/2006/customXml" ds:itemID="{8D113A67-7EE1-437A-92A7-51119ED43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X</cp:lastModifiedBy>
  <cp:revision/>
  <dcterms:created xsi:type="dcterms:W3CDTF">2017-10-31T11:14:28Z</dcterms:created>
  <dcterms:modified xsi:type="dcterms:W3CDTF">2022-10-05T12:12:09Z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Carlos José Espinal Díaz</vt:lpwstr>
  </property>
  <property fmtid="{D5CDD505-2E9C-101B-9397-08002B2CF9AE}" pid="3" name="SharedWithUsers">
    <vt:lpwstr>1070;#Carlos José Espinal Díaz</vt:lpwstr>
  </property>
  <property fmtid="{D5CDD505-2E9C-101B-9397-08002B2CF9AE}" pid="4" name="Owner">
    <vt:lpwstr>Person</vt:lpwstr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ContentTypeId">
    <vt:lpwstr>0x010100321183DAE40A09449CE2F3513D1B395A</vt:lpwstr>
  </property>
</Properties>
</file>