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tidor\Desktop\00-TDR Especifiaciones Tecnicas Boca Chica\2022\003- Luperon, monte plata y fundación\004-Listado de cantidades 2\"/>
    </mc:Choice>
  </mc:AlternateContent>
  <bookViews>
    <workbookView xWindow="-120" yWindow="-120" windowWidth="29040" windowHeight="15840"/>
  </bookViews>
  <sheets>
    <sheet name="Presupuesto General" sheetId="2" r:id="rId1"/>
    <sheet name="Cantidad" sheetId="3" state="hidden" r:id="rId2"/>
  </sheets>
  <definedNames>
    <definedName name="_xlnm.Print_Area" localSheetId="0">'Presupuesto General'!$A$1:$G$84</definedName>
    <definedName name="_xlnm.Print_Titles" localSheetId="0">'Presupuesto General'!$1:$18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2" l="1"/>
  <c r="A30" i="2"/>
  <c r="A38" i="2"/>
  <c r="A39" i="2" s="1"/>
  <c r="A40" i="2" s="1"/>
  <c r="F39" i="2" l="1"/>
  <c r="F38" i="2" l="1"/>
  <c r="F37" i="2"/>
  <c r="F36" i="2"/>
  <c r="C28" i="2"/>
  <c r="M47" i="3"/>
  <c r="M45" i="3"/>
  <c r="M44" i="3"/>
  <c r="M42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27" i="3"/>
  <c r="F29" i="2"/>
  <c r="F30" i="2"/>
  <c r="F35" i="2"/>
  <c r="E10" i="3"/>
  <c r="D10" i="3"/>
  <c r="C34" i="2"/>
  <c r="A34" i="2"/>
  <c r="A35" i="2" s="1"/>
  <c r="A36" i="2" s="1"/>
  <c r="A37" i="2" s="1"/>
  <c r="C23" i="2"/>
  <c r="I56" i="3" l="1"/>
  <c r="G55" i="3"/>
  <c r="I55" i="3" s="1"/>
  <c r="G54" i="3"/>
  <c r="G41" i="3"/>
  <c r="G40" i="3"/>
  <c r="G39" i="3"/>
  <c r="I39" i="3" s="1"/>
  <c r="G38" i="3"/>
  <c r="I38" i="3" s="1"/>
  <c r="G36" i="3"/>
  <c r="I36" i="3" s="1"/>
  <c r="G35" i="3"/>
  <c r="I35" i="3" s="1"/>
  <c r="G34" i="3"/>
  <c r="I34" i="3" s="1"/>
  <c r="E33" i="3"/>
  <c r="G33" i="3" s="1"/>
  <c r="I33" i="3" s="1"/>
  <c r="E32" i="3"/>
  <c r="G32" i="3" s="1"/>
  <c r="I32" i="3" s="1"/>
  <c r="G31" i="3"/>
  <c r="I31" i="3" s="1"/>
  <c r="G30" i="3"/>
  <c r="I30" i="3" s="1"/>
  <c r="I42" i="3"/>
  <c r="G29" i="3"/>
  <c r="F40" i="2"/>
  <c r="F34" i="2"/>
  <c r="G57" i="3" l="1"/>
  <c r="I57" i="3" s="1"/>
  <c r="I54" i="3"/>
  <c r="G37" i="3"/>
  <c r="I29" i="3"/>
  <c r="G41" i="2"/>
  <c r="C58" i="3" l="1"/>
  <c r="C59" i="3" s="1"/>
  <c r="F59" i="3" s="1"/>
  <c r="G43" i="3"/>
  <c r="C44" i="3" s="1"/>
  <c r="F44" i="3" s="1"/>
  <c r="K27" i="3" s="1"/>
  <c r="K25" i="3" s="1"/>
  <c r="I37" i="3"/>
  <c r="A23" i="2"/>
  <c r="F58" i="3" l="1"/>
  <c r="K52" i="3" s="1"/>
  <c r="K50" i="3" s="1"/>
  <c r="I50" i="3"/>
  <c r="I25" i="3"/>
  <c r="I43" i="3"/>
  <c r="C45" i="3" s="1"/>
  <c r="F45" i="3" s="1"/>
  <c r="F24" i="2"/>
  <c r="F25" i="2"/>
  <c r="A24" i="2"/>
  <c r="A25" i="2" s="1"/>
  <c r="A26" i="2" s="1"/>
  <c r="A27" i="2" s="1"/>
  <c r="A28" i="2" s="1"/>
  <c r="F27" i="2" l="1"/>
  <c r="F28" i="2" l="1"/>
  <c r="F26" i="2"/>
  <c r="F23" i="2"/>
  <c r="G16" i="3"/>
  <c r="I16" i="3" s="1"/>
  <c r="G14" i="3"/>
  <c r="I14" i="3" s="1"/>
  <c r="G12" i="3"/>
  <c r="I12" i="3" s="1"/>
  <c r="G15" i="3"/>
  <c r="I15" i="3" s="1"/>
  <c r="G13" i="3"/>
  <c r="I13" i="3" s="1"/>
  <c r="G11" i="3"/>
  <c r="I11" i="3" s="1"/>
  <c r="G31" i="2" l="1"/>
  <c r="G43" i="2" s="1"/>
  <c r="G10" i="3"/>
  <c r="I10" i="3" s="1"/>
  <c r="G9" i="3"/>
  <c r="I9" i="3" s="1"/>
  <c r="G8" i="3"/>
  <c r="G17" i="3" l="1"/>
  <c r="I8" i="3"/>
  <c r="C18" i="3" l="1"/>
  <c r="F18" i="3" s="1"/>
  <c r="K6" i="3" s="1"/>
  <c r="I17" i="3"/>
  <c r="C19" i="3" s="1"/>
  <c r="F19" i="3" s="1"/>
  <c r="G49" i="2" l="1"/>
  <c r="G62" i="2"/>
  <c r="G59" i="2"/>
  <c r="G58" i="2"/>
  <c r="G67" i="2"/>
  <c r="G60" i="2"/>
  <c r="G61" i="2"/>
  <c r="G50" i="2"/>
  <c r="G48" i="2"/>
  <c r="I4" i="3"/>
  <c r="G51" i="2" l="1"/>
  <c r="G53" i="2" s="1"/>
  <c r="G55" i="2" s="1"/>
  <c r="G57" i="2" l="1"/>
  <c r="G63" i="2" s="1"/>
  <c r="G65" i="2" s="1"/>
  <c r="G69" i="2" s="1"/>
  <c r="K4" i="3"/>
</calcChain>
</file>

<file path=xl/sharedStrings.xml><?xml version="1.0" encoding="utf-8"?>
<sst xmlns="http://schemas.openxmlformats.org/spreadsheetml/2006/main" count="149" uniqueCount="89">
  <si>
    <t>OBRA:</t>
  </si>
  <si>
    <t>Fecha :</t>
  </si>
  <si>
    <t>UBIC.:</t>
  </si>
  <si>
    <t>Solicitado por :</t>
  </si>
  <si>
    <t>Preparado por :</t>
  </si>
  <si>
    <t>Part.</t>
  </si>
  <si>
    <t>Descripción</t>
  </si>
  <si>
    <t>Cant.</t>
  </si>
  <si>
    <t>Ud.</t>
  </si>
  <si>
    <t>Precio</t>
  </si>
  <si>
    <t>Valor  ($RD)</t>
  </si>
  <si>
    <t>m2</t>
  </si>
  <si>
    <t>ml</t>
  </si>
  <si>
    <t>viajes</t>
  </si>
  <si>
    <t>Suministro e instalación de lona asfáltica nueva granulada de poliéster 5kg. Color Tonos Claros (blanco o gris)</t>
  </si>
  <si>
    <t>Sub-total</t>
  </si>
  <si>
    <t>Retiro de lona asfáltica existente</t>
  </si>
  <si>
    <t>TOTAL GENERAL  (RD$)</t>
  </si>
  <si>
    <t>pa</t>
  </si>
  <si>
    <t xml:space="preserve">Limpieza final </t>
  </si>
  <si>
    <t xml:space="preserve">Confección de Zabaleta </t>
  </si>
  <si>
    <t>UBICACIÓN</t>
  </si>
  <si>
    <t>alto</t>
  </si>
  <si>
    <t>No.</t>
  </si>
  <si>
    <t>Descripcion</t>
  </si>
  <si>
    <t>uds</t>
  </si>
  <si>
    <t>largo</t>
  </si>
  <si>
    <t>cant</t>
  </si>
  <si>
    <t>total</t>
  </si>
  <si>
    <t>Porcentaje</t>
  </si>
  <si>
    <t>Ponderado</t>
  </si>
  <si>
    <t>Pago reducido</t>
  </si>
  <si>
    <t>GASTOS INDIRECTOS</t>
  </si>
  <si>
    <t xml:space="preserve"> %</t>
  </si>
  <si>
    <t>Valor</t>
  </si>
  <si>
    <t>Dirección técnica y responsabilidad</t>
  </si>
  <si>
    <t>Gastos administrativos y de obra</t>
  </si>
  <si>
    <t>Transporte</t>
  </si>
  <si>
    <t>Sub-total Gravado</t>
  </si>
  <si>
    <t>Base Imponible de ITBIS</t>
  </si>
  <si>
    <t>ITBIS (18% del 10% del total Norma 07-2007)</t>
  </si>
  <si>
    <t>Seguro Social y Contra accidentes</t>
  </si>
  <si>
    <t>Ley de pensión y jubilación obreros de la construcción</t>
  </si>
  <si>
    <t>CODIA</t>
  </si>
  <si>
    <t>Equipos de Salud e Higiene</t>
  </si>
  <si>
    <t>Equipos de Seguridad y Protección personal</t>
  </si>
  <si>
    <t>SUB-TOTAL GASTOS INDIRECTOS</t>
  </si>
  <si>
    <t>Imprevistos</t>
  </si>
  <si>
    <t>TOTAL GENERAL</t>
  </si>
  <si>
    <t>Limpieza continua</t>
  </si>
  <si>
    <t xml:space="preserve">PRELIMINARES </t>
  </si>
  <si>
    <t>Confección de cantos</t>
  </si>
  <si>
    <t>Suministro y confección  de fino de techo nuevo (incluye subida de materiales)</t>
  </si>
  <si>
    <t>Bote de escombros(Incluye bote y acarreo interno)</t>
  </si>
  <si>
    <t xml:space="preserve">TECHO </t>
  </si>
  <si>
    <t>IMPERMEABILIZACIÓN  PALACIO DE JUSTICIA DE MONTE PLATA</t>
  </si>
  <si>
    <t>IMPERMEABILIZACIÓN  DE TECHO EN PALACIO DE JUSTICIA DE MONTE PLATA</t>
  </si>
  <si>
    <t>MEDICION IMPERMEABILIZACION MONTE PLATA</t>
  </si>
  <si>
    <t>VENTANAS</t>
  </si>
  <si>
    <t>LONA ASFALTICA EN TECHO</t>
  </si>
  <si>
    <t>Area de techo</t>
  </si>
  <si>
    <t>Area de techo en pasillo</t>
  </si>
  <si>
    <t xml:space="preserve">VENTANAS </t>
  </si>
  <si>
    <t>Ventanas de techo de ambos lados en zona de pasillo</t>
  </si>
  <si>
    <t>ventanal y puerta frontal</t>
  </si>
  <si>
    <t>ventanal frontal parte inferior</t>
  </si>
  <si>
    <t>ventanal frontal parte superior</t>
  </si>
  <si>
    <t>ventana 1</t>
  </si>
  <si>
    <t>ventana 2</t>
  </si>
  <si>
    <t>ventana 3</t>
  </si>
  <si>
    <t>ventana 4</t>
  </si>
  <si>
    <t>ventana 5</t>
  </si>
  <si>
    <t>ventana 6</t>
  </si>
  <si>
    <t>ventana 7</t>
  </si>
  <si>
    <t>PARQUEOS</t>
  </si>
  <si>
    <t>Parqueos delanteros en mal estado</t>
  </si>
  <si>
    <t>Paragomas de plastico</t>
  </si>
  <si>
    <t>und</t>
  </si>
  <si>
    <t>Area de muro perimetral</t>
  </si>
  <si>
    <t>Corrección de sellado de desague pluvial en techo tuberia de 3", (En zona de impermeabilización)</t>
  </si>
  <si>
    <t>m</t>
  </si>
  <si>
    <t xml:space="preserve"> Sellado en en juntas y perimetro de ventanas de vidrio en zonas de la fachada
 (sellador  de silicona resistente a la intemperie) de 2mm a 3.5 mm</t>
  </si>
  <si>
    <t>Mantenimiento de ventanas (Incluye limpieza,  cambio de felpa y cambio de operador)</t>
  </si>
  <si>
    <t>Suministro y aplicación de pintura satinada interior en techo  (incluye  preparacion de superficie, resane de imperfecciones en pañete y masillado )</t>
  </si>
  <si>
    <t>Suministro y aplicación de pintura satinada interior en muros  (incluye  preparacion de superficie, resane de imperfecciones en pañete y masillado )</t>
  </si>
  <si>
    <t>IMPERMEABILIZACION Y GENERALES</t>
  </si>
  <si>
    <t xml:space="preserve">Desinstalación de buzones empotrados en muros de 20 cm x 50 cm muros, resane de hueco, masillado y pintura. </t>
  </si>
  <si>
    <t>Resane exterior en fachada</t>
  </si>
  <si>
    <t>Monte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</si>
</sst>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P_t_s_-;\-* #,##0.00\ _P_t_s_-;_-* &quot;-&quot;??\ _P_t_s_-;_-@_-"/>
    <numFmt numFmtId="165" formatCode="[$-1C0A]d&quot; de &quot;mmmm&quot; de &quot;yyyy;@"/>
    <numFmt numFmtId="166" formatCode="0.0"/>
    <numFmt numFmtId="167" formatCode="_(&quot;RD$&quot;* #,##0.00_);_(&quot;RD$&quot;* \(#,##0.00\);_(&quot;RD$&quot;* &quot;-&quot;??_);_(@_)"/>
    <numFmt numFmtId="168" formatCode="0.000"/>
    <numFmt numFmtId="169" formatCode="0.0%"/>
    <numFmt numFmtId="170" formatCode="0.000%"/>
    <numFmt numFmtId="171" formatCode="[$$-2C0A]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 tint="0.34998626667073579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8" tint="-0.499984740745262"/>
      <name val="Arial"/>
      <family val="2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2"/>
      <name val="Arial Narrow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63">
    <xf numFmtId="0" fontId="0" fillId="0" borderId="0" xfId="0"/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164" fontId="3" fillId="0" borderId="0" xfId="1" applyNumberFormat="1" applyFont="1" applyAlignment="1">
      <alignment horizontal="right"/>
    </xf>
    <xf numFmtId="43" fontId="2" fillId="0" borderId="0" xfId="0" applyNumberFormat="1" applyFont="1"/>
    <xf numFmtId="4" fontId="7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0" fontId="2" fillId="3" borderId="0" xfId="0" applyFont="1" applyFill="1"/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15" fillId="0" borderId="4" xfId="0" applyNumberFormat="1" applyFont="1" applyBorder="1" applyAlignment="1">
      <alignment horizontal="center" vertical="center"/>
    </xf>
    <xf numFmtId="43" fontId="15" fillId="4" borderId="4" xfId="1" applyFont="1" applyFill="1" applyBorder="1" applyAlignment="1">
      <alignment horizontal="right" vertical="center"/>
    </xf>
    <xf numFmtId="43" fontId="17" fillId="0" borderId="0" xfId="0" applyNumberFormat="1" applyFont="1"/>
    <xf numFmtId="43" fontId="12" fillId="0" borderId="0" xfId="0" applyNumberFormat="1" applyFont="1" applyAlignment="1">
      <alignment wrapText="1"/>
    </xf>
    <xf numFmtId="4" fontId="16" fillId="0" borderId="0" xfId="0" applyNumberFormat="1" applyFont="1" applyAlignment="1">
      <alignment horizontal="left" vertical="center"/>
    </xf>
    <xf numFmtId="2" fontId="19" fillId="4" borderId="0" xfId="0" applyNumberFormat="1" applyFont="1" applyFill="1" applyAlignment="1">
      <alignment horizontal="center" vertical="center"/>
    </xf>
    <xf numFmtId="2" fontId="19" fillId="4" borderId="0" xfId="0" applyNumberFormat="1" applyFont="1" applyFill="1" applyAlignment="1">
      <alignment vertical="center"/>
    </xf>
    <xf numFmtId="43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2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43" fontId="2" fillId="4" borderId="0" xfId="0" applyNumberFormat="1" applyFont="1" applyFill="1"/>
    <xf numFmtId="2" fontId="9" fillId="4" borderId="0" xfId="1" applyNumberFormat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40" fontId="9" fillId="4" borderId="0" xfId="1" applyNumberFormat="1" applyFont="1" applyFill="1" applyBorder="1" applyAlignment="1">
      <alignment horizontal="right"/>
    </xf>
    <xf numFmtId="167" fontId="9" fillId="4" borderId="0" xfId="2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164" fontId="9" fillId="0" borderId="0" xfId="1" applyNumberFormat="1" applyFont="1" applyFill="1" applyBorder="1" applyAlignment="1">
      <alignment horizontal="left"/>
    </xf>
    <xf numFmtId="2" fontId="7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66" fontId="15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/>
    </xf>
    <xf numFmtId="40" fontId="8" fillId="3" borderId="0" xfId="1" applyNumberFormat="1" applyFont="1" applyFill="1" applyBorder="1" applyAlignment="1">
      <alignment horizontal="right" vertical="center"/>
    </xf>
    <xf numFmtId="167" fontId="8" fillId="3" borderId="0" xfId="2" applyNumberFormat="1" applyFont="1" applyFill="1" applyBorder="1" applyAlignment="1">
      <alignment horizontal="right" vertical="center"/>
    </xf>
    <xf numFmtId="0" fontId="22" fillId="0" borderId="0" xfId="0" applyFont="1"/>
    <xf numFmtId="0" fontId="23" fillId="0" borderId="1" xfId="0" applyFont="1" applyBorder="1" applyAlignment="1">
      <alignment horizontal="center" vertical="center"/>
    </xf>
    <xf numFmtId="43" fontId="23" fillId="0" borderId="4" xfId="1" applyFont="1" applyBorder="1" applyAlignment="1">
      <alignment horizontal="right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8" fillId="3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3" fontId="15" fillId="4" borderId="7" xfId="1" applyFont="1" applyFill="1" applyBorder="1" applyAlignment="1">
      <alignment horizontal="right" vertical="center"/>
    </xf>
    <xf numFmtId="43" fontId="15" fillId="4" borderId="1" xfId="1" applyFont="1" applyFill="1" applyBorder="1" applyAlignment="1">
      <alignment horizontal="right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3" fontId="8" fillId="5" borderId="1" xfId="0" applyNumberFormat="1" applyFont="1" applyFill="1" applyBorder="1" applyAlignment="1">
      <alignment horizontal="center" vertical="center"/>
    </xf>
    <xf numFmtId="166" fontId="15" fillId="5" borderId="2" xfId="0" applyNumberFormat="1" applyFont="1" applyFill="1" applyBorder="1" applyAlignment="1">
      <alignment horizontal="right" vertical="center"/>
    </xf>
    <xf numFmtId="2" fontId="8" fillId="5" borderId="3" xfId="0" applyNumberFormat="1" applyFont="1" applyFill="1" applyBorder="1" applyAlignment="1">
      <alignment vertical="center"/>
    </xf>
    <xf numFmtId="4" fontId="8" fillId="5" borderId="3" xfId="1" applyNumberFormat="1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/>
    </xf>
    <xf numFmtId="40" fontId="8" fillId="5" borderId="3" xfId="1" applyNumberFormat="1" applyFont="1" applyFill="1" applyBorder="1" applyAlignment="1">
      <alignment horizontal="right" vertical="center"/>
    </xf>
    <xf numFmtId="167" fontId="8" fillId="5" borderId="8" xfId="2" applyNumberFormat="1" applyFont="1" applyFill="1" applyBorder="1" applyAlignment="1">
      <alignment horizontal="right" vertical="center"/>
    </xf>
    <xf numFmtId="0" fontId="15" fillId="6" borderId="5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167" fontId="9" fillId="5" borderId="7" xfId="2" applyNumberFormat="1" applyFont="1" applyFill="1" applyBorder="1" applyAlignment="1">
      <alignment horizontal="right" vertical="center"/>
    </xf>
    <xf numFmtId="2" fontId="18" fillId="4" borderId="0" xfId="0" applyNumberFormat="1" applyFont="1" applyFill="1" applyAlignment="1">
      <alignment horizontal="center" vertical="center"/>
    </xf>
    <xf numFmtId="0" fontId="24" fillId="4" borderId="3" xfId="0" applyFont="1" applyFill="1" applyBorder="1"/>
    <xf numFmtId="0" fontId="0" fillId="0" borderId="3" xfId="0" applyBorder="1"/>
    <xf numFmtId="167" fontId="0" fillId="0" borderId="0" xfId="0" applyNumberFormat="1"/>
    <xf numFmtId="0" fontId="24" fillId="4" borderId="10" xfId="0" applyFont="1" applyFill="1" applyBorder="1"/>
    <xf numFmtId="0" fontId="0" fillId="0" borderId="10" xfId="0" applyBorder="1"/>
    <xf numFmtId="0" fontId="0" fillId="0" borderId="11" xfId="0" applyBorder="1"/>
    <xf numFmtId="0" fontId="24" fillId="0" borderId="10" xfId="0" applyFont="1" applyBorder="1"/>
    <xf numFmtId="43" fontId="1" fillId="0" borderId="3" xfId="5" applyFont="1" applyFill="1" applyBorder="1" applyAlignment="1">
      <alignment horizontal="center"/>
    </xf>
    <xf numFmtId="43" fontId="1" fillId="0" borderId="12" xfId="5" applyFont="1" applyFill="1" applyBorder="1" applyAlignment="1">
      <alignment horizontal="center"/>
    </xf>
    <xf numFmtId="43" fontId="1" fillId="0" borderId="13" xfId="5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" fillId="0" borderId="1" xfId="5" applyFont="1" applyFill="1" applyBorder="1" applyAlignment="1">
      <alignment horizontal="center" vertical="center"/>
    </xf>
    <xf numFmtId="43" fontId="29" fillId="0" borderId="1" xfId="5" applyFont="1" applyFill="1" applyBorder="1" applyAlignment="1">
      <alignment horizontal="center" vertical="center"/>
    </xf>
    <xf numFmtId="0" fontId="0" fillId="0" borderId="1" xfId="0" applyBorder="1"/>
    <xf numFmtId="0" fontId="30" fillId="0" borderId="14" xfId="0" applyFont="1" applyBorder="1" applyAlignment="1">
      <alignment horizontal="center"/>
    </xf>
    <xf numFmtId="0" fontId="27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3" fontId="1" fillId="4" borderId="0" xfId="5" applyFont="1" applyFill="1" applyBorder="1" applyAlignment="1">
      <alignment horizontal="center"/>
    </xf>
    <xf numFmtId="43" fontId="1" fillId="4" borderId="15" xfId="5" applyFont="1" applyFill="1" applyBorder="1" applyAlignment="1">
      <alignment horizontal="center"/>
    </xf>
    <xf numFmtId="9" fontId="1" fillId="4" borderId="15" xfId="7" applyFont="1" applyFill="1" applyBorder="1" applyAlignment="1">
      <alignment horizontal="center"/>
    </xf>
    <xf numFmtId="0" fontId="24" fillId="0" borderId="9" xfId="0" applyFont="1" applyBorder="1"/>
    <xf numFmtId="0" fontId="0" fillId="0" borderId="16" xfId="0" applyBorder="1"/>
    <xf numFmtId="0" fontId="30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43" fontId="1" fillId="4" borderId="3" xfId="5" applyFont="1" applyFill="1" applyBorder="1" applyAlignment="1">
      <alignment horizontal="center"/>
    </xf>
    <xf numFmtId="43" fontId="1" fillId="4" borderId="8" xfId="5" applyFont="1" applyFill="1" applyBorder="1" applyAlignment="1">
      <alignment horizontal="center"/>
    </xf>
    <xf numFmtId="9" fontId="1" fillId="4" borderId="8" xfId="5" applyNumberFormat="1" applyFont="1" applyFill="1" applyBorder="1" applyAlignment="1">
      <alignment horizontal="center"/>
    </xf>
    <xf numFmtId="0" fontId="27" fillId="4" borderId="9" xfId="0" applyFont="1" applyFill="1" applyBorder="1" applyAlignment="1">
      <alignment horizontal="left"/>
    </xf>
    <xf numFmtId="43" fontId="0" fillId="0" borderId="9" xfId="0" applyNumberFormat="1" applyBorder="1"/>
    <xf numFmtId="0" fontId="0" fillId="0" borderId="17" xfId="0" applyBorder="1"/>
    <xf numFmtId="167" fontId="1" fillId="0" borderId="9" xfId="6" applyFont="1" applyBorder="1"/>
    <xf numFmtId="166" fontId="31" fillId="0" borderId="0" xfId="0" applyNumberFormat="1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right"/>
    </xf>
    <xf numFmtId="168" fontId="10" fillId="4" borderId="0" xfId="0" applyNumberFormat="1" applyFont="1" applyFill="1" applyAlignment="1">
      <alignment horizontal="right"/>
    </xf>
    <xf numFmtId="43" fontId="10" fillId="0" borderId="0" xfId="8" applyFont="1" applyAlignment="1"/>
    <xf numFmtId="10" fontId="10" fillId="0" borderId="0" xfId="8" applyNumberFormat="1" applyFont="1" applyAlignment="1"/>
    <xf numFmtId="40" fontId="10" fillId="0" borderId="0" xfId="8" applyNumberFormat="1" applyFont="1" applyAlignment="1">
      <alignment horizontal="right"/>
    </xf>
    <xf numFmtId="2" fontId="9" fillId="7" borderId="22" xfId="0" applyNumberFormat="1" applyFont="1" applyFill="1" applyBorder="1" applyAlignment="1">
      <alignment vertical="center"/>
    </xf>
    <xf numFmtId="2" fontId="9" fillId="7" borderId="22" xfId="0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169" fontId="10" fillId="0" borderId="0" xfId="9" applyNumberFormat="1" applyFont="1" applyAlignment="1">
      <alignment horizontal="right"/>
    </xf>
    <xf numFmtId="168" fontId="10" fillId="0" borderId="0" xfId="9" applyNumberFormat="1" applyFont="1" applyAlignment="1">
      <alignment horizontal="right"/>
    </xf>
    <xf numFmtId="167" fontId="9" fillId="7" borderId="23" xfId="6" applyFont="1" applyFill="1" applyBorder="1" applyAlignment="1">
      <alignment horizontal="right"/>
    </xf>
    <xf numFmtId="43" fontId="0" fillId="0" borderId="0" xfId="0" applyNumberFormat="1"/>
    <xf numFmtId="9" fontId="9" fillId="7" borderId="22" xfId="7" applyFont="1" applyFill="1" applyBorder="1" applyAlignment="1">
      <alignment vertical="center"/>
    </xf>
    <xf numFmtId="40" fontId="0" fillId="0" borderId="0" xfId="0" applyNumberFormat="1"/>
    <xf numFmtId="166" fontId="10" fillId="7" borderId="24" xfId="0" applyNumberFormat="1" applyFont="1" applyFill="1" applyBorder="1"/>
    <xf numFmtId="0" fontId="8" fillId="8" borderId="20" xfId="0" applyFont="1" applyFill="1" applyBorder="1" applyAlignment="1">
      <alignment horizontal="left"/>
    </xf>
    <xf numFmtId="2" fontId="8" fillId="7" borderId="20" xfId="0" applyNumberFormat="1" applyFont="1" applyFill="1" applyBorder="1" applyAlignment="1">
      <alignment horizontal="center"/>
    </xf>
    <xf numFmtId="168" fontId="8" fillId="7" borderId="20" xfId="1" applyNumberFormat="1" applyFont="1" applyFill="1" applyBorder="1" applyAlignment="1">
      <alignment horizontal="right"/>
    </xf>
    <xf numFmtId="170" fontId="10" fillId="0" borderId="0" xfId="9" applyNumberFormat="1" applyFont="1" applyAlignment="1">
      <alignment horizontal="right"/>
    </xf>
    <xf numFmtId="0" fontId="4" fillId="0" borderId="0" xfId="3"/>
    <xf numFmtId="43" fontId="4" fillId="0" borderId="0" xfId="3" applyNumberFormat="1"/>
    <xf numFmtId="9" fontId="1" fillId="4" borderId="9" xfId="7" applyFont="1" applyFill="1" applyBorder="1" applyAlignment="1">
      <alignment horizontal="center"/>
    </xf>
    <xf numFmtId="9" fontId="1" fillId="4" borderId="16" xfId="7" applyFont="1" applyFill="1" applyBorder="1" applyAlignment="1">
      <alignment horizontal="center"/>
    </xf>
    <xf numFmtId="9" fontId="1" fillId="4" borderId="25" xfId="7" applyFont="1" applyFill="1" applyBorder="1" applyAlignment="1">
      <alignment horizontal="center"/>
    </xf>
    <xf numFmtId="0" fontId="32" fillId="4" borderId="18" xfId="0" applyFont="1" applyFill="1" applyBorder="1" applyAlignment="1">
      <alignment horizontal="left"/>
    </xf>
    <xf numFmtId="43" fontId="25" fillId="4" borderId="19" xfId="0" applyNumberFormat="1" applyFont="1" applyFill="1" applyBorder="1"/>
    <xf numFmtId="0" fontId="25" fillId="4" borderId="19" xfId="0" applyFont="1" applyFill="1" applyBorder="1"/>
    <xf numFmtId="0" fontId="25" fillId="4" borderId="20" xfId="0" applyFont="1" applyFill="1" applyBorder="1"/>
    <xf numFmtId="167" fontId="25" fillId="4" borderId="21" xfId="6" applyFont="1" applyFill="1" applyBorder="1"/>
    <xf numFmtId="0" fontId="24" fillId="0" borderId="16" xfId="0" applyFont="1" applyBorder="1"/>
    <xf numFmtId="0" fontId="2" fillId="0" borderId="1" xfId="0" applyFont="1" applyBorder="1" applyAlignment="1">
      <alignment vertical="center" wrapText="1"/>
    </xf>
    <xf numFmtId="43" fontId="15" fillId="4" borderId="26" xfId="1" applyFont="1" applyFill="1" applyBorder="1" applyAlignment="1">
      <alignment horizontal="right" vertical="center"/>
    </xf>
    <xf numFmtId="171" fontId="15" fillId="4" borderId="1" xfId="0" applyNumberFormat="1" applyFont="1" applyFill="1" applyBorder="1" applyAlignment="1">
      <alignment vertical="center" wrapText="1"/>
    </xf>
    <xf numFmtId="2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3" fontId="3" fillId="0" borderId="0" xfId="1" applyFont="1" applyAlignment="1" applyProtection="1">
      <alignment horizontal="right"/>
      <protection locked="0"/>
    </xf>
    <xf numFmtId="164" fontId="3" fillId="0" borderId="0" xfId="1" applyNumberFormat="1" applyFont="1" applyFill="1" applyAlignment="1" applyProtection="1">
      <alignment horizontal="right"/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165" fontId="9" fillId="0" borderId="0" xfId="1" applyNumberFormat="1" applyFont="1" applyFill="1" applyAlignment="1" applyProtection="1">
      <alignment horizontal="left"/>
      <protection locked="0"/>
    </xf>
    <xf numFmtId="4" fontId="23" fillId="0" borderId="1" xfId="0" applyNumberFormat="1" applyFont="1" applyBorder="1" applyAlignment="1" applyProtection="1">
      <alignment horizontal="right" vertical="center"/>
      <protection locked="0"/>
    </xf>
    <xf numFmtId="4" fontId="15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center"/>
      <protection locked="0"/>
    </xf>
    <xf numFmtId="0" fontId="6" fillId="0" borderId="0" xfId="3" applyFont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left"/>
      <protection locked="0"/>
    </xf>
    <xf numFmtId="2" fontId="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left" vertical="center" wrapText="1"/>
    </xf>
    <xf numFmtId="4" fontId="16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2" fontId="18" fillId="4" borderId="0" xfId="0" applyNumberFormat="1" applyFont="1" applyFill="1" applyAlignment="1">
      <alignment horizontal="center" vertical="center"/>
    </xf>
    <xf numFmtId="0" fontId="26" fillId="0" borderId="10" xfId="0" applyFont="1" applyBorder="1" applyAlignment="1">
      <alignment horizontal="center"/>
    </xf>
  </cellXfs>
  <cellStyles count="10">
    <cellStyle name="Millares" xfId="1" builtinId="3"/>
    <cellStyle name="Millares 2" xfId="8"/>
    <cellStyle name="Millares 2 32" xfId="5"/>
    <cellStyle name="Moneda" xfId="2" builtinId="4"/>
    <cellStyle name="Moneda 3" xfId="6"/>
    <cellStyle name="Normal" xfId="0" builtinId="0"/>
    <cellStyle name="Normal 2" xfId="4"/>
    <cellStyle name="Normal 3" xfId="3"/>
    <cellStyle name="Porcentaje 2" xfId="7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6"/>
  <sheetViews>
    <sheetView tabSelected="1" view="pageBreakPreview" zoomScale="115" zoomScaleNormal="100" zoomScaleSheetLayoutView="115" workbookViewId="0">
      <selection activeCell="B35" sqref="B35"/>
    </sheetView>
  </sheetViews>
  <sheetFormatPr baseColWidth="10" defaultColWidth="11" defaultRowHeight="14.25" x14ac:dyDescent="0.2"/>
  <cols>
    <col min="1" max="1" width="8.42578125" style="1" customWidth="1"/>
    <col min="2" max="2" width="75.85546875" style="2" customWidth="1"/>
    <col min="3" max="3" width="9.7109375" style="4" customWidth="1"/>
    <col min="4" max="4" width="9.140625" style="4" customWidth="1"/>
    <col min="5" max="5" width="14" style="6" customWidth="1"/>
    <col min="6" max="6" width="15.7109375" style="4" bestFit="1" customWidth="1"/>
    <col min="7" max="7" width="26.5703125" style="4" customWidth="1"/>
    <col min="8" max="8" width="15.28515625" style="4" bestFit="1" customWidth="1"/>
    <col min="9" max="9" width="14.42578125" style="4" bestFit="1" customWidth="1"/>
    <col min="10" max="11" width="9.140625" style="4"/>
    <col min="12" max="12" width="17.140625" style="4" customWidth="1"/>
    <col min="13" max="61" width="9.140625" style="4"/>
    <col min="62" max="62" width="6.140625" style="4" customWidth="1"/>
    <col min="63" max="63" width="41" style="4" customWidth="1"/>
    <col min="64" max="64" width="10.85546875" style="4" customWidth="1"/>
    <col min="65" max="65" width="8.7109375" style="4" customWidth="1"/>
    <col min="66" max="66" width="14.42578125" style="4" customWidth="1"/>
    <col min="67" max="67" width="15.7109375" style="4" bestFit="1" customWidth="1"/>
    <col min="68" max="68" width="15.7109375" style="4" customWidth="1"/>
    <col min="69" max="69" width="14.42578125" style="4" bestFit="1" customWidth="1"/>
    <col min="70" max="70" width="12.7109375" style="4" bestFit="1" customWidth="1"/>
    <col min="71" max="317" width="9.140625" style="4"/>
    <col min="318" max="318" width="6.140625" style="4" customWidth="1"/>
    <col min="319" max="319" width="41" style="4" customWidth="1"/>
    <col min="320" max="320" width="10.85546875" style="4" customWidth="1"/>
    <col min="321" max="321" width="8.7109375" style="4" customWidth="1"/>
    <col min="322" max="322" width="14.42578125" style="4" customWidth="1"/>
    <col min="323" max="323" width="15.7109375" style="4" bestFit="1" customWidth="1"/>
    <col min="324" max="324" width="15.7109375" style="4" customWidth="1"/>
    <col min="325" max="325" width="14.42578125" style="4" bestFit="1" customWidth="1"/>
    <col min="326" max="326" width="12.7109375" style="4" bestFit="1" customWidth="1"/>
    <col min="327" max="573" width="9.140625" style="4"/>
    <col min="574" max="574" width="6.140625" style="4" customWidth="1"/>
    <col min="575" max="575" width="41" style="4" customWidth="1"/>
    <col min="576" max="576" width="10.85546875" style="4" customWidth="1"/>
    <col min="577" max="577" width="8.7109375" style="4" customWidth="1"/>
    <col min="578" max="578" width="14.42578125" style="4" customWidth="1"/>
    <col min="579" max="579" width="15.7109375" style="4" bestFit="1" customWidth="1"/>
    <col min="580" max="580" width="15.7109375" style="4" customWidth="1"/>
    <col min="581" max="581" width="14.42578125" style="4" bestFit="1" customWidth="1"/>
    <col min="582" max="582" width="12.7109375" style="4" bestFit="1" customWidth="1"/>
    <col min="583" max="829" width="9.140625" style="4"/>
    <col min="830" max="830" width="6.140625" style="4" customWidth="1"/>
    <col min="831" max="831" width="41" style="4" customWidth="1"/>
    <col min="832" max="832" width="10.85546875" style="4" customWidth="1"/>
    <col min="833" max="833" width="8.7109375" style="4" customWidth="1"/>
    <col min="834" max="834" width="14.42578125" style="4" customWidth="1"/>
    <col min="835" max="835" width="15.7109375" style="4" bestFit="1" customWidth="1"/>
    <col min="836" max="836" width="15.7109375" style="4" customWidth="1"/>
    <col min="837" max="837" width="14.42578125" style="4" bestFit="1" customWidth="1"/>
    <col min="838" max="838" width="12.7109375" style="4" bestFit="1" customWidth="1"/>
    <col min="839" max="1085" width="9.140625" style="4"/>
    <col min="1086" max="1086" width="6.140625" style="4" customWidth="1"/>
    <col min="1087" max="1087" width="41" style="4" customWidth="1"/>
    <col min="1088" max="1088" width="10.85546875" style="4" customWidth="1"/>
    <col min="1089" max="1089" width="8.7109375" style="4" customWidth="1"/>
    <col min="1090" max="1090" width="14.42578125" style="4" customWidth="1"/>
    <col min="1091" max="1091" width="15.7109375" style="4" bestFit="1" customWidth="1"/>
    <col min="1092" max="1092" width="15.7109375" style="4" customWidth="1"/>
    <col min="1093" max="1093" width="14.42578125" style="4" bestFit="1" customWidth="1"/>
    <col min="1094" max="1094" width="12.7109375" style="4" bestFit="1" customWidth="1"/>
    <col min="1095" max="1341" width="9.140625" style="4"/>
    <col min="1342" max="1342" width="6.140625" style="4" customWidth="1"/>
    <col min="1343" max="1343" width="41" style="4" customWidth="1"/>
    <col min="1344" max="1344" width="10.85546875" style="4" customWidth="1"/>
    <col min="1345" max="1345" width="8.7109375" style="4" customWidth="1"/>
    <col min="1346" max="1346" width="14.42578125" style="4" customWidth="1"/>
    <col min="1347" max="1347" width="15.7109375" style="4" bestFit="1" customWidth="1"/>
    <col min="1348" max="1348" width="15.7109375" style="4" customWidth="1"/>
    <col min="1349" max="1349" width="14.42578125" style="4" bestFit="1" customWidth="1"/>
    <col min="1350" max="1350" width="12.7109375" style="4" bestFit="1" customWidth="1"/>
    <col min="1351" max="1597" width="9.140625" style="4"/>
    <col min="1598" max="1598" width="6.140625" style="4" customWidth="1"/>
    <col min="1599" max="1599" width="41" style="4" customWidth="1"/>
    <col min="1600" max="1600" width="10.85546875" style="4" customWidth="1"/>
    <col min="1601" max="1601" width="8.7109375" style="4" customWidth="1"/>
    <col min="1602" max="1602" width="14.42578125" style="4" customWidth="1"/>
    <col min="1603" max="1603" width="15.7109375" style="4" bestFit="1" customWidth="1"/>
    <col min="1604" max="1604" width="15.7109375" style="4" customWidth="1"/>
    <col min="1605" max="1605" width="14.42578125" style="4" bestFit="1" customWidth="1"/>
    <col min="1606" max="1606" width="12.7109375" style="4" bestFit="1" customWidth="1"/>
    <col min="1607" max="1853" width="9.140625" style="4"/>
    <col min="1854" max="1854" width="6.140625" style="4" customWidth="1"/>
    <col min="1855" max="1855" width="41" style="4" customWidth="1"/>
    <col min="1856" max="1856" width="10.85546875" style="4" customWidth="1"/>
    <col min="1857" max="1857" width="8.7109375" style="4" customWidth="1"/>
    <col min="1858" max="1858" width="14.42578125" style="4" customWidth="1"/>
    <col min="1859" max="1859" width="15.7109375" style="4" bestFit="1" customWidth="1"/>
    <col min="1860" max="1860" width="15.7109375" style="4" customWidth="1"/>
    <col min="1861" max="1861" width="14.42578125" style="4" bestFit="1" customWidth="1"/>
    <col min="1862" max="1862" width="12.7109375" style="4" bestFit="1" customWidth="1"/>
    <col min="1863" max="2109" width="9.140625" style="4"/>
    <col min="2110" max="2110" width="6.140625" style="4" customWidth="1"/>
    <col min="2111" max="2111" width="41" style="4" customWidth="1"/>
    <col min="2112" max="2112" width="10.85546875" style="4" customWidth="1"/>
    <col min="2113" max="2113" width="8.7109375" style="4" customWidth="1"/>
    <col min="2114" max="2114" width="14.42578125" style="4" customWidth="1"/>
    <col min="2115" max="2115" width="15.7109375" style="4" bestFit="1" customWidth="1"/>
    <col min="2116" max="2116" width="15.7109375" style="4" customWidth="1"/>
    <col min="2117" max="2117" width="14.42578125" style="4" bestFit="1" customWidth="1"/>
    <col min="2118" max="2118" width="12.7109375" style="4" bestFit="1" customWidth="1"/>
    <col min="2119" max="2365" width="9.140625" style="4"/>
    <col min="2366" max="2366" width="6.140625" style="4" customWidth="1"/>
    <col min="2367" max="2367" width="41" style="4" customWidth="1"/>
    <col min="2368" max="2368" width="10.85546875" style="4" customWidth="1"/>
    <col min="2369" max="2369" width="8.7109375" style="4" customWidth="1"/>
    <col min="2370" max="2370" width="14.42578125" style="4" customWidth="1"/>
    <col min="2371" max="2371" width="15.7109375" style="4" bestFit="1" customWidth="1"/>
    <col min="2372" max="2372" width="15.7109375" style="4" customWidth="1"/>
    <col min="2373" max="2373" width="14.42578125" style="4" bestFit="1" customWidth="1"/>
    <col min="2374" max="2374" width="12.7109375" style="4" bestFit="1" customWidth="1"/>
    <col min="2375" max="2621" width="9.140625" style="4"/>
    <col min="2622" max="2622" width="6.140625" style="4" customWidth="1"/>
    <col min="2623" max="2623" width="41" style="4" customWidth="1"/>
    <col min="2624" max="2624" width="10.85546875" style="4" customWidth="1"/>
    <col min="2625" max="2625" width="8.7109375" style="4" customWidth="1"/>
    <col min="2626" max="2626" width="14.42578125" style="4" customWidth="1"/>
    <col min="2627" max="2627" width="15.7109375" style="4" bestFit="1" customWidth="1"/>
    <col min="2628" max="2628" width="15.7109375" style="4" customWidth="1"/>
    <col min="2629" max="2629" width="14.42578125" style="4" bestFit="1" customWidth="1"/>
    <col min="2630" max="2630" width="12.7109375" style="4" bestFit="1" customWidth="1"/>
    <col min="2631" max="2877" width="9.140625" style="4"/>
    <col min="2878" max="2878" width="6.140625" style="4" customWidth="1"/>
    <col min="2879" max="2879" width="41" style="4" customWidth="1"/>
    <col min="2880" max="2880" width="10.85546875" style="4" customWidth="1"/>
    <col min="2881" max="2881" width="8.7109375" style="4" customWidth="1"/>
    <col min="2882" max="2882" width="14.42578125" style="4" customWidth="1"/>
    <col min="2883" max="2883" width="15.7109375" style="4" bestFit="1" customWidth="1"/>
    <col min="2884" max="2884" width="15.7109375" style="4" customWidth="1"/>
    <col min="2885" max="2885" width="14.42578125" style="4" bestFit="1" customWidth="1"/>
    <col min="2886" max="2886" width="12.7109375" style="4" bestFit="1" customWidth="1"/>
    <col min="2887" max="3133" width="9.140625" style="4"/>
    <col min="3134" max="3134" width="6.140625" style="4" customWidth="1"/>
    <col min="3135" max="3135" width="41" style="4" customWidth="1"/>
    <col min="3136" max="3136" width="10.85546875" style="4" customWidth="1"/>
    <col min="3137" max="3137" width="8.7109375" style="4" customWidth="1"/>
    <col min="3138" max="3138" width="14.42578125" style="4" customWidth="1"/>
    <col min="3139" max="3139" width="15.7109375" style="4" bestFit="1" customWidth="1"/>
    <col min="3140" max="3140" width="15.7109375" style="4" customWidth="1"/>
    <col min="3141" max="3141" width="14.42578125" style="4" bestFit="1" customWidth="1"/>
    <col min="3142" max="3142" width="12.7109375" style="4" bestFit="1" customWidth="1"/>
    <col min="3143" max="3389" width="9.140625" style="4"/>
    <col min="3390" max="3390" width="6.140625" style="4" customWidth="1"/>
    <col min="3391" max="3391" width="41" style="4" customWidth="1"/>
    <col min="3392" max="3392" width="10.85546875" style="4" customWidth="1"/>
    <col min="3393" max="3393" width="8.7109375" style="4" customWidth="1"/>
    <col min="3394" max="3394" width="14.42578125" style="4" customWidth="1"/>
    <col min="3395" max="3395" width="15.7109375" style="4" bestFit="1" customWidth="1"/>
    <col min="3396" max="3396" width="15.7109375" style="4" customWidth="1"/>
    <col min="3397" max="3397" width="14.42578125" style="4" bestFit="1" customWidth="1"/>
    <col min="3398" max="3398" width="12.7109375" style="4" bestFit="1" customWidth="1"/>
    <col min="3399" max="3645" width="9.140625" style="4"/>
    <col min="3646" max="3646" width="6.140625" style="4" customWidth="1"/>
    <col min="3647" max="3647" width="41" style="4" customWidth="1"/>
    <col min="3648" max="3648" width="10.85546875" style="4" customWidth="1"/>
    <col min="3649" max="3649" width="8.7109375" style="4" customWidth="1"/>
    <col min="3650" max="3650" width="14.42578125" style="4" customWidth="1"/>
    <col min="3651" max="3651" width="15.7109375" style="4" bestFit="1" customWidth="1"/>
    <col min="3652" max="3652" width="15.7109375" style="4" customWidth="1"/>
    <col min="3653" max="3653" width="14.42578125" style="4" bestFit="1" customWidth="1"/>
    <col min="3654" max="3654" width="12.7109375" style="4" bestFit="1" customWidth="1"/>
    <col min="3655" max="3901" width="9.140625" style="4"/>
    <col min="3902" max="3902" width="6.140625" style="4" customWidth="1"/>
    <col min="3903" max="3903" width="41" style="4" customWidth="1"/>
    <col min="3904" max="3904" width="10.85546875" style="4" customWidth="1"/>
    <col min="3905" max="3905" width="8.7109375" style="4" customWidth="1"/>
    <col min="3906" max="3906" width="14.42578125" style="4" customWidth="1"/>
    <col min="3907" max="3907" width="15.7109375" style="4" bestFit="1" customWidth="1"/>
    <col min="3908" max="3908" width="15.7109375" style="4" customWidth="1"/>
    <col min="3909" max="3909" width="14.42578125" style="4" bestFit="1" customWidth="1"/>
    <col min="3910" max="3910" width="12.7109375" style="4" bestFit="1" customWidth="1"/>
    <col min="3911" max="4157" width="9.140625" style="4"/>
    <col min="4158" max="4158" width="6.140625" style="4" customWidth="1"/>
    <col min="4159" max="4159" width="41" style="4" customWidth="1"/>
    <col min="4160" max="4160" width="10.85546875" style="4" customWidth="1"/>
    <col min="4161" max="4161" width="8.7109375" style="4" customWidth="1"/>
    <col min="4162" max="4162" width="14.42578125" style="4" customWidth="1"/>
    <col min="4163" max="4163" width="15.7109375" style="4" bestFit="1" customWidth="1"/>
    <col min="4164" max="4164" width="15.7109375" style="4" customWidth="1"/>
    <col min="4165" max="4165" width="14.42578125" style="4" bestFit="1" customWidth="1"/>
    <col min="4166" max="4166" width="12.7109375" style="4" bestFit="1" customWidth="1"/>
    <col min="4167" max="4413" width="9.140625" style="4"/>
    <col min="4414" max="4414" width="6.140625" style="4" customWidth="1"/>
    <col min="4415" max="4415" width="41" style="4" customWidth="1"/>
    <col min="4416" max="4416" width="10.85546875" style="4" customWidth="1"/>
    <col min="4417" max="4417" width="8.7109375" style="4" customWidth="1"/>
    <col min="4418" max="4418" width="14.42578125" style="4" customWidth="1"/>
    <col min="4419" max="4419" width="15.7109375" style="4" bestFit="1" customWidth="1"/>
    <col min="4420" max="4420" width="15.7109375" style="4" customWidth="1"/>
    <col min="4421" max="4421" width="14.42578125" style="4" bestFit="1" customWidth="1"/>
    <col min="4422" max="4422" width="12.7109375" style="4" bestFit="1" customWidth="1"/>
    <col min="4423" max="4669" width="9.140625" style="4"/>
    <col min="4670" max="4670" width="6.140625" style="4" customWidth="1"/>
    <col min="4671" max="4671" width="41" style="4" customWidth="1"/>
    <col min="4672" max="4672" width="10.85546875" style="4" customWidth="1"/>
    <col min="4673" max="4673" width="8.7109375" style="4" customWidth="1"/>
    <col min="4674" max="4674" width="14.42578125" style="4" customWidth="1"/>
    <col min="4675" max="4675" width="15.7109375" style="4" bestFit="1" customWidth="1"/>
    <col min="4676" max="4676" width="15.7109375" style="4" customWidth="1"/>
    <col min="4677" max="4677" width="14.42578125" style="4" bestFit="1" customWidth="1"/>
    <col min="4678" max="4678" width="12.7109375" style="4" bestFit="1" customWidth="1"/>
    <col min="4679" max="4925" width="9.140625" style="4"/>
    <col min="4926" max="4926" width="6.140625" style="4" customWidth="1"/>
    <col min="4927" max="4927" width="41" style="4" customWidth="1"/>
    <col min="4928" max="4928" width="10.85546875" style="4" customWidth="1"/>
    <col min="4929" max="4929" width="8.7109375" style="4" customWidth="1"/>
    <col min="4930" max="4930" width="14.42578125" style="4" customWidth="1"/>
    <col min="4931" max="4931" width="15.7109375" style="4" bestFit="1" customWidth="1"/>
    <col min="4932" max="4932" width="15.7109375" style="4" customWidth="1"/>
    <col min="4933" max="4933" width="14.42578125" style="4" bestFit="1" customWidth="1"/>
    <col min="4934" max="4934" width="12.7109375" style="4" bestFit="1" customWidth="1"/>
    <col min="4935" max="5181" width="9.140625" style="4"/>
    <col min="5182" max="5182" width="6.140625" style="4" customWidth="1"/>
    <col min="5183" max="5183" width="41" style="4" customWidth="1"/>
    <col min="5184" max="5184" width="10.85546875" style="4" customWidth="1"/>
    <col min="5185" max="5185" width="8.7109375" style="4" customWidth="1"/>
    <col min="5186" max="5186" width="14.42578125" style="4" customWidth="1"/>
    <col min="5187" max="5187" width="15.7109375" style="4" bestFit="1" customWidth="1"/>
    <col min="5188" max="5188" width="15.7109375" style="4" customWidth="1"/>
    <col min="5189" max="5189" width="14.42578125" style="4" bestFit="1" customWidth="1"/>
    <col min="5190" max="5190" width="12.7109375" style="4" bestFit="1" customWidth="1"/>
    <col min="5191" max="5437" width="9.140625" style="4"/>
    <col min="5438" max="5438" width="6.140625" style="4" customWidth="1"/>
    <col min="5439" max="5439" width="41" style="4" customWidth="1"/>
    <col min="5440" max="5440" width="10.85546875" style="4" customWidth="1"/>
    <col min="5441" max="5441" width="8.7109375" style="4" customWidth="1"/>
    <col min="5442" max="5442" width="14.42578125" style="4" customWidth="1"/>
    <col min="5443" max="5443" width="15.7109375" style="4" bestFit="1" customWidth="1"/>
    <col min="5444" max="5444" width="15.7109375" style="4" customWidth="1"/>
    <col min="5445" max="5445" width="14.42578125" style="4" bestFit="1" customWidth="1"/>
    <col min="5446" max="5446" width="12.7109375" style="4" bestFit="1" customWidth="1"/>
    <col min="5447" max="5693" width="9.140625" style="4"/>
    <col min="5694" max="5694" width="6.140625" style="4" customWidth="1"/>
    <col min="5695" max="5695" width="41" style="4" customWidth="1"/>
    <col min="5696" max="5696" width="10.85546875" style="4" customWidth="1"/>
    <col min="5697" max="5697" width="8.7109375" style="4" customWidth="1"/>
    <col min="5698" max="5698" width="14.42578125" style="4" customWidth="1"/>
    <col min="5699" max="5699" width="15.7109375" style="4" bestFit="1" customWidth="1"/>
    <col min="5700" max="5700" width="15.7109375" style="4" customWidth="1"/>
    <col min="5701" max="5701" width="14.42578125" style="4" bestFit="1" customWidth="1"/>
    <col min="5702" max="5702" width="12.7109375" style="4" bestFit="1" customWidth="1"/>
    <col min="5703" max="5949" width="9.140625" style="4"/>
    <col min="5950" max="5950" width="6.140625" style="4" customWidth="1"/>
    <col min="5951" max="5951" width="41" style="4" customWidth="1"/>
    <col min="5952" max="5952" width="10.85546875" style="4" customWidth="1"/>
    <col min="5953" max="5953" width="8.7109375" style="4" customWidth="1"/>
    <col min="5954" max="5954" width="14.42578125" style="4" customWidth="1"/>
    <col min="5955" max="5955" width="15.7109375" style="4" bestFit="1" customWidth="1"/>
    <col min="5956" max="5956" width="15.7109375" style="4" customWidth="1"/>
    <col min="5957" max="5957" width="14.42578125" style="4" bestFit="1" customWidth="1"/>
    <col min="5958" max="5958" width="12.7109375" style="4" bestFit="1" customWidth="1"/>
    <col min="5959" max="6205" width="9.140625" style="4"/>
    <col min="6206" max="6206" width="6.140625" style="4" customWidth="1"/>
    <col min="6207" max="6207" width="41" style="4" customWidth="1"/>
    <col min="6208" max="6208" width="10.85546875" style="4" customWidth="1"/>
    <col min="6209" max="6209" width="8.7109375" style="4" customWidth="1"/>
    <col min="6210" max="6210" width="14.42578125" style="4" customWidth="1"/>
    <col min="6211" max="6211" width="15.7109375" style="4" bestFit="1" customWidth="1"/>
    <col min="6212" max="6212" width="15.7109375" style="4" customWidth="1"/>
    <col min="6213" max="6213" width="14.42578125" style="4" bestFit="1" customWidth="1"/>
    <col min="6214" max="6214" width="12.7109375" style="4" bestFit="1" customWidth="1"/>
    <col min="6215" max="6461" width="9.140625" style="4"/>
    <col min="6462" max="6462" width="6.140625" style="4" customWidth="1"/>
    <col min="6463" max="6463" width="41" style="4" customWidth="1"/>
    <col min="6464" max="6464" width="10.85546875" style="4" customWidth="1"/>
    <col min="6465" max="6465" width="8.7109375" style="4" customWidth="1"/>
    <col min="6466" max="6466" width="14.42578125" style="4" customWidth="1"/>
    <col min="6467" max="6467" width="15.7109375" style="4" bestFit="1" customWidth="1"/>
    <col min="6468" max="6468" width="15.7109375" style="4" customWidth="1"/>
    <col min="6469" max="6469" width="14.42578125" style="4" bestFit="1" customWidth="1"/>
    <col min="6470" max="6470" width="12.7109375" style="4" bestFit="1" customWidth="1"/>
    <col min="6471" max="6717" width="9.140625" style="4"/>
    <col min="6718" max="6718" width="6.140625" style="4" customWidth="1"/>
    <col min="6719" max="6719" width="41" style="4" customWidth="1"/>
    <col min="6720" max="6720" width="10.85546875" style="4" customWidth="1"/>
    <col min="6721" max="6721" width="8.7109375" style="4" customWidth="1"/>
    <col min="6722" max="6722" width="14.42578125" style="4" customWidth="1"/>
    <col min="6723" max="6723" width="15.7109375" style="4" bestFit="1" customWidth="1"/>
    <col min="6724" max="6724" width="15.7109375" style="4" customWidth="1"/>
    <col min="6725" max="6725" width="14.42578125" style="4" bestFit="1" customWidth="1"/>
    <col min="6726" max="6726" width="12.7109375" style="4" bestFit="1" customWidth="1"/>
    <col min="6727" max="6973" width="9.140625" style="4"/>
    <col min="6974" max="6974" width="6.140625" style="4" customWidth="1"/>
    <col min="6975" max="6975" width="41" style="4" customWidth="1"/>
    <col min="6976" max="6976" width="10.85546875" style="4" customWidth="1"/>
    <col min="6977" max="6977" width="8.7109375" style="4" customWidth="1"/>
    <col min="6978" max="6978" width="14.42578125" style="4" customWidth="1"/>
    <col min="6979" max="6979" width="15.7109375" style="4" bestFit="1" customWidth="1"/>
    <col min="6980" max="6980" width="15.7109375" style="4" customWidth="1"/>
    <col min="6981" max="6981" width="14.42578125" style="4" bestFit="1" customWidth="1"/>
    <col min="6982" max="6982" width="12.7109375" style="4" bestFit="1" customWidth="1"/>
    <col min="6983" max="7229" width="9.140625" style="4"/>
    <col min="7230" max="7230" width="6.140625" style="4" customWidth="1"/>
    <col min="7231" max="7231" width="41" style="4" customWidth="1"/>
    <col min="7232" max="7232" width="10.85546875" style="4" customWidth="1"/>
    <col min="7233" max="7233" width="8.7109375" style="4" customWidth="1"/>
    <col min="7234" max="7234" width="14.42578125" style="4" customWidth="1"/>
    <col min="7235" max="7235" width="15.7109375" style="4" bestFit="1" customWidth="1"/>
    <col min="7236" max="7236" width="15.7109375" style="4" customWidth="1"/>
    <col min="7237" max="7237" width="14.42578125" style="4" bestFit="1" customWidth="1"/>
    <col min="7238" max="7238" width="12.7109375" style="4" bestFit="1" customWidth="1"/>
    <col min="7239" max="7485" width="9.140625" style="4"/>
    <col min="7486" max="7486" width="6.140625" style="4" customWidth="1"/>
    <col min="7487" max="7487" width="41" style="4" customWidth="1"/>
    <col min="7488" max="7488" width="10.85546875" style="4" customWidth="1"/>
    <col min="7489" max="7489" width="8.7109375" style="4" customWidth="1"/>
    <col min="7490" max="7490" width="14.42578125" style="4" customWidth="1"/>
    <col min="7491" max="7491" width="15.7109375" style="4" bestFit="1" customWidth="1"/>
    <col min="7492" max="7492" width="15.7109375" style="4" customWidth="1"/>
    <col min="7493" max="7493" width="14.42578125" style="4" bestFit="1" customWidth="1"/>
    <col min="7494" max="7494" width="12.7109375" style="4" bestFit="1" customWidth="1"/>
    <col min="7495" max="7741" width="9.140625" style="4"/>
    <col min="7742" max="7742" width="6.140625" style="4" customWidth="1"/>
    <col min="7743" max="7743" width="41" style="4" customWidth="1"/>
    <col min="7744" max="7744" width="10.85546875" style="4" customWidth="1"/>
    <col min="7745" max="7745" width="8.7109375" style="4" customWidth="1"/>
    <col min="7746" max="7746" width="14.42578125" style="4" customWidth="1"/>
    <col min="7747" max="7747" width="15.7109375" style="4" bestFit="1" customWidth="1"/>
    <col min="7748" max="7748" width="15.7109375" style="4" customWidth="1"/>
    <col min="7749" max="7749" width="14.42578125" style="4" bestFit="1" customWidth="1"/>
    <col min="7750" max="7750" width="12.7109375" style="4" bestFit="1" customWidth="1"/>
    <col min="7751" max="7997" width="9.140625" style="4"/>
    <col min="7998" max="7998" width="6.140625" style="4" customWidth="1"/>
    <col min="7999" max="7999" width="41" style="4" customWidth="1"/>
    <col min="8000" max="8000" width="10.85546875" style="4" customWidth="1"/>
    <col min="8001" max="8001" width="8.7109375" style="4" customWidth="1"/>
    <col min="8002" max="8002" width="14.42578125" style="4" customWidth="1"/>
    <col min="8003" max="8003" width="15.7109375" style="4" bestFit="1" customWidth="1"/>
    <col min="8004" max="8004" width="15.7109375" style="4" customWidth="1"/>
    <col min="8005" max="8005" width="14.42578125" style="4" bestFit="1" customWidth="1"/>
    <col min="8006" max="8006" width="12.7109375" style="4" bestFit="1" customWidth="1"/>
    <col min="8007" max="8253" width="9.140625" style="4"/>
    <col min="8254" max="8254" width="6.140625" style="4" customWidth="1"/>
    <col min="8255" max="8255" width="41" style="4" customWidth="1"/>
    <col min="8256" max="8256" width="10.85546875" style="4" customWidth="1"/>
    <col min="8257" max="8257" width="8.7109375" style="4" customWidth="1"/>
    <col min="8258" max="8258" width="14.42578125" style="4" customWidth="1"/>
    <col min="8259" max="8259" width="15.7109375" style="4" bestFit="1" customWidth="1"/>
    <col min="8260" max="8260" width="15.7109375" style="4" customWidth="1"/>
    <col min="8261" max="8261" width="14.42578125" style="4" bestFit="1" customWidth="1"/>
    <col min="8262" max="8262" width="12.7109375" style="4" bestFit="1" customWidth="1"/>
    <col min="8263" max="8509" width="9.140625" style="4"/>
    <col min="8510" max="8510" width="6.140625" style="4" customWidth="1"/>
    <col min="8511" max="8511" width="41" style="4" customWidth="1"/>
    <col min="8512" max="8512" width="10.85546875" style="4" customWidth="1"/>
    <col min="8513" max="8513" width="8.7109375" style="4" customWidth="1"/>
    <col min="8514" max="8514" width="14.42578125" style="4" customWidth="1"/>
    <col min="8515" max="8515" width="15.7109375" style="4" bestFit="1" customWidth="1"/>
    <col min="8516" max="8516" width="15.7109375" style="4" customWidth="1"/>
    <col min="8517" max="8517" width="14.42578125" style="4" bestFit="1" customWidth="1"/>
    <col min="8518" max="8518" width="12.7109375" style="4" bestFit="1" customWidth="1"/>
    <col min="8519" max="8765" width="9.140625" style="4"/>
    <col min="8766" max="8766" width="6.140625" style="4" customWidth="1"/>
    <col min="8767" max="8767" width="41" style="4" customWidth="1"/>
    <col min="8768" max="8768" width="10.85546875" style="4" customWidth="1"/>
    <col min="8769" max="8769" width="8.7109375" style="4" customWidth="1"/>
    <col min="8770" max="8770" width="14.42578125" style="4" customWidth="1"/>
    <col min="8771" max="8771" width="15.7109375" style="4" bestFit="1" customWidth="1"/>
    <col min="8772" max="8772" width="15.7109375" style="4" customWidth="1"/>
    <col min="8773" max="8773" width="14.42578125" style="4" bestFit="1" customWidth="1"/>
    <col min="8774" max="8774" width="12.7109375" style="4" bestFit="1" customWidth="1"/>
    <col min="8775" max="9021" width="9.140625" style="4"/>
    <col min="9022" max="9022" width="6.140625" style="4" customWidth="1"/>
    <col min="9023" max="9023" width="41" style="4" customWidth="1"/>
    <col min="9024" max="9024" width="10.85546875" style="4" customWidth="1"/>
    <col min="9025" max="9025" width="8.7109375" style="4" customWidth="1"/>
    <col min="9026" max="9026" width="14.42578125" style="4" customWidth="1"/>
    <col min="9027" max="9027" width="15.7109375" style="4" bestFit="1" customWidth="1"/>
    <col min="9028" max="9028" width="15.7109375" style="4" customWidth="1"/>
    <col min="9029" max="9029" width="14.42578125" style="4" bestFit="1" customWidth="1"/>
    <col min="9030" max="9030" width="12.7109375" style="4" bestFit="1" customWidth="1"/>
    <col min="9031" max="9277" width="9.140625" style="4"/>
    <col min="9278" max="9278" width="6.140625" style="4" customWidth="1"/>
    <col min="9279" max="9279" width="41" style="4" customWidth="1"/>
    <col min="9280" max="9280" width="10.85546875" style="4" customWidth="1"/>
    <col min="9281" max="9281" width="8.7109375" style="4" customWidth="1"/>
    <col min="9282" max="9282" width="14.42578125" style="4" customWidth="1"/>
    <col min="9283" max="9283" width="15.7109375" style="4" bestFit="1" customWidth="1"/>
    <col min="9284" max="9284" width="15.7109375" style="4" customWidth="1"/>
    <col min="9285" max="9285" width="14.42578125" style="4" bestFit="1" customWidth="1"/>
    <col min="9286" max="9286" width="12.7109375" style="4" bestFit="1" customWidth="1"/>
    <col min="9287" max="9533" width="9.140625" style="4"/>
    <col min="9534" max="9534" width="6.140625" style="4" customWidth="1"/>
    <col min="9535" max="9535" width="41" style="4" customWidth="1"/>
    <col min="9536" max="9536" width="10.85546875" style="4" customWidth="1"/>
    <col min="9537" max="9537" width="8.7109375" style="4" customWidth="1"/>
    <col min="9538" max="9538" width="14.42578125" style="4" customWidth="1"/>
    <col min="9539" max="9539" width="15.7109375" style="4" bestFit="1" customWidth="1"/>
    <col min="9540" max="9540" width="15.7109375" style="4" customWidth="1"/>
    <col min="9541" max="9541" width="14.42578125" style="4" bestFit="1" customWidth="1"/>
    <col min="9542" max="9542" width="12.7109375" style="4" bestFit="1" customWidth="1"/>
    <col min="9543" max="9789" width="9.140625" style="4"/>
    <col min="9790" max="9790" width="6.140625" style="4" customWidth="1"/>
    <col min="9791" max="9791" width="41" style="4" customWidth="1"/>
    <col min="9792" max="9792" width="10.85546875" style="4" customWidth="1"/>
    <col min="9793" max="9793" width="8.7109375" style="4" customWidth="1"/>
    <col min="9794" max="9794" width="14.42578125" style="4" customWidth="1"/>
    <col min="9795" max="9795" width="15.7109375" style="4" bestFit="1" customWidth="1"/>
    <col min="9796" max="9796" width="15.7109375" style="4" customWidth="1"/>
    <col min="9797" max="9797" width="14.42578125" style="4" bestFit="1" customWidth="1"/>
    <col min="9798" max="9798" width="12.7109375" style="4" bestFit="1" customWidth="1"/>
    <col min="9799" max="10045" width="9.140625" style="4"/>
    <col min="10046" max="10046" width="6.140625" style="4" customWidth="1"/>
    <col min="10047" max="10047" width="41" style="4" customWidth="1"/>
    <col min="10048" max="10048" width="10.85546875" style="4" customWidth="1"/>
    <col min="10049" max="10049" width="8.7109375" style="4" customWidth="1"/>
    <col min="10050" max="10050" width="14.42578125" style="4" customWidth="1"/>
    <col min="10051" max="10051" width="15.7109375" style="4" bestFit="1" customWidth="1"/>
    <col min="10052" max="10052" width="15.7109375" style="4" customWidth="1"/>
    <col min="10053" max="10053" width="14.42578125" style="4" bestFit="1" customWidth="1"/>
    <col min="10054" max="10054" width="12.7109375" style="4" bestFit="1" customWidth="1"/>
    <col min="10055" max="10301" width="9.140625" style="4"/>
    <col min="10302" max="10302" width="6.140625" style="4" customWidth="1"/>
    <col min="10303" max="10303" width="41" style="4" customWidth="1"/>
    <col min="10304" max="10304" width="10.85546875" style="4" customWidth="1"/>
    <col min="10305" max="10305" width="8.7109375" style="4" customWidth="1"/>
    <col min="10306" max="10306" width="14.42578125" style="4" customWidth="1"/>
    <col min="10307" max="10307" width="15.7109375" style="4" bestFit="1" customWidth="1"/>
    <col min="10308" max="10308" width="15.7109375" style="4" customWidth="1"/>
    <col min="10309" max="10309" width="14.42578125" style="4" bestFit="1" customWidth="1"/>
    <col min="10310" max="10310" width="12.7109375" style="4" bestFit="1" customWidth="1"/>
    <col min="10311" max="10557" width="9.140625" style="4"/>
    <col min="10558" max="10558" width="6.140625" style="4" customWidth="1"/>
    <col min="10559" max="10559" width="41" style="4" customWidth="1"/>
    <col min="10560" max="10560" width="10.85546875" style="4" customWidth="1"/>
    <col min="10561" max="10561" width="8.7109375" style="4" customWidth="1"/>
    <col min="10562" max="10562" width="14.42578125" style="4" customWidth="1"/>
    <col min="10563" max="10563" width="15.7109375" style="4" bestFit="1" customWidth="1"/>
    <col min="10564" max="10564" width="15.7109375" style="4" customWidth="1"/>
    <col min="10565" max="10565" width="14.42578125" style="4" bestFit="1" customWidth="1"/>
    <col min="10566" max="10566" width="12.7109375" style="4" bestFit="1" customWidth="1"/>
    <col min="10567" max="10813" width="9.140625" style="4"/>
    <col min="10814" max="10814" width="6.140625" style="4" customWidth="1"/>
    <col min="10815" max="10815" width="41" style="4" customWidth="1"/>
    <col min="10816" max="10816" width="10.85546875" style="4" customWidth="1"/>
    <col min="10817" max="10817" width="8.7109375" style="4" customWidth="1"/>
    <col min="10818" max="10818" width="14.42578125" style="4" customWidth="1"/>
    <col min="10819" max="10819" width="15.7109375" style="4" bestFit="1" customWidth="1"/>
    <col min="10820" max="10820" width="15.7109375" style="4" customWidth="1"/>
    <col min="10821" max="10821" width="14.42578125" style="4" bestFit="1" customWidth="1"/>
    <col min="10822" max="10822" width="12.7109375" style="4" bestFit="1" customWidth="1"/>
    <col min="10823" max="11069" width="9.140625" style="4"/>
    <col min="11070" max="11070" width="6.140625" style="4" customWidth="1"/>
    <col min="11071" max="11071" width="41" style="4" customWidth="1"/>
    <col min="11072" max="11072" width="10.85546875" style="4" customWidth="1"/>
    <col min="11073" max="11073" width="8.7109375" style="4" customWidth="1"/>
    <col min="11074" max="11074" width="14.42578125" style="4" customWidth="1"/>
    <col min="11075" max="11075" width="15.7109375" style="4" bestFit="1" customWidth="1"/>
    <col min="11076" max="11076" width="15.7109375" style="4" customWidth="1"/>
    <col min="11077" max="11077" width="14.42578125" style="4" bestFit="1" customWidth="1"/>
    <col min="11078" max="11078" width="12.7109375" style="4" bestFit="1" customWidth="1"/>
    <col min="11079" max="11325" width="9.140625" style="4"/>
    <col min="11326" max="11326" width="6.140625" style="4" customWidth="1"/>
    <col min="11327" max="11327" width="41" style="4" customWidth="1"/>
    <col min="11328" max="11328" width="10.85546875" style="4" customWidth="1"/>
    <col min="11329" max="11329" width="8.7109375" style="4" customWidth="1"/>
    <col min="11330" max="11330" width="14.42578125" style="4" customWidth="1"/>
    <col min="11331" max="11331" width="15.7109375" style="4" bestFit="1" customWidth="1"/>
    <col min="11332" max="11332" width="15.7109375" style="4" customWidth="1"/>
    <col min="11333" max="11333" width="14.42578125" style="4" bestFit="1" customWidth="1"/>
    <col min="11334" max="11334" width="12.7109375" style="4" bestFit="1" customWidth="1"/>
    <col min="11335" max="11581" width="9.140625" style="4"/>
    <col min="11582" max="11582" width="6.140625" style="4" customWidth="1"/>
    <col min="11583" max="11583" width="41" style="4" customWidth="1"/>
    <col min="11584" max="11584" width="10.85546875" style="4" customWidth="1"/>
    <col min="11585" max="11585" width="8.7109375" style="4" customWidth="1"/>
    <col min="11586" max="11586" width="14.42578125" style="4" customWidth="1"/>
    <col min="11587" max="11587" width="15.7109375" style="4" bestFit="1" customWidth="1"/>
    <col min="11588" max="11588" width="15.7109375" style="4" customWidth="1"/>
    <col min="11589" max="11589" width="14.42578125" style="4" bestFit="1" customWidth="1"/>
    <col min="11590" max="11590" width="12.7109375" style="4" bestFit="1" customWidth="1"/>
    <col min="11591" max="11837" width="9.140625" style="4"/>
    <col min="11838" max="11838" width="6.140625" style="4" customWidth="1"/>
    <col min="11839" max="11839" width="41" style="4" customWidth="1"/>
    <col min="11840" max="11840" width="10.85546875" style="4" customWidth="1"/>
    <col min="11841" max="11841" width="8.7109375" style="4" customWidth="1"/>
    <col min="11842" max="11842" width="14.42578125" style="4" customWidth="1"/>
    <col min="11843" max="11843" width="15.7109375" style="4" bestFit="1" customWidth="1"/>
    <col min="11844" max="11844" width="15.7109375" style="4" customWidth="1"/>
    <col min="11845" max="11845" width="14.42578125" style="4" bestFit="1" customWidth="1"/>
    <col min="11846" max="11846" width="12.7109375" style="4" bestFit="1" customWidth="1"/>
    <col min="11847" max="12093" width="9.140625" style="4"/>
    <col min="12094" max="12094" width="6.140625" style="4" customWidth="1"/>
    <col min="12095" max="12095" width="41" style="4" customWidth="1"/>
    <col min="12096" max="12096" width="10.85546875" style="4" customWidth="1"/>
    <col min="12097" max="12097" width="8.7109375" style="4" customWidth="1"/>
    <col min="12098" max="12098" width="14.42578125" style="4" customWidth="1"/>
    <col min="12099" max="12099" width="15.7109375" style="4" bestFit="1" customWidth="1"/>
    <col min="12100" max="12100" width="15.7109375" style="4" customWidth="1"/>
    <col min="12101" max="12101" width="14.42578125" style="4" bestFit="1" customWidth="1"/>
    <col min="12102" max="12102" width="12.7109375" style="4" bestFit="1" customWidth="1"/>
    <col min="12103" max="12349" width="9.140625" style="4"/>
    <col min="12350" max="12350" width="6.140625" style="4" customWidth="1"/>
    <col min="12351" max="12351" width="41" style="4" customWidth="1"/>
    <col min="12352" max="12352" width="10.85546875" style="4" customWidth="1"/>
    <col min="12353" max="12353" width="8.7109375" style="4" customWidth="1"/>
    <col min="12354" max="12354" width="14.42578125" style="4" customWidth="1"/>
    <col min="12355" max="12355" width="15.7109375" style="4" bestFit="1" customWidth="1"/>
    <col min="12356" max="12356" width="15.7109375" style="4" customWidth="1"/>
    <col min="12357" max="12357" width="14.42578125" style="4" bestFit="1" customWidth="1"/>
    <col min="12358" max="12358" width="12.7109375" style="4" bestFit="1" customWidth="1"/>
    <col min="12359" max="12605" width="9.140625" style="4"/>
    <col min="12606" max="12606" width="6.140625" style="4" customWidth="1"/>
    <col min="12607" max="12607" width="41" style="4" customWidth="1"/>
    <col min="12608" max="12608" width="10.85546875" style="4" customWidth="1"/>
    <col min="12609" max="12609" width="8.7109375" style="4" customWidth="1"/>
    <col min="12610" max="12610" width="14.42578125" style="4" customWidth="1"/>
    <col min="12611" max="12611" width="15.7109375" style="4" bestFit="1" customWidth="1"/>
    <col min="12612" max="12612" width="15.7109375" style="4" customWidth="1"/>
    <col min="12613" max="12613" width="14.42578125" style="4" bestFit="1" customWidth="1"/>
    <col min="12614" max="12614" width="12.7109375" style="4" bestFit="1" customWidth="1"/>
    <col min="12615" max="12861" width="9.140625" style="4"/>
    <col min="12862" max="12862" width="6.140625" style="4" customWidth="1"/>
    <col min="12863" max="12863" width="41" style="4" customWidth="1"/>
    <col min="12864" max="12864" width="10.85546875" style="4" customWidth="1"/>
    <col min="12865" max="12865" width="8.7109375" style="4" customWidth="1"/>
    <col min="12866" max="12866" width="14.42578125" style="4" customWidth="1"/>
    <col min="12867" max="12867" width="15.7109375" style="4" bestFit="1" customWidth="1"/>
    <col min="12868" max="12868" width="15.7109375" style="4" customWidth="1"/>
    <col min="12869" max="12869" width="14.42578125" style="4" bestFit="1" customWidth="1"/>
    <col min="12870" max="12870" width="12.7109375" style="4" bestFit="1" customWidth="1"/>
    <col min="12871" max="13117" width="9.140625" style="4"/>
    <col min="13118" max="13118" width="6.140625" style="4" customWidth="1"/>
    <col min="13119" max="13119" width="41" style="4" customWidth="1"/>
    <col min="13120" max="13120" width="10.85546875" style="4" customWidth="1"/>
    <col min="13121" max="13121" width="8.7109375" style="4" customWidth="1"/>
    <col min="13122" max="13122" width="14.42578125" style="4" customWidth="1"/>
    <col min="13123" max="13123" width="15.7109375" style="4" bestFit="1" customWidth="1"/>
    <col min="13124" max="13124" width="15.7109375" style="4" customWidth="1"/>
    <col min="13125" max="13125" width="14.42578125" style="4" bestFit="1" customWidth="1"/>
    <col min="13126" max="13126" width="12.7109375" style="4" bestFit="1" customWidth="1"/>
    <col min="13127" max="13373" width="9.140625" style="4"/>
    <col min="13374" max="13374" width="6.140625" style="4" customWidth="1"/>
    <col min="13375" max="13375" width="41" style="4" customWidth="1"/>
    <col min="13376" max="13376" width="10.85546875" style="4" customWidth="1"/>
    <col min="13377" max="13377" width="8.7109375" style="4" customWidth="1"/>
    <col min="13378" max="13378" width="14.42578125" style="4" customWidth="1"/>
    <col min="13379" max="13379" width="15.7109375" style="4" bestFit="1" customWidth="1"/>
    <col min="13380" max="13380" width="15.7109375" style="4" customWidth="1"/>
    <col min="13381" max="13381" width="14.42578125" style="4" bestFit="1" customWidth="1"/>
    <col min="13382" max="13382" width="12.7109375" style="4" bestFit="1" customWidth="1"/>
    <col min="13383" max="13629" width="9.140625" style="4"/>
    <col min="13630" max="13630" width="6.140625" style="4" customWidth="1"/>
    <col min="13631" max="13631" width="41" style="4" customWidth="1"/>
    <col min="13632" max="13632" width="10.85546875" style="4" customWidth="1"/>
    <col min="13633" max="13633" width="8.7109375" style="4" customWidth="1"/>
    <col min="13634" max="13634" width="14.42578125" style="4" customWidth="1"/>
    <col min="13635" max="13635" width="15.7109375" style="4" bestFit="1" customWidth="1"/>
    <col min="13636" max="13636" width="15.7109375" style="4" customWidth="1"/>
    <col min="13637" max="13637" width="14.42578125" style="4" bestFit="1" customWidth="1"/>
    <col min="13638" max="13638" width="12.7109375" style="4" bestFit="1" customWidth="1"/>
    <col min="13639" max="13885" width="9.140625" style="4"/>
    <col min="13886" max="13886" width="6.140625" style="4" customWidth="1"/>
    <col min="13887" max="13887" width="41" style="4" customWidth="1"/>
    <col min="13888" max="13888" width="10.85546875" style="4" customWidth="1"/>
    <col min="13889" max="13889" width="8.7109375" style="4" customWidth="1"/>
    <col min="13890" max="13890" width="14.42578125" style="4" customWidth="1"/>
    <col min="13891" max="13891" width="15.7109375" style="4" bestFit="1" customWidth="1"/>
    <col min="13892" max="13892" width="15.7109375" style="4" customWidth="1"/>
    <col min="13893" max="13893" width="14.42578125" style="4" bestFit="1" customWidth="1"/>
    <col min="13894" max="13894" width="12.7109375" style="4" bestFit="1" customWidth="1"/>
    <col min="13895" max="14141" width="9.140625" style="4"/>
    <col min="14142" max="14142" width="6.140625" style="4" customWidth="1"/>
    <col min="14143" max="14143" width="41" style="4" customWidth="1"/>
    <col min="14144" max="14144" width="10.85546875" style="4" customWidth="1"/>
    <col min="14145" max="14145" width="8.7109375" style="4" customWidth="1"/>
    <col min="14146" max="14146" width="14.42578125" style="4" customWidth="1"/>
    <col min="14147" max="14147" width="15.7109375" style="4" bestFit="1" customWidth="1"/>
    <col min="14148" max="14148" width="15.7109375" style="4" customWidth="1"/>
    <col min="14149" max="14149" width="14.42578125" style="4" bestFit="1" customWidth="1"/>
    <col min="14150" max="14150" width="12.7109375" style="4" bestFit="1" customWidth="1"/>
    <col min="14151" max="14397" width="9.140625" style="4"/>
    <col min="14398" max="14398" width="6.140625" style="4" customWidth="1"/>
    <col min="14399" max="14399" width="41" style="4" customWidth="1"/>
    <col min="14400" max="14400" width="10.85546875" style="4" customWidth="1"/>
    <col min="14401" max="14401" width="8.7109375" style="4" customWidth="1"/>
    <col min="14402" max="14402" width="14.42578125" style="4" customWidth="1"/>
    <col min="14403" max="14403" width="15.7109375" style="4" bestFit="1" customWidth="1"/>
    <col min="14404" max="14404" width="15.7109375" style="4" customWidth="1"/>
    <col min="14405" max="14405" width="14.42578125" style="4" bestFit="1" customWidth="1"/>
    <col min="14406" max="14406" width="12.7109375" style="4" bestFit="1" customWidth="1"/>
    <col min="14407" max="14653" width="9.140625" style="4"/>
    <col min="14654" max="14654" width="6.140625" style="4" customWidth="1"/>
    <col min="14655" max="14655" width="41" style="4" customWidth="1"/>
    <col min="14656" max="14656" width="10.85546875" style="4" customWidth="1"/>
    <col min="14657" max="14657" width="8.7109375" style="4" customWidth="1"/>
    <col min="14658" max="14658" width="14.42578125" style="4" customWidth="1"/>
    <col min="14659" max="14659" width="15.7109375" style="4" bestFit="1" customWidth="1"/>
    <col min="14660" max="14660" width="15.7109375" style="4" customWidth="1"/>
    <col min="14661" max="14661" width="14.42578125" style="4" bestFit="1" customWidth="1"/>
    <col min="14662" max="14662" width="12.7109375" style="4" bestFit="1" customWidth="1"/>
    <col min="14663" max="14909" width="9.140625" style="4"/>
    <col min="14910" max="14910" width="6.140625" style="4" customWidth="1"/>
    <col min="14911" max="14911" width="41" style="4" customWidth="1"/>
    <col min="14912" max="14912" width="10.85546875" style="4" customWidth="1"/>
    <col min="14913" max="14913" width="8.7109375" style="4" customWidth="1"/>
    <col min="14914" max="14914" width="14.42578125" style="4" customWidth="1"/>
    <col min="14915" max="14915" width="15.7109375" style="4" bestFit="1" customWidth="1"/>
    <col min="14916" max="14916" width="15.7109375" style="4" customWidth="1"/>
    <col min="14917" max="14917" width="14.42578125" style="4" bestFit="1" customWidth="1"/>
    <col min="14918" max="14918" width="12.7109375" style="4" bestFit="1" customWidth="1"/>
    <col min="14919" max="15165" width="9.140625" style="4"/>
    <col min="15166" max="15166" width="6.140625" style="4" customWidth="1"/>
    <col min="15167" max="15167" width="41" style="4" customWidth="1"/>
    <col min="15168" max="15168" width="10.85546875" style="4" customWidth="1"/>
    <col min="15169" max="15169" width="8.7109375" style="4" customWidth="1"/>
    <col min="15170" max="15170" width="14.42578125" style="4" customWidth="1"/>
    <col min="15171" max="15171" width="15.7109375" style="4" bestFit="1" customWidth="1"/>
    <col min="15172" max="15172" width="15.7109375" style="4" customWidth="1"/>
    <col min="15173" max="15173" width="14.42578125" style="4" bestFit="1" customWidth="1"/>
    <col min="15174" max="15174" width="12.7109375" style="4" bestFit="1" customWidth="1"/>
    <col min="15175" max="15421" width="9.140625" style="4"/>
    <col min="15422" max="15422" width="6.140625" style="4" customWidth="1"/>
    <col min="15423" max="15423" width="41" style="4" customWidth="1"/>
    <col min="15424" max="15424" width="10.85546875" style="4" customWidth="1"/>
    <col min="15425" max="15425" width="8.7109375" style="4" customWidth="1"/>
    <col min="15426" max="15426" width="14.42578125" style="4" customWidth="1"/>
    <col min="15427" max="15427" width="15.7109375" style="4" bestFit="1" customWidth="1"/>
    <col min="15428" max="15428" width="15.7109375" style="4" customWidth="1"/>
    <col min="15429" max="15429" width="14.42578125" style="4" bestFit="1" customWidth="1"/>
    <col min="15430" max="15430" width="12.7109375" style="4" bestFit="1" customWidth="1"/>
    <col min="15431" max="15677" width="9.140625" style="4"/>
    <col min="15678" max="15678" width="6.140625" style="4" customWidth="1"/>
    <col min="15679" max="15679" width="41" style="4" customWidth="1"/>
    <col min="15680" max="15680" width="10.85546875" style="4" customWidth="1"/>
    <col min="15681" max="15681" width="8.7109375" style="4" customWidth="1"/>
    <col min="15682" max="15682" width="14.42578125" style="4" customWidth="1"/>
    <col min="15683" max="15683" width="15.7109375" style="4" bestFit="1" customWidth="1"/>
    <col min="15684" max="15684" width="15.7109375" style="4" customWidth="1"/>
    <col min="15685" max="15685" width="14.42578125" style="4" bestFit="1" customWidth="1"/>
    <col min="15686" max="15686" width="12.7109375" style="4" bestFit="1" customWidth="1"/>
    <col min="15687" max="15933" width="9.140625" style="4"/>
    <col min="15934" max="15934" width="6.140625" style="4" customWidth="1"/>
    <col min="15935" max="15935" width="41" style="4" customWidth="1"/>
    <col min="15936" max="15936" width="10.85546875" style="4" customWidth="1"/>
    <col min="15937" max="15937" width="8.7109375" style="4" customWidth="1"/>
    <col min="15938" max="15938" width="14.42578125" style="4" customWidth="1"/>
    <col min="15939" max="15939" width="15.7109375" style="4" bestFit="1" customWidth="1"/>
    <col min="15940" max="15940" width="15.7109375" style="4" customWidth="1"/>
    <col min="15941" max="15941" width="14.42578125" style="4" bestFit="1" customWidth="1"/>
    <col min="15942" max="15942" width="12.7109375" style="4" bestFit="1" customWidth="1"/>
    <col min="15943" max="16384" width="11" style="4"/>
  </cols>
  <sheetData>
    <row r="1" spans="1:7" x14ac:dyDescent="0.2">
      <c r="A1" s="142"/>
      <c r="B1" s="143"/>
      <c r="C1" s="144"/>
      <c r="D1" s="145"/>
      <c r="E1" s="146"/>
      <c r="F1" s="147"/>
      <c r="G1" s="147"/>
    </row>
    <row r="2" spans="1:7" x14ac:dyDescent="0.2">
      <c r="A2" s="142"/>
      <c r="B2" s="143"/>
      <c r="C2" s="144"/>
      <c r="D2" s="145"/>
      <c r="E2" s="146"/>
      <c r="F2" s="147"/>
      <c r="G2" s="147"/>
    </row>
    <row r="3" spans="1:7" x14ac:dyDescent="0.2">
      <c r="A3" s="142"/>
      <c r="B3" s="143"/>
      <c r="C3" s="144"/>
      <c r="D3" s="145"/>
      <c r="E3" s="146"/>
      <c r="F3" s="147"/>
      <c r="G3" s="147"/>
    </row>
    <row r="4" spans="1:7" x14ac:dyDescent="0.2">
      <c r="A4" s="142"/>
      <c r="B4" s="143"/>
      <c r="C4" s="144"/>
      <c r="D4" s="145"/>
      <c r="E4" s="146"/>
      <c r="F4" s="148"/>
      <c r="G4" s="148"/>
    </row>
    <row r="5" spans="1:7" x14ac:dyDescent="0.2">
      <c r="A5" s="142"/>
      <c r="B5" s="143"/>
      <c r="C5" s="144"/>
      <c r="D5" s="145"/>
      <c r="E5" s="146"/>
      <c r="F5" s="148"/>
      <c r="G5" s="148"/>
    </row>
    <row r="6" spans="1:7" x14ac:dyDescent="0.2">
      <c r="A6" s="142"/>
      <c r="B6" s="143"/>
      <c r="C6" s="144"/>
      <c r="D6" s="145"/>
      <c r="E6" s="146"/>
      <c r="F6" s="148"/>
      <c r="G6" s="148"/>
    </row>
    <row r="7" spans="1:7" ht="15" x14ac:dyDescent="0.2">
      <c r="A7" s="152"/>
      <c r="B7" s="152"/>
      <c r="C7" s="152"/>
      <c r="D7" s="152"/>
      <c r="E7" s="152"/>
      <c r="F7" s="152"/>
      <c r="G7" s="152"/>
    </row>
    <row r="8" spans="1:7" ht="15" x14ac:dyDescent="0.2">
      <c r="A8" s="152"/>
      <c r="B8" s="152"/>
      <c r="C8" s="152"/>
      <c r="D8" s="152"/>
      <c r="E8" s="152"/>
      <c r="F8" s="152"/>
      <c r="G8" s="152"/>
    </row>
    <row r="9" spans="1:7" ht="15" x14ac:dyDescent="0.2">
      <c r="A9" s="152"/>
      <c r="B9" s="152"/>
      <c r="C9" s="152"/>
      <c r="D9" s="152"/>
      <c r="E9" s="152"/>
      <c r="F9" s="152"/>
      <c r="G9" s="152"/>
    </row>
    <row r="10" spans="1:7" ht="18.75" x14ac:dyDescent="0.3">
      <c r="A10" s="153"/>
      <c r="B10" s="153"/>
      <c r="C10" s="153"/>
      <c r="D10" s="153"/>
      <c r="E10" s="153"/>
      <c r="F10" s="153"/>
      <c r="G10" s="153"/>
    </row>
    <row r="11" spans="1:7" x14ac:dyDescent="0.2">
      <c r="A11" s="142"/>
      <c r="B11" s="143"/>
      <c r="C11" s="144"/>
      <c r="D11" s="145"/>
      <c r="E11" s="146"/>
      <c r="F11" s="148"/>
      <c r="G11" s="147"/>
    </row>
    <row r="12" spans="1:7" ht="15" customHeight="1" x14ac:dyDescent="0.2">
      <c r="A12" s="155" t="s">
        <v>0</v>
      </c>
      <c r="B12" s="156" t="s">
        <v>55</v>
      </c>
      <c r="C12" s="156"/>
      <c r="D12" s="156"/>
      <c r="E12" s="156"/>
      <c r="F12" s="156"/>
      <c r="G12" s="156"/>
    </row>
    <row r="13" spans="1:7" ht="38.25" customHeight="1" x14ac:dyDescent="0.2">
      <c r="A13" s="155"/>
      <c r="B13" s="156"/>
      <c r="C13" s="156"/>
      <c r="D13" s="156"/>
      <c r="E13" s="156"/>
      <c r="F13" s="156"/>
      <c r="G13" s="156"/>
    </row>
    <row r="14" spans="1:7" ht="15.75" x14ac:dyDescent="0.25">
      <c r="C14" s="3"/>
      <c r="D14" s="5"/>
      <c r="E14" s="16"/>
      <c r="F14" s="21" t="s">
        <v>1</v>
      </c>
      <c r="G14" s="149"/>
    </row>
    <row r="15" spans="1:7" ht="21" customHeight="1" x14ac:dyDescent="0.25">
      <c r="A15" s="37" t="s">
        <v>2</v>
      </c>
      <c r="B15" s="157" t="s">
        <v>88</v>
      </c>
      <c r="C15" s="7"/>
      <c r="E15" s="22" t="s">
        <v>3</v>
      </c>
      <c r="F15" s="154"/>
      <c r="G15" s="154"/>
    </row>
    <row r="16" spans="1:7" ht="22.5" customHeight="1" x14ac:dyDescent="0.25">
      <c r="A16" s="8"/>
      <c r="B16" s="157"/>
      <c r="C16" s="7"/>
      <c r="E16" s="22" t="s">
        <v>4</v>
      </c>
      <c r="F16" s="154"/>
      <c r="G16" s="154"/>
    </row>
    <row r="17" spans="1:12" ht="22.5" customHeight="1" x14ac:dyDescent="0.25">
      <c r="A17" s="8"/>
      <c r="B17" s="18"/>
      <c r="C17" s="7"/>
      <c r="E17" s="22"/>
      <c r="F17" s="36"/>
      <c r="G17" s="36"/>
    </row>
    <row r="18" spans="1:12" ht="24" customHeight="1" x14ac:dyDescent="0.2">
      <c r="A18" s="57" t="s">
        <v>5</v>
      </c>
      <c r="B18" s="58" t="s">
        <v>6</v>
      </c>
      <c r="C18" s="58" t="s">
        <v>7</v>
      </c>
      <c r="D18" s="58" t="s">
        <v>8</v>
      </c>
      <c r="E18" s="59" t="s">
        <v>9</v>
      </c>
      <c r="F18" s="58" t="s">
        <v>10</v>
      </c>
      <c r="G18" s="58"/>
    </row>
    <row r="19" spans="1:12" x14ac:dyDescent="0.2">
      <c r="A19" s="26"/>
      <c r="B19" s="27"/>
      <c r="C19" s="28"/>
      <c r="D19" s="28"/>
      <c r="E19" s="29"/>
      <c r="F19" s="28"/>
      <c r="G19" s="28"/>
    </row>
    <row r="20" spans="1:12" ht="21" customHeight="1" x14ac:dyDescent="0.2">
      <c r="A20" s="161" t="s">
        <v>56</v>
      </c>
      <c r="B20" s="161"/>
      <c r="C20" s="161"/>
      <c r="D20" s="161"/>
      <c r="E20" s="161"/>
      <c r="F20" s="161"/>
      <c r="G20" s="161"/>
    </row>
    <row r="21" spans="1:12" ht="21" customHeight="1" x14ac:dyDescent="0.2">
      <c r="A21" s="69"/>
      <c r="B21" s="69"/>
      <c r="C21" s="69"/>
      <c r="D21" s="69"/>
      <c r="E21" s="69"/>
      <c r="F21" s="28"/>
      <c r="G21" s="28"/>
    </row>
    <row r="22" spans="1:12" ht="21" customHeight="1" x14ac:dyDescent="0.25">
      <c r="A22" s="19">
        <v>1</v>
      </c>
      <c r="B22" s="20" t="s">
        <v>50</v>
      </c>
      <c r="C22" s="30"/>
      <c r="D22" s="31"/>
      <c r="E22" s="32"/>
      <c r="F22" s="32"/>
      <c r="G22" s="33"/>
      <c r="K22" s="128"/>
      <c r="L22" s="128"/>
    </row>
    <row r="23" spans="1:12" ht="21" customHeight="1" x14ac:dyDescent="0.2">
      <c r="A23" s="14">
        <f>A22+0.01</f>
        <v>1.01</v>
      </c>
      <c r="B23" s="23" t="s">
        <v>16</v>
      </c>
      <c r="C23" s="48">
        <f>580.25*1.3</f>
        <v>754.32500000000005</v>
      </c>
      <c r="D23" s="49" t="s">
        <v>11</v>
      </c>
      <c r="E23" s="150"/>
      <c r="F23" s="47">
        <f t="shared" ref="F23" si="0">ROUND(C23*E23,2)</f>
        <v>0</v>
      </c>
      <c r="G23" s="55"/>
      <c r="K23" s="128"/>
      <c r="L23" s="128"/>
    </row>
    <row r="24" spans="1:12" ht="21" customHeight="1" x14ac:dyDescent="0.2">
      <c r="A24" s="14">
        <f t="shared" ref="A24:A30" si="1">A23+0.01</f>
        <v>1.02</v>
      </c>
      <c r="B24" s="23" t="s">
        <v>51</v>
      </c>
      <c r="C24" s="25">
        <v>20</v>
      </c>
      <c r="D24" s="24" t="s">
        <v>12</v>
      </c>
      <c r="E24" s="151"/>
      <c r="F24" s="15">
        <f t="shared" ref="F24:F26" si="2">ROUND(C24*E24,2)</f>
        <v>0</v>
      </c>
      <c r="G24" s="55"/>
      <c r="K24" s="128"/>
      <c r="L24" s="128"/>
    </row>
    <row r="25" spans="1:12" ht="21" customHeight="1" x14ac:dyDescent="0.2">
      <c r="A25" s="14">
        <f t="shared" si="1"/>
        <v>1.03</v>
      </c>
      <c r="B25" s="23" t="s">
        <v>20</v>
      </c>
      <c r="C25" s="25">
        <v>30</v>
      </c>
      <c r="D25" s="38" t="s">
        <v>12</v>
      </c>
      <c r="E25" s="151"/>
      <c r="F25" s="15">
        <f t="shared" si="2"/>
        <v>0</v>
      </c>
      <c r="G25" s="55"/>
      <c r="K25" s="128"/>
      <c r="L25" s="128"/>
    </row>
    <row r="26" spans="1:12" s="45" customFormat="1" ht="21" customHeight="1" x14ac:dyDescent="0.2">
      <c r="A26" s="14">
        <f t="shared" si="1"/>
        <v>1.04</v>
      </c>
      <c r="B26" s="23" t="s">
        <v>53</v>
      </c>
      <c r="C26" s="50">
        <v>2</v>
      </c>
      <c r="D26" s="46" t="s">
        <v>13</v>
      </c>
      <c r="E26" s="150"/>
      <c r="F26" s="47">
        <f t="shared" si="2"/>
        <v>0</v>
      </c>
      <c r="G26" s="47"/>
      <c r="K26" s="128"/>
      <c r="L26" s="128"/>
    </row>
    <row r="27" spans="1:12" s="45" customFormat="1" ht="21" customHeight="1" x14ac:dyDescent="0.2">
      <c r="A27" s="14">
        <f t="shared" si="1"/>
        <v>1.05</v>
      </c>
      <c r="B27" s="23" t="s">
        <v>52</v>
      </c>
      <c r="C27" s="25">
        <v>20</v>
      </c>
      <c r="D27" s="38" t="s">
        <v>11</v>
      </c>
      <c r="E27" s="151"/>
      <c r="F27" s="15">
        <f>ROUND(C27*E27,2)</f>
        <v>0</v>
      </c>
      <c r="G27" s="47"/>
      <c r="K27" s="128"/>
      <c r="L27" s="128"/>
    </row>
    <row r="28" spans="1:12" s="45" customFormat="1" ht="30.75" customHeight="1" x14ac:dyDescent="0.2">
      <c r="A28" s="14">
        <f t="shared" si="1"/>
        <v>1.06</v>
      </c>
      <c r="B28" s="139" t="s">
        <v>82</v>
      </c>
      <c r="C28" s="54">
        <f>567*1.3</f>
        <v>737.1</v>
      </c>
      <c r="D28" s="52" t="s">
        <v>11</v>
      </c>
      <c r="E28" s="151"/>
      <c r="F28" s="47">
        <f t="shared" ref="F28" si="3">ROUND(C28*E28,2)</f>
        <v>0</v>
      </c>
      <c r="G28" s="47"/>
      <c r="K28" s="128"/>
      <c r="L28" s="128"/>
    </row>
    <row r="29" spans="1:12" s="45" customFormat="1" ht="32.25" customHeight="1" x14ac:dyDescent="0.2">
      <c r="A29" s="14">
        <f t="shared" si="1"/>
        <v>1.07</v>
      </c>
      <c r="B29" s="139" t="s">
        <v>81</v>
      </c>
      <c r="C29" s="54">
        <v>538.35</v>
      </c>
      <c r="D29" s="52" t="s">
        <v>80</v>
      </c>
      <c r="E29" s="151"/>
      <c r="F29" s="47">
        <f t="shared" ref="F29" si="4">ROUND(C29*E29,2)</f>
        <v>0</v>
      </c>
      <c r="G29" s="47"/>
      <c r="K29" s="128"/>
      <c r="L29" s="128"/>
    </row>
    <row r="30" spans="1:12" s="45" customFormat="1" ht="21" customHeight="1" x14ac:dyDescent="0.2">
      <c r="A30" s="14">
        <f t="shared" si="1"/>
        <v>1.08</v>
      </c>
      <c r="B30" s="53" t="s">
        <v>49</v>
      </c>
      <c r="C30" s="54">
        <v>1</v>
      </c>
      <c r="D30" s="52" t="s">
        <v>18</v>
      </c>
      <c r="E30" s="151"/>
      <c r="F30" s="47">
        <f t="shared" ref="F30" si="5">ROUND(C30*E30,2)</f>
        <v>0</v>
      </c>
      <c r="G30" s="47"/>
      <c r="K30" s="128"/>
      <c r="L30" s="128"/>
    </row>
    <row r="31" spans="1:12" ht="21" customHeight="1" x14ac:dyDescent="0.2">
      <c r="A31" s="60"/>
      <c r="B31" s="61" t="s">
        <v>15</v>
      </c>
      <c r="C31" s="62"/>
      <c r="D31" s="63"/>
      <c r="E31" s="64"/>
      <c r="F31" s="64"/>
      <c r="G31" s="65">
        <f>SUM(F23:F30)</f>
        <v>0</v>
      </c>
    </row>
    <row r="32" spans="1:12" s="9" customFormat="1" ht="21" customHeight="1" x14ac:dyDescent="0.2">
      <c r="A32" s="40"/>
      <c r="B32" s="41"/>
      <c r="C32" s="51"/>
      <c r="D32" s="42"/>
      <c r="E32" s="43"/>
      <c r="F32" s="43"/>
      <c r="G32" s="44"/>
    </row>
    <row r="33" spans="1:70" ht="21" customHeight="1" x14ac:dyDescent="0.25">
      <c r="A33" s="19">
        <v>2</v>
      </c>
      <c r="B33" s="20" t="s">
        <v>85</v>
      </c>
      <c r="C33" s="30"/>
      <c r="D33" s="31"/>
      <c r="E33" s="32"/>
      <c r="F33" s="32"/>
      <c r="G33" s="33"/>
      <c r="K33" s="128"/>
      <c r="L33" s="128"/>
    </row>
    <row r="34" spans="1:70" ht="29.25" customHeight="1" x14ac:dyDescent="0.2">
      <c r="A34" s="14">
        <f>A33+0.01</f>
        <v>2.0099999999999998</v>
      </c>
      <c r="B34" s="39" t="s">
        <v>14</v>
      </c>
      <c r="C34" s="25">
        <f>C23</f>
        <v>754.32500000000005</v>
      </c>
      <c r="D34" s="38" t="s">
        <v>11</v>
      </c>
      <c r="E34" s="151"/>
      <c r="F34" s="15">
        <f>ROUND(C34*E34,2)</f>
        <v>0</v>
      </c>
      <c r="G34" s="15"/>
      <c r="K34" s="128"/>
      <c r="L34" s="128"/>
    </row>
    <row r="35" spans="1:70" ht="29.25" customHeight="1" x14ac:dyDescent="0.2">
      <c r="A35" s="14">
        <f>A34+0.01</f>
        <v>2.0199999999999996</v>
      </c>
      <c r="B35" s="39" t="s">
        <v>79</v>
      </c>
      <c r="C35" s="25">
        <v>1</v>
      </c>
      <c r="D35" s="38" t="s">
        <v>18</v>
      </c>
      <c r="E35" s="151"/>
      <c r="F35" s="140">
        <f>ROUND(C35*E35,2)</f>
        <v>0</v>
      </c>
      <c r="G35" s="15"/>
      <c r="K35" s="128"/>
      <c r="L35" s="128"/>
    </row>
    <row r="36" spans="1:70" ht="29.25" customHeight="1" x14ac:dyDescent="0.2">
      <c r="A36" s="14">
        <f t="shared" ref="A36:A40" si="6">A35+0.01</f>
        <v>2.0299999999999994</v>
      </c>
      <c r="B36" s="141" t="s">
        <v>83</v>
      </c>
      <c r="C36" s="25">
        <v>150</v>
      </c>
      <c r="D36" s="38" t="s">
        <v>11</v>
      </c>
      <c r="E36" s="151"/>
      <c r="F36" s="140">
        <f t="shared" ref="F36:F38" si="7">ROUND(C36*E36,2)</f>
        <v>0</v>
      </c>
      <c r="G36" s="15"/>
      <c r="K36" s="128"/>
      <c r="L36" s="128"/>
    </row>
    <row r="37" spans="1:70" ht="29.25" customHeight="1" x14ac:dyDescent="0.2">
      <c r="A37" s="14">
        <f t="shared" si="6"/>
        <v>2.0399999999999991</v>
      </c>
      <c r="B37" s="141" t="s">
        <v>84</v>
      </c>
      <c r="C37" s="25">
        <v>250</v>
      </c>
      <c r="D37" s="38" t="s">
        <v>11</v>
      </c>
      <c r="E37" s="151"/>
      <c r="F37" s="140">
        <f t="shared" si="7"/>
        <v>0</v>
      </c>
      <c r="G37" s="15"/>
      <c r="K37" s="128"/>
      <c r="L37" s="128"/>
    </row>
    <row r="38" spans="1:70" ht="29.25" customHeight="1" x14ac:dyDescent="0.2">
      <c r="A38" s="14">
        <f t="shared" si="6"/>
        <v>2.0499999999999989</v>
      </c>
      <c r="B38" s="39" t="s">
        <v>86</v>
      </c>
      <c r="C38" s="25">
        <v>2</v>
      </c>
      <c r="D38" s="38" t="s">
        <v>77</v>
      </c>
      <c r="E38" s="151"/>
      <c r="F38" s="140">
        <f t="shared" si="7"/>
        <v>0</v>
      </c>
      <c r="G38" s="15"/>
      <c r="K38" s="128"/>
      <c r="L38" s="128"/>
    </row>
    <row r="39" spans="1:70" ht="29.25" customHeight="1" x14ac:dyDescent="0.2">
      <c r="A39" s="14">
        <f t="shared" si="6"/>
        <v>2.0599999999999987</v>
      </c>
      <c r="B39" s="39" t="s">
        <v>87</v>
      </c>
      <c r="C39" s="25">
        <v>10</v>
      </c>
      <c r="D39" s="38" t="s">
        <v>11</v>
      </c>
      <c r="E39" s="151"/>
      <c r="F39" s="140">
        <f t="shared" ref="F39" si="8">ROUND(C39*E39,2)</f>
        <v>0</v>
      </c>
      <c r="G39" s="15"/>
      <c r="K39" s="128"/>
      <c r="L39" s="128"/>
    </row>
    <row r="40" spans="1:70" ht="23.25" customHeight="1" x14ac:dyDescent="0.2">
      <c r="A40" s="14">
        <f t="shared" si="6"/>
        <v>2.0699999999999985</v>
      </c>
      <c r="B40" s="53" t="s">
        <v>19</v>
      </c>
      <c r="C40" s="54">
        <v>1</v>
      </c>
      <c r="D40" s="52" t="s">
        <v>18</v>
      </c>
      <c r="E40" s="151"/>
      <c r="F40" s="56">
        <f t="shared" ref="F40" si="9">ROUND(C40*E40,2)</f>
        <v>0</v>
      </c>
      <c r="G40" s="15"/>
    </row>
    <row r="41" spans="1:70" ht="21" customHeight="1" x14ac:dyDescent="0.2">
      <c r="A41" s="60"/>
      <c r="B41" s="61" t="s">
        <v>15</v>
      </c>
      <c r="C41" s="62"/>
      <c r="D41" s="63"/>
      <c r="E41" s="64"/>
      <c r="F41" s="64"/>
      <c r="G41" s="65">
        <f>SUM(F34:F40)</f>
        <v>0</v>
      </c>
    </row>
    <row r="42" spans="1:70" s="9" customFormat="1" ht="21" customHeight="1" x14ac:dyDescent="0.2">
      <c r="A42" s="40"/>
      <c r="B42" s="41"/>
      <c r="C42" s="51"/>
      <c r="D42" s="42"/>
      <c r="E42" s="43"/>
      <c r="F42" s="43"/>
      <c r="G42" s="44"/>
    </row>
    <row r="43" spans="1:70" ht="21" customHeight="1" x14ac:dyDescent="0.2">
      <c r="A43" s="66"/>
      <c r="B43" s="67" t="s">
        <v>17</v>
      </c>
      <c r="C43" s="67"/>
      <c r="D43" s="67"/>
      <c r="E43" s="67"/>
      <c r="F43" s="67"/>
      <c r="G43" s="68">
        <f>SUM(G20:G41)</f>
        <v>0</v>
      </c>
      <c r="H43" s="17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158"/>
      <c r="BR43" s="158"/>
    </row>
    <row r="44" spans="1:70" ht="15" customHeight="1" x14ac:dyDescent="0.25">
      <c r="A44" s="10"/>
      <c r="B44" s="11"/>
      <c r="C44" s="159"/>
      <c r="D44" s="159"/>
      <c r="E44" s="159"/>
      <c r="F44" s="12"/>
      <c r="G44" s="13"/>
      <c r="H44" s="128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160"/>
      <c r="BR44" s="160"/>
    </row>
    <row r="45" spans="1:70" customFormat="1" ht="13.5" customHeight="1" x14ac:dyDescent="0.25">
      <c r="A45" s="104"/>
      <c r="B45" s="105" t="s">
        <v>32</v>
      </c>
      <c r="C45" s="106"/>
      <c r="D45" s="107"/>
      <c r="E45" s="107"/>
      <c r="F45" s="108"/>
      <c r="G45" s="107"/>
      <c r="H45" s="128"/>
      <c r="I45" s="109"/>
      <c r="J45" s="110"/>
    </row>
    <row r="46" spans="1:70" customFormat="1" ht="13.5" customHeight="1" x14ac:dyDescent="0.25">
      <c r="A46" s="112" t="s">
        <v>23</v>
      </c>
      <c r="B46" s="112" t="s">
        <v>6</v>
      </c>
      <c r="C46" s="112"/>
      <c r="D46" s="113" t="s">
        <v>33</v>
      </c>
      <c r="E46" s="113"/>
      <c r="F46" s="113"/>
      <c r="G46" s="113" t="s">
        <v>34</v>
      </c>
      <c r="H46" s="128"/>
      <c r="I46" s="4"/>
      <c r="J46" s="4"/>
    </row>
    <row r="47" spans="1:70" customFormat="1" ht="13.5" customHeight="1" x14ac:dyDescent="0.25">
      <c r="A47" s="114"/>
      <c r="B47" s="115"/>
      <c r="C47" s="106"/>
      <c r="D47" s="107"/>
      <c r="E47" s="109"/>
      <c r="F47" s="110"/>
      <c r="G47" s="111"/>
      <c r="H47" s="128"/>
      <c r="I47" s="4"/>
      <c r="J47" s="4"/>
    </row>
    <row r="48" spans="1:70" customFormat="1" ht="13.5" customHeight="1" x14ac:dyDescent="0.25">
      <c r="A48" s="116">
        <v>1</v>
      </c>
      <c r="B48" s="115" t="s">
        <v>35</v>
      </c>
      <c r="C48" s="106"/>
      <c r="D48" s="117">
        <v>0.1</v>
      </c>
      <c r="E48" s="109"/>
      <c r="F48" s="110"/>
      <c r="G48" s="109">
        <f>ROUND(D48*G$43,2)</f>
        <v>0</v>
      </c>
      <c r="H48" s="129"/>
      <c r="I48" s="4"/>
      <c r="J48" s="4"/>
    </row>
    <row r="49" spans="1:11" customFormat="1" ht="13.5" customHeight="1" x14ac:dyDescent="0.25">
      <c r="A49" s="116">
        <v>2</v>
      </c>
      <c r="B49" s="115" t="s">
        <v>36</v>
      </c>
      <c r="C49" s="106"/>
      <c r="D49" s="117">
        <v>0.03</v>
      </c>
      <c r="E49" s="109"/>
      <c r="F49" s="110"/>
      <c r="G49" s="109">
        <f t="shared" ref="G49:G50" si="10">ROUND(D49*G$43,2)</f>
        <v>0</v>
      </c>
      <c r="H49" s="128"/>
      <c r="I49" s="4"/>
      <c r="J49" s="4"/>
    </row>
    <row r="50" spans="1:11" customFormat="1" ht="13.5" customHeight="1" x14ac:dyDescent="0.25">
      <c r="A50" s="116">
        <v>3</v>
      </c>
      <c r="B50" s="115" t="s">
        <v>37</v>
      </c>
      <c r="C50" s="106"/>
      <c r="D50" s="117">
        <v>2.5000000000000001E-2</v>
      </c>
      <c r="E50" s="109"/>
      <c r="F50" s="110"/>
      <c r="G50" s="109">
        <f t="shared" si="10"/>
        <v>0</v>
      </c>
      <c r="H50" s="128"/>
      <c r="I50" s="4"/>
      <c r="J50" s="4"/>
    </row>
    <row r="51" spans="1:11" customFormat="1" ht="13.5" customHeight="1" x14ac:dyDescent="0.25">
      <c r="A51" s="112"/>
      <c r="B51" s="112" t="s">
        <v>15</v>
      </c>
      <c r="C51" s="112"/>
      <c r="D51" s="112"/>
      <c r="E51" s="119"/>
      <c r="F51" s="112"/>
      <c r="G51" s="119">
        <f>SUM(G48:G50)</f>
        <v>0</v>
      </c>
      <c r="H51" s="128"/>
      <c r="I51" s="4"/>
      <c r="J51" s="4"/>
      <c r="K51" s="120"/>
    </row>
    <row r="52" spans="1:11" customFormat="1" ht="13.5" customHeight="1" x14ac:dyDescent="0.25">
      <c r="A52" s="116"/>
      <c r="B52" s="115"/>
      <c r="C52" s="106"/>
      <c r="D52" s="117"/>
      <c r="E52" s="109"/>
      <c r="F52" s="110"/>
      <c r="G52" s="109"/>
      <c r="H52" s="128"/>
      <c r="I52" s="4"/>
      <c r="J52" s="4"/>
    </row>
    <row r="53" spans="1:11" customFormat="1" ht="13.5" customHeight="1" x14ac:dyDescent="0.25">
      <c r="A53" s="112"/>
      <c r="B53" s="112" t="s">
        <v>38</v>
      </c>
      <c r="C53" s="112"/>
      <c r="D53" s="112"/>
      <c r="E53" s="119"/>
      <c r="F53" s="112"/>
      <c r="G53" s="119">
        <f>G51+G43</f>
        <v>0</v>
      </c>
      <c r="H53" s="128"/>
      <c r="I53" s="4"/>
      <c r="J53" s="4"/>
      <c r="K53" s="120"/>
    </row>
    <row r="54" spans="1:11" customFormat="1" ht="13.5" customHeight="1" x14ac:dyDescent="0.25">
      <c r="A54" s="116"/>
      <c r="B54" s="115"/>
      <c r="C54" s="106"/>
      <c r="D54" s="117"/>
      <c r="E54" s="109"/>
      <c r="F54" s="110"/>
      <c r="G54" s="109"/>
      <c r="H54" s="128"/>
      <c r="I54" s="4"/>
      <c r="J54" s="4"/>
    </row>
    <row r="55" spans="1:11" customFormat="1" ht="13.5" customHeight="1" x14ac:dyDescent="0.25">
      <c r="A55" s="112"/>
      <c r="B55" s="112" t="s">
        <v>39</v>
      </c>
      <c r="C55" s="112"/>
      <c r="D55" s="121">
        <v>0.1</v>
      </c>
      <c r="E55" s="119"/>
      <c r="F55" s="112"/>
      <c r="G55" s="119">
        <f>ROUND(D55*G53,2)</f>
        <v>0</v>
      </c>
      <c r="H55" s="128"/>
      <c r="I55" s="6"/>
      <c r="J55" s="4"/>
      <c r="K55" s="120"/>
    </row>
    <row r="56" spans="1:11" customFormat="1" ht="13.5" customHeight="1" x14ac:dyDescent="0.25">
      <c r="A56" s="116"/>
      <c r="B56" s="115"/>
      <c r="C56" s="106"/>
      <c r="D56" s="117"/>
      <c r="E56" s="109"/>
      <c r="F56" s="110"/>
      <c r="G56" s="109"/>
      <c r="H56" s="128"/>
      <c r="I56" s="4"/>
      <c r="J56" s="4"/>
    </row>
    <row r="57" spans="1:11" customFormat="1" ht="13.5" customHeight="1" x14ac:dyDescent="0.25">
      <c r="A57" s="116">
        <v>4</v>
      </c>
      <c r="B57" s="115" t="s">
        <v>40</v>
      </c>
      <c r="C57" s="106"/>
      <c r="D57" s="117">
        <v>0.18</v>
      </c>
      <c r="E57" s="109"/>
      <c r="F57" s="110"/>
      <c r="G57" s="109">
        <f>ROUND(D57*G$55,2)</f>
        <v>0</v>
      </c>
      <c r="H57" s="128"/>
      <c r="I57" s="4"/>
      <c r="J57" s="4"/>
    </row>
    <row r="58" spans="1:11" customFormat="1" ht="13.5" customHeight="1" x14ac:dyDescent="0.25">
      <c r="A58" s="116">
        <v>5</v>
      </c>
      <c r="B58" s="115" t="s">
        <v>41</v>
      </c>
      <c r="C58" s="106"/>
      <c r="D58" s="117">
        <v>4.4999999999999998E-2</v>
      </c>
      <c r="E58" s="109"/>
      <c r="F58" s="110"/>
      <c r="G58" s="109">
        <f>ROUND(D58*G$43,2)</f>
        <v>0</v>
      </c>
      <c r="H58" s="128"/>
      <c r="I58" s="4"/>
      <c r="J58" s="4"/>
    </row>
    <row r="59" spans="1:11" customFormat="1" ht="13.5" customHeight="1" x14ac:dyDescent="0.25">
      <c r="A59" s="116">
        <v>6</v>
      </c>
      <c r="B59" s="115" t="s">
        <v>42</v>
      </c>
      <c r="C59" s="106"/>
      <c r="D59" s="117">
        <v>0.01</v>
      </c>
      <c r="E59" s="109"/>
      <c r="F59" s="110"/>
      <c r="G59" s="109">
        <f t="shared" ref="G59:G62" si="11">ROUND(D59*G$43,2)</f>
        <v>0</v>
      </c>
      <c r="H59" s="128"/>
      <c r="I59" s="6"/>
      <c r="J59" s="4"/>
    </row>
    <row r="60" spans="1:11" customFormat="1" ht="13.5" customHeight="1" x14ac:dyDescent="0.25">
      <c r="A60" s="116">
        <v>7</v>
      </c>
      <c r="B60" s="115" t="s">
        <v>43</v>
      </c>
      <c r="C60" s="106"/>
      <c r="D60" s="117">
        <v>1E-3</v>
      </c>
      <c r="E60" s="109"/>
      <c r="F60" s="110"/>
      <c r="G60" s="109">
        <f t="shared" si="11"/>
        <v>0</v>
      </c>
      <c r="H60" s="128"/>
      <c r="I60" s="4"/>
      <c r="J60" s="4"/>
    </row>
    <row r="61" spans="1:11" customFormat="1" ht="13.5" customHeight="1" x14ac:dyDescent="0.25">
      <c r="A61" s="116">
        <v>8</v>
      </c>
      <c r="B61" s="115" t="s">
        <v>44</v>
      </c>
      <c r="C61" s="106"/>
      <c r="D61" s="117">
        <v>0.01</v>
      </c>
      <c r="E61" s="109"/>
      <c r="F61" s="110"/>
      <c r="G61" s="109">
        <f t="shared" si="11"/>
        <v>0</v>
      </c>
      <c r="H61" s="128"/>
      <c r="I61" s="4"/>
      <c r="J61" s="4"/>
    </row>
    <row r="62" spans="1:11" customFormat="1" ht="13.5" customHeight="1" thickBot="1" x14ac:dyDescent="0.3">
      <c r="A62" s="116">
        <v>9</v>
      </c>
      <c r="B62" s="115" t="s">
        <v>45</v>
      </c>
      <c r="C62" s="106"/>
      <c r="D62" s="117">
        <v>0.02</v>
      </c>
      <c r="E62" s="109"/>
      <c r="F62" s="110"/>
      <c r="G62" s="109">
        <f t="shared" si="11"/>
        <v>0</v>
      </c>
      <c r="H62" s="128"/>
      <c r="I62" s="4"/>
      <c r="J62" s="4"/>
    </row>
    <row r="63" spans="1:11" customFormat="1" ht="13.5" customHeight="1" thickBot="1" x14ac:dyDescent="0.3">
      <c r="A63" s="123"/>
      <c r="B63" s="124" t="s">
        <v>15</v>
      </c>
      <c r="C63" s="125"/>
      <c r="D63" s="126"/>
      <c r="E63" s="126"/>
      <c r="F63" s="126"/>
      <c r="G63" s="119">
        <f>SUM(G57:G62)</f>
        <v>0</v>
      </c>
      <c r="H63" s="128"/>
      <c r="I63" s="4"/>
      <c r="J63" s="4"/>
      <c r="K63" s="120"/>
    </row>
    <row r="64" spans="1:11" customFormat="1" ht="13.5" customHeight="1" x14ac:dyDescent="0.25">
      <c r="A64" s="116"/>
      <c r="B64" s="115"/>
      <c r="C64" s="106"/>
      <c r="D64" s="117"/>
      <c r="E64" s="109"/>
      <c r="F64" s="110"/>
      <c r="G64" s="109"/>
      <c r="H64" s="128"/>
      <c r="I64" s="4"/>
      <c r="J64" s="4"/>
    </row>
    <row r="65" spans="1:11" customFormat="1" ht="13.5" customHeight="1" x14ac:dyDescent="0.25">
      <c r="A65" s="112"/>
      <c r="B65" s="112" t="s">
        <v>46</v>
      </c>
      <c r="C65" s="112"/>
      <c r="D65" s="112"/>
      <c r="E65" s="112"/>
      <c r="F65" s="112"/>
      <c r="G65" s="119">
        <f>G63+G51</f>
        <v>0</v>
      </c>
      <c r="H65" s="128"/>
      <c r="I65" s="4"/>
      <c r="J65" s="4"/>
    </row>
    <row r="66" spans="1:11" customFormat="1" ht="13.5" customHeight="1" x14ac:dyDescent="0.25">
      <c r="A66" s="114"/>
      <c r="B66" s="115"/>
      <c r="C66" s="106"/>
      <c r="D66" s="118"/>
      <c r="E66" s="109"/>
      <c r="F66" s="110"/>
      <c r="G66" s="111"/>
      <c r="H66" s="128"/>
      <c r="I66" s="4"/>
      <c r="J66" s="4"/>
      <c r="K66" s="120"/>
    </row>
    <row r="67" spans="1:11" customFormat="1" ht="13.5" customHeight="1" x14ac:dyDescent="0.25">
      <c r="A67" s="114"/>
      <c r="B67" s="115" t="s">
        <v>47</v>
      </c>
      <c r="C67" s="106"/>
      <c r="D67" s="127">
        <v>0.05</v>
      </c>
      <c r="E67" s="109"/>
      <c r="F67" s="127"/>
      <c r="G67" s="109">
        <f>ROUND(D67*G$43,2)</f>
        <v>0</v>
      </c>
      <c r="H67" s="128"/>
      <c r="I67" s="4"/>
      <c r="J67" s="4"/>
    </row>
    <row r="68" spans="1:11" customFormat="1" ht="13.5" customHeight="1" x14ac:dyDescent="0.25">
      <c r="A68" s="114"/>
      <c r="B68" s="115"/>
      <c r="C68" s="106"/>
      <c r="D68" s="107"/>
      <c r="E68" s="109"/>
      <c r="F68" s="110"/>
      <c r="G68" s="111"/>
      <c r="H68" s="128"/>
      <c r="I68" s="4"/>
      <c r="J68" s="4"/>
    </row>
    <row r="69" spans="1:11" customFormat="1" ht="13.5" customHeight="1" x14ac:dyDescent="0.25">
      <c r="A69" s="112"/>
      <c r="B69" s="112" t="s">
        <v>48</v>
      </c>
      <c r="C69" s="112"/>
      <c r="D69" s="112"/>
      <c r="E69" s="112"/>
      <c r="F69" s="112"/>
      <c r="G69" s="119">
        <f>G67+G65+G43</f>
        <v>0</v>
      </c>
      <c r="H69" s="128"/>
      <c r="I69" s="4"/>
      <c r="J69" s="4"/>
      <c r="K69" s="122"/>
    </row>
    <row r="70" spans="1:11" x14ac:dyDescent="0.2">
      <c r="H70" s="128"/>
    </row>
    <row r="71" spans="1:11" x14ac:dyDescent="0.2">
      <c r="H71" s="128"/>
    </row>
    <row r="72" spans="1:11" x14ac:dyDescent="0.2">
      <c r="H72" s="128"/>
    </row>
    <row r="73" spans="1:11" x14ac:dyDescent="0.2">
      <c r="H73" s="128"/>
    </row>
    <row r="74" spans="1:11" x14ac:dyDescent="0.2">
      <c r="H74" s="128"/>
    </row>
    <row r="75" spans="1:11" x14ac:dyDescent="0.2">
      <c r="H75" s="128"/>
    </row>
    <row r="76" spans="1:11" x14ac:dyDescent="0.2">
      <c r="H76" s="128"/>
    </row>
  </sheetData>
  <sheetProtection password="8A36" sheet="1" objects="1" scenarios="1"/>
  <mergeCells count="13">
    <mergeCell ref="BQ43:BR43"/>
    <mergeCell ref="C44:E44"/>
    <mergeCell ref="BQ44:BR44"/>
    <mergeCell ref="A20:G20"/>
    <mergeCell ref="F16:G16"/>
    <mergeCell ref="A7:G7"/>
    <mergeCell ref="A8:G8"/>
    <mergeCell ref="A9:G9"/>
    <mergeCell ref="A10:G10"/>
    <mergeCell ref="F15:G15"/>
    <mergeCell ref="A12:A13"/>
    <mergeCell ref="B12:G13"/>
    <mergeCell ref="B15:B16"/>
  </mergeCells>
  <phoneticPr fontId="21" type="noConversion"/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opLeftCell="B1" zoomScaleNormal="100" workbookViewId="0">
      <selection activeCell="G43" sqref="G43"/>
    </sheetView>
  </sheetViews>
  <sheetFormatPr baseColWidth="10" defaultRowHeight="15" outlineLevelRow="1" x14ac:dyDescent="0.25"/>
  <cols>
    <col min="2" max="2" width="74.140625" customWidth="1"/>
    <col min="6" max="6" width="20.7109375" customWidth="1"/>
    <col min="9" max="9" width="35.7109375" customWidth="1"/>
    <col min="11" max="11" width="18.7109375" customWidth="1"/>
    <col min="13" max="13" width="22.85546875" customWidth="1"/>
  </cols>
  <sheetData>
    <row r="2" spans="1:13" ht="21" x14ac:dyDescent="0.35">
      <c r="B2" s="162" t="s">
        <v>57</v>
      </c>
      <c r="C2" s="162"/>
      <c r="D2" s="162"/>
      <c r="E2" s="162"/>
      <c r="F2" s="162"/>
      <c r="G2" s="162"/>
      <c r="H2" s="162"/>
      <c r="I2" s="162"/>
    </row>
    <row r="4" spans="1:13" x14ac:dyDescent="0.25">
      <c r="B4" s="70" t="s">
        <v>54</v>
      </c>
      <c r="C4" s="71"/>
      <c r="I4" s="72">
        <f>SUM(K6:K20)</f>
        <v>519771.75999999995</v>
      </c>
      <c r="K4" s="72">
        <f>SUM(K6:K20)</f>
        <v>519771.75999999995</v>
      </c>
    </row>
    <row r="5" spans="1:13" outlineLevel="1" x14ac:dyDescent="0.25">
      <c r="B5" s="73"/>
      <c r="C5" s="74"/>
      <c r="L5" s="128"/>
      <c r="M5" s="128"/>
    </row>
    <row r="6" spans="1:13" outlineLevel="1" x14ac:dyDescent="0.25">
      <c r="A6" s="75"/>
      <c r="B6" s="76" t="s">
        <v>59</v>
      </c>
      <c r="C6" s="74"/>
      <c r="D6" s="77"/>
      <c r="E6" s="78"/>
      <c r="F6" s="78"/>
      <c r="G6" s="79"/>
      <c r="H6" s="79"/>
      <c r="I6" s="79"/>
      <c r="J6" s="80" t="s">
        <v>21</v>
      </c>
      <c r="K6" s="72">
        <f>F18</f>
        <v>519771.75999999995</v>
      </c>
      <c r="L6" s="128"/>
      <c r="M6" s="128"/>
    </row>
    <row r="7" spans="1:13" outlineLevel="1" x14ac:dyDescent="0.25">
      <c r="A7" s="81" t="s">
        <v>23</v>
      </c>
      <c r="B7" s="82" t="s">
        <v>24</v>
      </c>
      <c r="C7" s="82" t="s">
        <v>25</v>
      </c>
      <c r="D7" s="83" t="s">
        <v>26</v>
      </c>
      <c r="E7" s="83" t="s">
        <v>22</v>
      </c>
      <c r="F7" s="84" t="s">
        <v>27</v>
      </c>
      <c r="G7" s="83" t="s">
        <v>28</v>
      </c>
      <c r="H7" s="83" t="s">
        <v>29</v>
      </c>
      <c r="I7" s="83" t="s">
        <v>30</v>
      </c>
      <c r="J7" s="85"/>
      <c r="K7" s="72"/>
      <c r="L7" s="128"/>
      <c r="M7" s="128"/>
    </row>
    <row r="8" spans="1:13" outlineLevel="1" x14ac:dyDescent="0.25">
      <c r="A8" s="86"/>
      <c r="B8" s="87" t="s">
        <v>61</v>
      </c>
      <c r="C8" s="88" t="s">
        <v>11</v>
      </c>
      <c r="D8" s="89">
        <v>37.369999999999997</v>
      </c>
      <c r="E8" s="89">
        <v>15</v>
      </c>
      <c r="F8" s="89">
        <v>1</v>
      </c>
      <c r="G8" s="90">
        <f t="shared" ref="G8:G10" si="0">D8*E8*F8</f>
        <v>560.54999999999995</v>
      </c>
      <c r="H8" s="130">
        <v>1</v>
      </c>
      <c r="I8" s="91">
        <f>H8*G8</f>
        <v>560.54999999999995</v>
      </c>
      <c r="J8" s="92"/>
      <c r="L8" s="128"/>
      <c r="M8" s="128"/>
    </row>
    <row r="9" spans="1:13" outlineLevel="1" x14ac:dyDescent="0.25">
      <c r="A9" s="86"/>
      <c r="B9" s="87" t="s">
        <v>60</v>
      </c>
      <c r="C9" s="88" t="s">
        <v>11</v>
      </c>
      <c r="D9" s="89">
        <v>6.78</v>
      </c>
      <c r="E9" s="89">
        <v>30.42</v>
      </c>
      <c r="F9" s="89">
        <v>0</v>
      </c>
      <c r="G9" s="90">
        <f t="shared" si="0"/>
        <v>0</v>
      </c>
      <c r="H9" s="131">
        <v>1</v>
      </c>
      <c r="I9" s="91">
        <f t="shared" ref="I9:I10" si="1">H9*G9</f>
        <v>0</v>
      </c>
      <c r="J9" s="93"/>
      <c r="L9" s="128"/>
      <c r="M9" s="128"/>
    </row>
    <row r="10" spans="1:13" outlineLevel="1" x14ac:dyDescent="0.25">
      <c r="A10" s="86"/>
      <c r="B10" s="87" t="s">
        <v>78</v>
      </c>
      <c r="C10" s="88" t="s">
        <v>11</v>
      </c>
      <c r="D10" s="89">
        <f>SUM(D8:E8)*2</f>
        <v>104.74</v>
      </c>
      <c r="E10" s="89">
        <f>0.5+0.2</f>
        <v>0.7</v>
      </c>
      <c r="F10" s="89">
        <v>1</v>
      </c>
      <c r="G10" s="90">
        <f t="shared" si="0"/>
        <v>73.317999999999998</v>
      </c>
      <c r="H10" s="131">
        <v>1</v>
      </c>
      <c r="I10" s="91">
        <f t="shared" si="1"/>
        <v>73.317999999999998</v>
      </c>
      <c r="J10" s="93"/>
      <c r="L10" s="128"/>
      <c r="M10" s="128"/>
    </row>
    <row r="11" spans="1:13" outlineLevel="1" x14ac:dyDescent="0.25">
      <c r="A11" s="86"/>
      <c r="B11" s="87"/>
      <c r="C11" s="88"/>
      <c r="D11" s="89"/>
      <c r="E11" s="89"/>
      <c r="F11" s="89">
        <v>0</v>
      </c>
      <c r="G11" s="90">
        <f t="shared" ref="G11:G15" si="2">D11*E11*F11</f>
        <v>0</v>
      </c>
      <c r="H11" s="131">
        <v>1</v>
      </c>
      <c r="I11" s="91">
        <f t="shared" ref="I11:I15" si="3">H11*G11</f>
        <v>0</v>
      </c>
      <c r="J11" s="93"/>
    </row>
    <row r="12" spans="1:13" outlineLevel="1" x14ac:dyDescent="0.25">
      <c r="A12" s="86"/>
      <c r="B12" s="87"/>
      <c r="C12" s="88"/>
      <c r="D12" s="89"/>
      <c r="E12" s="89"/>
      <c r="F12" s="89">
        <v>0</v>
      </c>
      <c r="G12" s="90">
        <f t="shared" si="2"/>
        <v>0</v>
      </c>
      <c r="H12" s="131">
        <v>1</v>
      </c>
      <c r="I12" s="91">
        <f t="shared" si="3"/>
        <v>0</v>
      </c>
      <c r="J12" s="93"/>
    </row>
    <row r="13" spans="1:13" outlineLevel="1" x14ac:dyDescent="0.25">
      <c r="A13" s="86"/>
      <c r="B13" s="87"/>
      <c r="C13" s="88"/>
      <c r="D13" s="89"/>
      <c r="E13" s="89"/>
      <c r="F13" s="89">
        <v>0</v>
      </c>
      <c r="G13" s="90">
        <f t="shared" si="2"/>
        <v>0</v>
      </c>
      <c r="H13" s="131">
        <v>1</v>
      </c>
      <c r="I13" s="91">
        <f t="shared" si="3"/>
        <v>0</v>
      </c>
      <c r="J13" s="93"/>
    </row>
    <row r="14" spans="1:13" outlineLevel="1" x14ac:dyDescent="0.25">
      <c r="A14" s="86"/>
      <c r="B14" s="87"/>
      <c r="C14" s="88"/>
      <c r="D14" s="89"/>
      <c r="E14" s="89"/>
      <c r="F14" s="89">
        <v>0</v>
      </c>
      <c r="G14" s="90">
        <f t="shared" si="2"/>
        <v>0</v>
      </c>
      <c r="H14" s="131">
        <v>1</v>
      </c>
      <c r="I14" s="91">
        <f t="shared" si="3"/>
        <v>0</v>
      </c>
      <c r="J14" s="93"/>
    </row>
    <row r="15" spans="1:13" outlineLevel="1" x14ac:dyDescent="0.25">
      <c r="A15" s="86"/>
      <c r="B15" s="87"/>
      <c r="C15" s="88"/>
      <c r="D15" s="89"/>
      <c r="E15" s="89"/>
      <c r="F15" s="89">
        <v>0</v>
      </c>
      <c r="G15" s="90">
        <f t="shared" si="2"/>
        <v>0</v>
      </c>
      <c r="H15" s="131">
        <v>1</v>
      </c>
      <c r="I15" s="91">
        <f t="shared" si="3"/>
        <v>0</v>
      </c>
      <c r="J15" s="93"/>
      <c r="L15" s="120"/>
    </row>
    <row r="16" spans="1:13" outlineLevel="1" x14ac:dyDescent="0.25">
      <c r="A16" s="86"/>
      <c r="B16" s="87"/>
      <c r="C16" s="88"/>
      <c r="D16" s="89"/>
      <c r="E16" s="89"/>
      <c r="F16" s="89">
        <v>0</v>
      </c>
      <c r="G16" s="90">
        <f t="shared" ref="G16" si="4">D16*E16*F16</f>
        <v>0</v>
      </c>
      <c r="H16" s="131">
        <v>1</v>
      </c>
      <c r="I16" s="91">
        <f t="shared" ref="I16" si="5">H16*G16</f>
        <v>0</v>
      </c>
      <c r="J16" s="93"/>
    </row>
    <row r="17" spans="1:13" outlineLevel="1" x14ac:dyDescent="0.25">
      <c r="A17" s="94"/>
      <c r="B17" s="95"/>
      <c r="C17" s="96"/>
      <c r="D17" s="97"/>
      <c r="E17" s="97"/>
      <c r="F17" s="97"/>
      <c r="G17" s="98">
        <f>SUM(G8:G16)</f>
        <v>633.86799999999994</v>
      </c>
      <c r="H17" s="132">
        <v>1</v>
      </c>
      <c r="I17" s="99">
        <f>SUM(I8:I10)/G17</f>
        <v>1</v>
      </c>
      <c r="J17" s="85"/>
    </row>
    <row r="18" spans="1:13" ht="15.75" outlineLevel="1" thickBot="1" x14ac:dyDescent="0.3">
      <c r="B18" s="100" t="s">
        <v>28</v>
      </c>
      <c r="C18" s="101">
        <f>G17</f>
        <v>633.86799999999994</v>
      </c>
      <c r="D18" s="102">
        <v>820</v>
      </c>
      <c r="F18" s="103">
        <f>C18*D18</f>
        <v>519771.75999999995</v>
      </c>
    </row>
    <row r="19" spans="1:13" ht="15.75" outlineLevel="1" thickBot="1" x14ac:dyDescent="0.3">
      <c r="B19" s="133" t="s">
        <v>31</v>
      </c>
      <c r="C19" s="134">
        <f>C18*I17</f>
        <v>633.86799999999994</v>
      </c>
      <c r="D19" s="135">
        <v>2343.9899999999998</v>
      </c>
      <c r="E19" s="136"/>
      <c r="F19" s="137">
        <f>C19*D19</f>
        <v>1485780.2533199997</v>
      </c>
    </row>
    <row r="20" spans="1:13" outlineLevel="1" x14ac:dyDescent="0.25"/>
    <row r="25" spans="1:13" x14ac:dyDescent="0.25">
      <c r="B25" s="70" t="s">
        <v>58</v>
      </c>
      <c r="C25" s="71"/>
      <c r="I25" s="72">
        <f>SUM(K27:K46)</f>
        <v>464957.54799999995</v>
      </c>
      <c r="K25" s="72">
        <f>SUM(K27:K46)</f>
        <v>464957.54799999995</v>
      </c>
    </row>
    <row r="26" spans="1:13" outlineLevel="1" x14ac:dyDescent="0.25">
      <c r="B26" s="73"/>
      <c r="C26" s="74"/>
      <c r="L26" s="128"/>
      <c r="M26" s="128"/>
    </row>
    <row r="27" spans="1:13" outlineLevel="1" x14ac:dyDescent="0.25">
      <c r="A27" s="75"/>
      <c r="B27" s="76" t="s">
        <v>62</v>
      </c>
      <c r="C27" s="74"/>
      <c r="D27" s="77"/>
      <c r="E27" s="78"/>
      <c r="F27" s="78"/>
      <c r="G27" s="79"/>
      <c r="H27" s="79"/>
      <c r="I27" s="79"/>
      <c r="J27" s="80" t="s">
        <v>21</v>
      </c>
      <c r="K27" s="72">
        <f>F44</f>
        <v>464957.54799999995</v>
      </c>
      <c r="L27" s="128"/>
      <c r="M27" s="129">
        <f>SUM(D29:E29)*2*F29</f>
        <v>31.92</v>
      </c>
    </row>
    <row r="28" spans="1:13" outlineLevel="1" x14ac:dyDescent="0.25">
      <c r="A28" s="81" t="s">
        <v>23</v>
      </c>
      <c r="B28" s="82" t="s">
        <v>24</v>
      </c>
      <c r="C28" s="82" t="s">
        <v>25</v>
      </c>
      <c r="D28" s="83" t="s">
        <v>26</v>
      </c>
      <c r="E28" s="83" t="s">
        <v>22</v>
      </c>
      <c r="F28" s="84" t="s">
        <v>27</v>
      </c>
      <c r="G28" s="83" t="s">
        <v>28</v>
      </c>
      <c r="H28" s="83" t="s">
        <v>29</v>
      </c>
      <c r="I28" s="83" t="s">
        <v>30</v>
      </c>
      <c r="J28" s="85"/>
      <c r="K28" s="72"/>
      <c r="L28" s="128"/>
      <c r="M28" s="129">
        <f t="shared" ref="M28:M41" si="6">SUM(D30:E30)*2*F30</f>
        <v>10.64</v>
      </c>
    </row>
    <row r="29" spans="1:13" outlineLevel="1" x14ac:dyDescent="0.25">
      <c r="A29" s="86"/>
      <c r="B29" s="87" t="s">
        <v>64</v>
      </c>
      <c r="C29" s="88" t="s">
        <v>11</v>
      </c>
      <c r="D29" s="89">
        <v>2.56</v>
      </c>
      <c r="E29" s="89">
        <v>2.76</v>
      </c>
      <c r="F29" s="89">
        <v>3</v>
      </c>
      <c r="G29" s="90">
        <f t="shared" ref="G29" si="7">D29*E29*F29</f>
        <v>21.1968</v>
      </c>
      <c r="H29" s="130">
        <v>1</v>
      </c>
      <c r="I29" s="91">
        <f>H29*G29</f>
        <v>21.1968</v>
      </c>
      <c r="J29" s="92"/>
      <c r="L29" s="128"/>
      <c r="M29" s="129">
        <f t="shared" si="6"/>
        <v>10.64</v>
      </c>
    </row>
    <row r="30" spans="1:13" outlineLevel="1" x14ac:dyDescent="0.25">
      <c r="A30" s="86"/>
      <c r="B30" s="87" t="s">
        <v>65</v>
      </c>
      <c r="C30" s="88" t="s">
        <v>11</v>
      </c>
      <c r="D30" s="89">
        <v>2.56</v>
      </c>
      <c r="E30" s="89">
        <v>2.76</v>
      </c>
      <c r="F30" s="89">
        <v>1</v>
      </c>
      <c r="G30" s="90">
        <f t="shared" ref="G30:G31" si="8">D30*E30*F30</f>
        <v>7.0655999999999999</v>
      </c>
      <c r="H30" s="130">
        <v>1</v>
      </c>
      <c r="I30" s="91">
        <f t="shared" ref="I30:I31" si="9">H30*G30</f>
        <v>7.0655999999999999</v>
      </c>
      <c r="J30" s="92"/>
      <c r="L30" s="128"/>
      <c r="M30" s="129">
        <f t="shared" si="6"/>
        <v>18.060000000000002</v>
      </c>
    </row>
    <row r="31" spans="1:13" outlineLevel="1" x14ac:dyDescent="0.25">
      <c r="A31" s="86"/>
      <c r="B31" s="87" t="s">
        <v>65</v>
      </c>
      <c r="C31" s="88" t="s">
        <v>11</v>
      </c>
      <c r="D31" s="89">
        <v>2.56</v>
      </c>
      <c r="E31" s="89">
        <v>2.76</v>
      </c>
      <c r="F31" s="89">
        <v>1</v>
      </c>
      <c r="G31" s="90">
        <f t="shared" si="8"/>
        <v>7.0655999999999999</v>
      </c>
      <c r="H31" s="130">
        <v>1</v>
      </c>
      <c r="I31" s="91">
        <f t="shared" si="9"/>
        <v>7.0655999999999999</v>
      </c>
      <c r="J31" s="92"/>
      <c r="L31" s="128"/>
      <c r="M31" s="129">
        <f t="shared" si="6"/>
        <v>18.060000000000002</v>
      </c>
    </row>
    <row r="32" spans="1:13" outlineLevel="1" x14ac:dyDescent="0.25">
      <c r="A32" s="86"/>
      <c r="B32" s="87" t="s">
        <v>66</v>
      </c>
      <c r="C32" s="88" t="s">
        <v>11</v>
      </c>
      <c r="D32" s="89">
        <v>2.56</v>
      </c>
      <c r="E32" s="89">
        <f>9.23-E30</f>
        <v>6.4700000000000006</v>
      </c>
      <c r="F32" s="89">
        <v>1</v>
      </c>
      <c r="G32" s="90">
        <f t="shared" ref="G32:G33" si="10">D32*E32*F32</f>
        <v>16.563200000000002</v>
      </c>
      <c r="H32" s="130">
        <v>1</v>
      </c>
      <c r="I32" s="91">
        <f t="shared" ref="I32:I37" si="11">H32*G32</f>
        <v>16.563200000000002</v>
      </c>
      <c r="J32" s="92"/>
      <c r="L32" s="128"/>
      <c r="M32" s="129">
        <f t="shared" si="6"/>
        <v>29.759999999999998</v>
      </c>
    </row>
    <row r="33" spans="1:13" outlineLevel="1" x14ac:dyDescent="0.25">
      <c r="A33" s="86"/>
      <c r="B33" s="87" t="s">
        <v>66</v>
      </c>
      <c r="C33" s="88" t="s">
        <v>11</v>
      </c>
      <c r="D33" s="89">
        <v>2.56</v>
      </c>
      <c r="E33" s="89">
        <f>9.23-E31</f>
        <v>6.4700000000000006</v>
      </c>
      <c r="F33" s="89">
        <v>1</v>
      </c>
      <c r="G33" s="90">
        <f t="shared" si="10"/>
        <v>16.563200000000002</v>
      </c>
      <c r="H33" s="130">
        <v>1</v>
      </c>
      <c r="I33" s="91">
        <f t="shared" si="11"/>
        <v>16.563200000000002</v>
      </c>
      <c r="J33" s="92"/>
      <c r="L33" s="128"/>
      <c r="M33" s="129">
        <f t="shared" si="6"/>
        <v>21.52</v>
      </c>
    </row>
    <row r="34" spans="1:13" outlineLevel="1" x14ac:dyDescent="0.25">
      <c r="A34" s="86"/>
      <c r="B34" s="87" t="s">
        <v>67</v>
      </c>
      <c r="C34" s="88" t="s">
        <v>11</v>
      </c>
      <c r="D34" s="89">
        <v>2.14</v>
      </c>
      <c r="E34" s="89">
        <v>2.82</v>
      </c>
      <c r="F34" s="89">
        <v>3</v>
      </c>
      <c r="G34" s="90">
        <f t="shared" ref="G34:G37" si="12">D34*E34*F34</f>
        <v>18.104399999999998</v>
      </c>
      <c r="H34" s="130">
        <v>1</v>
      </c>
      <c r="I34" s="91">
        <f t="shared" si="11"/>
        <v>18.104399999999998</v>
      </c>
      <c r="J34" s="138"/>
      <c r="L34" s="128"/>
      <c r="M34" s="129">
        <f t="shared" si="6"/>
        <v>23.16</v>
      </c>
    </row>
    <row r="35" spans="1:13" outlineLevel="1" x14ac:dyDescent="0.25">
      <c r="A35" s="86"/>
      <c r="B35" s="87" t="s">
        <v>68</v>
      </c>
      <c r="C35" s="88" t="s">
        <v>11</v>
      </c>
      <c r="D35" s="89">
        <v>2.94</v>
      </c>
      <c r="E35" s="89">
        <v>2.44</v>
      </c>
      <c r="F35" s="89">
        <v>2</v>
      </c>
      <c r="G35" s="90">
        <f t="shared" si="12"/>
        <v>14.347199999999999</v>
      </c>
      <c r="H35" s="130">
        <v>1</v>
      </c>
      <c r="I35" s="91">
        <f t="shared" si="11"/>
        <v>14.347199999999999</v>
      </c>
      <c r="J35" s="138"/>
      <c r="L35" s="128"/>
      <c r="M35" s="129">
        <f t="shared" si="6"/>
        <v>9.9</v>
      </c>
    </row>
    <row r="36" spans="1:13" outlineLevel="1" x14ac:dyDescent="0.25">
      <c r="A36" s="86"/>
      <c r="B36" s="87" t="s">
        <v>69</v>
      </c>
      <c r="C36" s="88" t="s">
        <v>11</v>
      </c>
      <c r="D36" s="89">
        <v>3.24</v>
      </c>
      <c r="E36" s="89">
        <v>2.5499999999999998</v>
      </c>
      <c r="F36" s="89">
        <v>2</v>
      </c>
      <c r="G36" s="90">
        <f t="shared" si="12"/>
        <v>16.524000000000001</v>
      </c>
      <c r="H36" s="130">
        <v>1</v>
      </c>
      <c r="I36" s="91">
        <f t="shared" si="11"/>
        <v>16.524000000000001</v>
      </c>
      <c r="J36" s="138"/>
      <c r="L36" s="128"/>
      <c r="M36" s="129">
        <f t="shared" si="6"/>
        <v>50.8</v>
      </c>
    </row>
    <row r="37" spans="1:13" outlineLevel="1" x14ac:dyDescent="0.25">
      <c r="A37" s="86"/>
      <c r="B37" s="87" t="s">
        <v>70</v>
      </c>
      <c r="C37" s="88" t="s">
        <v>11</v>
      </c>
      <c r="D37" s="89">
        <v>3.06</v>
      </c>
      <c r="E37" s="89">
        <v>1.89</v>
      </c>
      <c r="F37" s="89">
        <v>1</v>
      </c>
      <c r="G37" s="90">
        <f t="shared" si="12"/>
        <v>5.7833999999999994</v>
      </c>
      <c r="H37" s="130">
        <v>1</v>
      </c>
      <c r="I37" s="91">
        <f t="shared" si="11"/>
        <v>5.7833999999999994</v>
      </c>
      <c r="J37" s="138"/>
      <c r="L37" s="128"/>
      <c r="M37" s="129">
        <f t="shared" si="6"/>
        <v>155.07999999999998</v>
      </c>
    </row>
    <row r="38" spans="1:13" outlineLevel="1" x14ac:dyDescent="0.25">
      <c r="A38" s="86"/>
      <c r="B38" s="87" t="s">
        <v>71</v>
      </c>
      <c r="C38" s="88" t="s">
        <v>11</v>
      </c>
      <c r="D38" s="89">
        <v>3.79</v>
      </c>
      <c r="E38" s="89">
        <v>2.56</v>
      </c>
      <c r="F38" s="89">
        <v>4</v>
      </c>
      <c r="G38" s="90">
        <f t="shared" ref="G38" si="13">D38*E38*F38</f>
        <v>38.809600000000003</v>
      </c>
      <c r="H38" s="130">
        <v>1</v>
      </c>
      <c r="I38" s="91">
        <f t="shared" ref="I38" si="14">H38*G38</f>
        <v>38.809600000000003</v>
      </c>
      <c r="J38" s="138"/>
      <c r="L38" s="128"/>
      <c r="M38" s="129">
        <f t="shared" si="6"/>
        <v>13.280000000000001</v>
      </c>
    </row>
    <row r="39" spans="1:13" outlineLevel="1" x14ac:dyDescent="0.25">
      <c r="A39" s="86"/>
      <c r="B39" s="87" t="s">
        <v>63</v>
      </c>
      <c r="C39" s="88" t="s">
        <v>11</v>
      </c>
      <c r="D39" s="89">
        <v>6.04</v>
      </c>
      <c r="E39" s="89">
        <v>32.729999999999997</v>
      </c>
      <c r="F39" s="89">
        <v>2</v>
      </c>
      <c r="G39" s="90">
        <f t="shared" ref="G39:G40" si="15">D39*E39*F39</f>
        <v>395.37839999999994</v>
      </c>
      <c r="H39" s="130">
        <v>2</v>
      </c>
      <c r="I39" s="91">
        <f t="shared" ref="I39" si="16">H39*G39</f>
        <v>790.75679999999988</v>
      </c>
      <c r="J39" s="138"/>
      <c r="L39" s="128"/>
      <c r="M39" s="129">
        <f t="shared" si="6"/>
        <v>8.52</v>
      </c>
    </row>
    <row r="40" spans="1:13" outlineLevel="1" x14ac:dyDescent="0.25">
      <c r="A40" s="86"/>
      <c r="B40" s="87" t="s">
        <v>72</v>
      </c>
      <c r="C40" s="88" t="s">
        <v>11</v>
      </c>
      <c r="D40" s="89">
        <v>2.12</v>
      </c>
      <c r="E40" s="89">
        <v>1.2</v>
      </c>
      <c r="F40" s="89">
        <v>2</v>
      </c>
      <c r="G40" s="90">
        <f t="shared" si="15"/>
        <v>5.0880000000000001</v>
      </c>
      <c r="H40" s="130">
        <v>2</v>
      </c>
      <c r="I40" s="91"/>
      <c r="J40" s="138"/>
      <c r="L40" s="128"/>
      <c r="M40" s="129">
        <f t="shared" si="6"/>
        <v>0</v>
      </c>
    </row>
    <row r="41" spans="1:13" outlineLevel="1" x14ac:dyDescent="0.25">
      <c r="A41" s="86"/>
      <c r="B41" s="87" t="s">
        <v>73</v>
      </c>
      <c r="C41" s="88" t="s">
        <v>11</v>
      </c>
      <c r="D41" s="89">
        <v>2.2000000000000002</v>
      </c>
      <c r="E41" s="89">
        <v>2.06</v>
      </c>
      <c r="F41" s="89">
        <v>1</v>
      </c>
      <c r="G41" s="90">
        <f t="shared" ref="G41" si="17">D41*E41*F41</f>
        <v>4.5320000000000009</v>
      </c>
      <c r="H41" s="130">
        <v>2</v>
      </c>
      <c r="I41" s="91"/>
      <c r="J41" s="138"/>
      <c r="L41" s="128"/>
      <c r="M41" s="129">
        <f t="shared" si="6"/>
        <v>0</v>
      </c>
    </row>
    <row r="42" spans="1:13" outlineLevel="1" x14ac:dyDescent="0.25">
      <c r="A42" s="86"/>
      <c r="B42" s="87"/>
      <c r="C42" s="88"/>
      <c r="D42" s="89"/>
      <c r="E42" s="89"/>
      <c r="F42" s="89"/>
      <c r="G42" s="90"/>
      <c r="H42" s="131">
        <v>1</v>
      </c>
      <c r="I42" s="91">
        <f t="shared" ref="I42" si="18">H42*G42</f>
        <v>0</v>
      </c>
      <c r="J42" s="93"/>
      <c r="M42" s="120">
        <f>SUM(M27:M41)*1.3</f>
        <v>521.74200000000008</v>
      </c>
    </row>
    <row r="43" spans="1:13" outlineLevel="1" x14ac:dyDescent="0.25">
      <c r="A43" s="94"/>
      <c r="B43" s="95"/>
      <c r="C43" s="96"/>
      <c r="D43" s="97"/>
      <c r="E43" s="97"/>
      <c r="F43" s="97"/>
      <c r="G43" s="98">
        <f>SUM(G29:G42)</f>
        <v>567.02139999999997</v>
      </c>
      <c r="H43" s="132">
        <v>1</v>
      </c>
      <c r="I43" s="99">
        <f>SUM(I29:I41)/G43</f>
        <v>1.6803242346761516</v>
      </c>
      <c r="J43" s="85"/>
    </row>
    <row r="44" spans="1:13" ht="15.75" outlineLevel="1" thickBot="1" x14ac:dyDescent="0.3">
      <c r="B44" s="100" t="s">
        <v>28</v>
      </c>
      <c r="C44" s="101">
        <f>G43</f>
        <v>567.02139999999997</v>
      </c>
      <c r="D44" s="102">
        <v>820</v>
      </c>
      <c r="F44" s="103">
        <f>C44*D44</f>
        <v>464957.54799999995</v>
      </c>
      <c r="M44" s="120">
        <f>M42/2.8</f>
        <v>186.3364285714286</v>
      </c>
    </row>
    <row r="45" spans="1:13" ht="15.75" outlineLevel="1" thickBot="1" x14ac:dyDescent="0.3">
      <c r="B45" s="133" t="s">
        <v>31</v>
      </c>
      <c r="C45" s="134">
        <f>C44*I43</f>
        <v>952.77979999999991</v>
      </c>
      <c r="D45" s="135">
        <v>2343.9899999999998</v>
      </c>
      <c r="E45" s="136"/>
      <c r="F45" s="137">
        <f>C45*D45</f>
        <v>2233306.3234019997</v>
      </c>
      <c r="M45" s="120">
        <f>M42/30</f>
        <v>17.391400000000001</v>
      </c>
    </row>
    <row r="46" spans="1:13" outlineLevel="1" x14ac:dyDescent="0.25"/>
    <row r="47" spans="1:13" x14ac:dyDescent="0.25">
      <c r="M47" s="120">
        <f>160*M45*1.5/M42</f>
        <v>8</v>
      </c>
    </row>
    <row r="50" spans="1:13" x14ac:dyDescent="0.25">
      <c r="B50" s="70" t="s">
        <v>74</v>
      </c>
      <c r="C50" s="71"/>
      <c r="I50" s="72">
        <f>SUM(K52:K60)</f>
        <v>1359723.9999999998</v>
      </c>
      <c r="K50" s="72">
        <f>SUM(K52:K60)</f>
        <v>1359723.9999999998</v>
      </c>
    </row>
    <row r="51" spans="1:13" outlineLevel="1" x14ac:dyDescent="0.25">
      <c r="B51" s="73"/>
      <c r="C51" s="74"/>
      <c r="L51" s="128"/>
      <c r="M51" s="128"/>
    </row>
    <row r="52" spans="1:13" outlineLevel="1" x14ac:dyDescent="0.25">
      <c r="A52" s="75"/>
      <c r="B52" s="76" t="s">
        <v>74</v>
      </c>
      <c r="C52" s="74"/>
      <c r="D52" s="77"/>
      <c r="E52" s="78"/>
      <c r="F52" s="78"/>
      <c r="G52" s="79"/>
      <c r="H52" s="79"/>
      <c r="I52" s="79"/>
      <c r="J52" s="80" t="s">
        <v>21</v>
      </c>
      <c r="K52" s="72">
        <f>F58</f>
        <v>1359723.9999999998</v>
      </c>
      <c r="L52" s="128"/>
      <c r="M52" s="128"/>
    </row>
    <row r="53" spans="1:13" outlineLevel="1" x14ac:dyDescent="0.25">
      <c r="A53" s="81" t="s">
        <v>23</v>
      </c>
      <c r="B53" s="82" t="s">
        <v>24</v>
      </c>
      <c r="C53" s="82" t="s">
        <v>25</v>
      </c>
      <c r="D53" s="83" t="s">
        <v>26</v>
      </c>
      <c r="E53" s="83" t="s">
        <v>22</v>
      </c>
      <c r="F53" s="84" t="s">
        <v>27</v>
      </c>
      <c r="G53" s="83" t="s">
        <v>28</v>
      </c>
      <c r="H53" s="83" t="s">
        <v>29</v>
      </c>
      <c r="I53" s="83" t="s">
        <v>30</v>
      </c>
      <c r="J53" s="85"/>
      <c r="K53" s="72"/>
      <c r="L53" s="128"/>
      <c r="M53" s="128"/>
    </row>
    <row r="54" spans="1:13" outlineLevel="1" x14ac:dyDescent="0.25">
      <c r="A54" s="86"/>
      <c r="B54" s="87" t="s">
        <v>75</v>
      </c>
      <c r="C54" s="88" t="s">
        <v>11</v>
      </c>
      <c r="D54" s="89">
        <v>40</v>
      </c>
      <c r="E54" s="89">
        <v>13.81</v>
      </c>
      <c r="F54" s="89">
        <v>3</v>
      </c>
      <c r="G54" s="90">
        <f t="shared" ref="G54:G55" si="19">D54*E54*F54</f>
        <v>1657.1999999999998</v>
      </c>
      <c r="H54" s="130">
        <v>1</v>
      </c>
      <c r="I54" s="91">
        <f>H54*G54</f>
        <v>1657.1999999999998</v>
      </c>
      <c r="J54" s="92"/>
      <c r="L54" s="128"/>
      <c r="M54" s="128"/>
    </row>
    <row r="55" spans="1:13" outlineLevel="1" x14ac:dyDescent="0.25">
      <c r="A55" s="86"/>
      <c r="B55" s="87" t="s">
        <v>76</v>
      </c>
      <c r="C55" s="88" t="s">
        <v>77</v>
      </c>
      <c r="D55" s="89">
        <v>1</v>
      </c>
      <c r="E55" s="89">
        <v>1</v>
      </c>
      <c r="F55" s="89">
        <v>1</v>
      </c>
      <c r="G55" s="90">
        <f t="shared" si="19"/>
        <v>1</v>
      </c>
      <c r="H55" s="130">
        <v>1</v>
      </c>
      <c r="I55" s="91">
        <f t="shared" ref="I55" si="20">H55*G55</f>
        <v>1</v>
      </c>
      <c r="J55" s="92"/>
      <c r="L55" s="128"/>
      <c r="M55" s="128"/>
    </row>
    <row r="56" spans="1:13" outlineLevel="1" x14ac:dyDescent="0.25">
      <c r="A56" s="86"/>
      <c r="B56" s="87"/>
      <c r="C56" s="88"/>
      <c r="D56" s="89"/>
      <c r="E56" s="89"/>
      <c r="F56" s="89"/>
      <c r="G56" s="90"/>
      <c r="H56" s="131">
        <v>1</v>
      </c>
      <c r="I56" s="91">
        <f t="shared" ref="I56" si="21">H56*G56</f>
        <v>0</v>
      </c>
      <c r="J56" s="93"/>
    </row>
    <row r="57" spans="1:13" outlineLevel="1" x14ac:dyDescent="0.25">
      <c r="A57" s="94"/>
      <c r="B57" s="95"/>
      <c r="C57" s="96"/>
      <c r="D57" s="97"/>
      <c r="E57" s="97"/>
      <c r="F57" s="97"/>
      <c r="G57" s="98">
        <f>SUM(G54:G56)</f>
        <v>1658.1999999999998</v>
      </c>
      <c r="H57" s="132">
        <v>1</v>
      </c>
      <c r="I57" s="99">
        <f>SUM(I54:I55)/G57</f>
        <v>1</v>
      </c>
      <c r="J57" s="85"/>
    </row>
    <row r="58" spans="1:13" ht="15.75" outlineLevel="1" thickBot="1" x14ac:dyDescent="0.3">
      <c r="B58" s="100" t="s">
        <v>28</v>
      </c>
      <c r="C58" s="101">
        <f>G57</f>
        <v>1658.1999999999998</v>
      </c>
      <c r="D58" s="102">
        <v>820</v>
      </c>
      <c r="F58" s="103">
        <f>C58*D58</f>
        <v>1359723.9999999998</v>
      </c>
    </row>
    <row r="59" spans="1:13" ht="15.75" outlineLevel="1" thickBot="1" x14ac:dyDescent="0.3">
      <c r="B59" s="133" t="s">
        <v>31</v>
      </c>
      <c r="C59" s="134">
        <f>C58*I57</f>
        <v>1658.1999999999998</v>
      </c>
      <c r="D59" s="135">
        <v>2343.9899999999998</v>
      </c>
      <c r="E59" s="136"/>
      <c r="F59" s="137">
        <f>C59*D59</f>
        <v>3886804.2179999994</v>
      </c>
    </row>
    <row r="60" spans="1:13" outlineLevel="1" x14ac:dyDescent="0.25"/>
  </sheetData>
  <mergeCells count="1">
    <mergeCell ref="B2:I2"/>
  </mergeCells>
  <phoneticPr fontId="21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Oscar E. Ozuna B.</DisplayName>
        <AccountId>13</AccountId>
        <AccountType/>
      </UserInfo>
      <UserInfo>
        <DisplayName>Wilka L. Quiroz F.</DisplayName>
        <AccountId>21</AccountId>
        <AccountType/>
      </UserInfo>
      <UserInfo>
        <DisplayName>Iris B. Arnaut</DisplayName>
        <AccountId>16</AccountId>
        <AccountType/>
      </UserInfo>
      <UserInfo>
        <DisplayName>Johanna Segura</DisplayName>
        <AccountId>14</AccountId>
        <AccountType/>
      </UserInfo>
    </SharedWithUsers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Estado xmlns="caf61add-cf15-4341-ad7c-3bb05f38d729">No hay informes preliminares</Est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1" ma:contentTypeDescription="Crear nuevo documento." ma:contentTypeScope="" ma:versionID="2d1b3424657637caa6d4f14ed9927fb1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c2897d655e1f92b41b8ac5d128b8d1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34E59-77F6-4CF9-8943-6EFDBC75F013}">
  <ds:schemaRefs>
    <ds:schemaRef ds:uri="http://schemas.microsoft.com/office/2006/documentManagement/types"/>
    <ds:schemaRef ds:uri="7c2dde16-be45-4d8b-ad45-405530d814ce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05b54953-3c8d-4842-a3b9-4b22db9cbd3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4CB7C6-B977-4C23-89BA-0863AE7FD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8B8BFD-5162-4E04-BBC3-144A3813B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General</vt:lpstr>
      <vt:lpstr>Cantidad</vt:lpstr>
      <vt:lpstr>'Presupuesto General'!Área_de_impresión</vt:lpstr>
      <vt:lpstr>'Presupuesto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Selito Antidor de la cruz</cp:lastModifiedBy>
  <cp:revision/>
  <cp:lastPrinted>2022-10-25T18:55:33Z</cp:lastPrinted>
  <dcterms:created xsi:type="dcterms:W3CDTF">2021-04-12T16:10:30Z</dcterms:created>
  <dcterms:modified xsi:type="dcterms:W3CDTF">2022-12-19T23:08:33Z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