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quiroz\Desktop\2022\OFICINAS JUECES 2DA PARTE\LOTE 2\"/>
    </mc:Choice>
  </mc:AlternateContent>
  <bookViews>
    <workbookView xWindow="0" yWindow="0" windowWidth="38400" windowHeight="17130"/>
  </bookViews>
  <sheets>
    <sheet name="Tribunal atencion permanente" sheetId="9" r:id="rId1"/>
    <sheet name="Cantidad" sheetId="3" state="hidden" r:id="rId2"/>
  </sheets>
  <definedNames>
    <definedName name="_xlnm.Print_Area" localSheetId="0">'Tribunal atencion permanente'!$A$1:$G$140</definedName>
    <definedName name="_xlnm.Print_Titles" localSheetId="0">'Tribunal atencion permanente'!$1:$19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6" i="9" l="1"/>
  <c r="A107" i="9"/>
  <c r="A108" i="9"/>
  <c r="A105" i="9"/>
  <c r="A104" i="9"/>
  <c r="A103" i="9"/>
  <c r="A96" i="9"/>
  <c r="A97" i="9"/>
  <c r="A95" i="9"/>
  <c r="F50" i="9"/>
  <c r="F49" i="9"/>
  <c r="F51" i="9"/>
  <c r="F86" i="9"/>
  <c r="F85" i="9"/>
  <c r="F75" i="9"/>
  <c r="F74" i="9"/>
  <c r="F73" i="9"/>
  <c r="F72" i="9"/>
  <c r="F89" i="9"/>
  <c r="F88" i="9"/>
  <c r="F87" i="9"/>
  <c r="F81" i="9"/>
  <c r="G82" i="9"/>
  <c r="A81" i="9"/>
  <c r="F77" i="9"/>
  <c r="F76" i="9"/>
  <c r="F71" i="9"/>
  <c r="F70" i="9"/>
  <c r="F69" i="9"/>
  <c r="F68" i="9"/>
  <c r="F67" i="9"/>
  <c r="F66" i="9"/>
  <c r="F65" i="9"/>
  <c r="G78" i="9"/>
  <c r="A65" i="9"/>
  <c r="A66" i="9"/>
  <c r="A67" i="9"/>
  <c r="A68" i="9"/>
  <c r="A69" i="9"/>
  <c r="A70" i="9"/>
  <c r="A71" i="9"/>
  <c r="A72" i="9"/>
  <c r="A73" i="9"/>
  <c r="A74" i="9"/>
  <c r="A75" i="9"/>
  <c r="A76" i="9"/>
  <c r="F61" i="9"/>
  <c r="F60" i="9"/>
  <c r="F59" i="9"/>
  <c r="F58" i="9"/>
  <c r="F57" i="9"/>
  <c r="F56" i="9"/>
  <c r="F55" i="9"/>
  <c r="G62" i="9"/>
  <c r="A55" i="9"/>
  <c r="A56" i="9"/>
  <c r="A57" i="9"/>
  <c r="A58" i="9"/>
  <c r="A59" i="9"/>
  <c r="A60" i="9"/>
  <c r="A61" i="9"/>
  <c r="F48" i="9"/>
  <c r="F47" i="9"/>
  <c r="F46" i="9"/>
  <c r="F45" i="9"/>
  <c r="G52" i="9"/>
  <c r="A45" i="9"/>
  <c r="A46" i="9"/>
  <c r="A47" i="9"/>
  <c r="A48" i="9"/>
  <c r="A49" i="9"/>
  <c r="A50" i="9"/>
  <c r="A51" i="9"/>
  <c r="F41" i="9"/>
  <c r="F40" i="9"/>
  <c r="F39" i="9"/>
  <c r="G42" i="9"/>
  <c r="A39" i="9"/>
  <c r="A40" i="9"/>
  <c r="A41" i="9"/>
  <c r="F35" i="9"/>
  <c r="G36" i="9"/>
  <c r="A35" i="9"/>
  <c r="F31" i="9"/>
  <c r="F30" i="9"/>
  <c r="G32" i="9"/>
  <c r="A30" i="9"/>
  <c r="A31" i="9"/>
  <c r="F26" i="9"/>
  <c r="F25" i="9"/>
  <c r="F24" i="9"/>
  <c r="F23" i="9"/>
  <c r="F22" i="9"/>
  <c r="F21" i="9"/>
  <c r="G27" i="9"/>
  <c r="A21" i="9"/>
  <c r="A22" i="9"/>
  <c r="A23" i="9"/>
  <c r="A24" i="9"/>
  <c r="A25" i="9"/>
  <c r="A26" i="9"/>
  <c r="G90" i="9"/>
  <c r="G92" i="9"/>
  <c r="A77" i="9"/>
  <c r="G97" i="9"/>
  <c r="G96" i="9"/>
  <c r="G104" i="9"/>
  <c r="G95" i="9"/>
  <c r="G106" i="9"/>
  <c r="G108" i="9"/>
  <c r="G107" i="9"/>
  <c r="G105" i="9"/>
  <c r="G113" i="9"/>
  <c r="G98" i="9"/>
  <c r="G100" i="9"/>
  <c r="G102" i="9"/>
  <c r="G103" i="9"/>
  <c r="G109" i="9"/>
  <c r="G111" i="9"/>
  <c r="G115" i="9"/>
  <c r="M41" i="3"/>
  <c r="M24" i="3"/>
  <c r="G125" i="3"/>
  <c r="I125" i="3"/>
  <c r="G124" i="3"/>
  <c r="I124" i="3"/>
  <c r="G123" i="3"/>
  <c r="G116" i="3"/>
  <c r="I116" i="3"/>
  <c r="G115" i="3"/>
  <c r="I115" i="3"/>
  <c r="G114" i="3"/>
  <c r="G107" i="3"/>
  <c r="I107" i="3"/>
  <c r="G106" i="3"/>
  <c r="I106" i="3"/>
  <c r="G105" i="3"/>
  <c r="G79" i="3"/>
  <c r="I79" i="3"/>
  <c r="G78" i="3"/>
  <c r="I78" i="3"/>
  <c r="G77" i="3"/>
  <c r="I77" i="3"/>
  <c r="G76" i="3"/>
  <c r="I76" i="3"/>
  <c r="G75" i="3"/>
  <c r="I75" i="3"/>
  <c r="G74" i="3"/>
  <c r="I74" i="3"/>
  <c r="G73" i="3"/>
  <c r="I73" i="3"/>
  <c r="G72" i="3"/>
  <c r="I72" i="3"/>
  <c r="G71" i="3"/>
  <c r="I71" i="3"/>
  <c r="G46" i="3"/>
  <c r="I46" i="3"/>
  <c r="G45" i="3"/>
  <c r="I45" i="3"/>
  <c r="G44" i="3"/>
  <c r="I44" i="3"/>
  <c r="G43" i="3"/>
  <c r="I43" i="3"/>
  <c r="G42" i="3"/>
  <c r="I42" i="3"/>
  <c r="G41" i="3"/>
  <c r="I41" i="3"/>
  <c r="G40" i="3"/>
  <c r="I40" i="3"/>
  <c r="G39" i="3"/>
  <c r="I39" i="3"/>
  <c r="G38" i="3"/>
  <c r="D26" i="3"/>
  <c r="G26" i="3"/>
  <c r="I26" i="3"/>
  <c r="D25" i="3"/>
  <c r="G25" i="3"/>
  <c r="I25" i="3"/>
  <c r="E24" i="3"/>
  <c r="G24" i="3"/>
  <c r="I24" i="3"/>
  <c r="G31" i="3"/>
  <c r="I31" i="3"/>
  <c r="G30" i="3"/>
  <c r="I30" i="3"/>
  <c r="G29" i="3"/>
  <c r="I29" i="3"/>
  <c r="G28" i="3"/>
  <c r="I28" i="3"/>
  <c r="G27" i="3"/>
  <c r="I27" i="3"/>
  <c r="G23" i="3"/>
  <c r="D16" i="3"/>
  <c r="G16" i="3"/>
  <c r="I16" i="3"/>
  <c r="D14" i="3"/>
  <c r="G14" i="3"/>
  <c r="I14" i="3"/>
  <c r="D12" i="3"/>
  <c r="G12" i="3"/>
  <c r="I12" i="3"/>
  <c r="D10" i="3"/>
  <c r="D9" i="3"/>
  <c r="D8" i="3"/>
  <c r="G15" i="3"/>
  <c r="I15" i="3"/>
  <c r="G13" i="3"/>
  <c r="I13" i="3"/>
  <c r="G11" i="3"/>
  <c r="I11" i="3"/>
  <c r="G126" i="3"/>
  <c r="C127" i="3"/>
  <c r="G117" i="3"/>
  <c r="C118" i="3"/>
  <c r="G108" i="3"/>
  <c r="C109" i="3"/>
  <c r="I123" i="3"/>
  <c r="I114" i="3"/>
  <c r="I105" i="3"/>
  <c r="G80" i="3"/>
  <c r="I80" i="3"/>
  <c r="G47" i="3"/>
  <c r="I38" i="3"/>
  <c r="G32" i="3"/>
  <c r="I23" i="3"/>
  <c r="H99" i="3"/>
  <c r="G98" i="3"/>
  <c r="I98" i="3"/>
  <c r="E97" i="3"/>
  <c r="D97" i="3"/>
  <c r="H90" i="3"/>
  <c r="G89" i="3"/>
  <c r="I89" i="3"/>
  <c r="G88" i="3"/>
  <c r="I88" i="3"/>
  <c r="G87" i="3"/>
  <c r="I87" i="3"/>
  <c r="H56" i="3"/>
  <c r="G55" i="3"/>
  <c r="I55" i="3"/>
  <c r="G10" i="3"/>
  <c r="I10" i="3"/>
  <c r="G9" i="3"/>
  <c r="I9" i="3"/>
  <c r="G8" i="3"/>
  <c r="I117" i="3"/>
  <c r="I108" i="3"/>
  <c r="C110" i="3"/>
  <c r="F110" i="3"/>
  <c r="I126" i="3"/>
  <c r="C128" i="3"/>
  <c r="F128" i="3"/>
  <c r="F127" i="3"/>
  <c r="K121" i="3"/>
  <c r="C119" i="3"/>
  <c r="F119" i="3"/>
  <c r="F118" i="3"/>
  <c r="K112" i="3"/>
  <c r="F109" i="3"/>
  <c r="K103" i="3"/>
  <c r="C81" i="3"/>
  <c r="F81" i="3"/>
  <c r="K69" i="3"/>
  <c r="I47" i="3"/>
  <c r="C48" i="3"/>
  <c r="I32" i="3"/>
  <c r="C33" i="3"/>
  <c r="G17" i="3"/>
  <c r="C18" i="3"/>
  <c r="G97" i="3"/>
  <c r="G99" i="3"/>
  <c r="G54" i="3"/>
  <c r="G56" i="3"/>
  <c r="G90" i="3"/>
  <c r="I8" i="3"/>
  <c r="C82" i="3"/>
  <c r="F82" i="3"/>
  <c r="F48" i="3"/>
  <c r="K48" i="3"/>
  <c r="C49" i="3"/>
  <c r="F49" i="3"/>
  <c r="C34" i="3"/>
  <c r="F34" i="3"/>
  <c r="F33" i="3"/>
  <c r="K33" i="3"/>
  <c r="I97" i="3"/>
  <c r="I99" i="3"/>
  <c r="I54" i="3"/>
  <c r="I56" i="3"/>
  <c r="I17" i="3"/>
  <c r="C19" i="3"/>
  <c r="F19" i="3"/>
  <c r="I90" i="3"/>
  <c r="C91" i="3"/>
  <c r="C100" i="3"/>
  <c r="F18" i="3"/>
  <c r="K6" i="3"/>
  <c r="C57" i="3"/>
  <c r="C101" i="3"/>
  <c r="F101" i="3"/>
  <c r="F100" i="3"/>
  <c r="K95" i="3"/>
  <c r="C92" i="3"/>
  <c r="F92" i="3"/>
  <c r="F91" i="3"/>
  <c r="K85" i="3"/>
  <c r="C58" i="3"/>
  <c r="F58" i="3"/>
  <c r="F57" i="3"/>
  <c r="K57" i="3"/>
  <c r="I4" i="3"/>
  <c r="K66" i="3"/>
  <c r="I66" i="3"/>
  <c r="K4" i="3"/>
</calcChain>
</file>

<file path=xl/sharedStrings.xml><?xml version="1.0" encoding="utf-8"?>
<sst xmlns="http://schemas.openxmlformats.org/spreadsheetml/2006/main" count="377" uniqueCount="132">
  <si>
    <t>OBRA:</t>
  </si>
  <si>
    <t>Adecuaciones para Tribunal de Atención Permanente del Palacio de Justicia de Puerto Plata</t>
  </si>
  <si>
    <t>Fecha :</t>
  </si>
  <si>
    <t>UBIC.:</t>
  </si>
  <si>
    <t>Palacio de Justicia de Puerto Plata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</si>
  <si>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</si>
  <si>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</si>
  <si>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</si>
  <si>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</si>
  <si>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</si>
  <si>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</si>
  <si>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</si>
  <si>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</si>
  <si>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 xml:space="preserve">PRELIMINARES </t>
  </si>
  <si>
    <t>Desmonte de puertas de madera existentes</t>
  </si>
  <si>
    <t>ud</t>
  </si>
  <si>
    <t>Demolición de muros de bloque</t>
  </si>
  <si>
    <t>m2</t>
  </si>
  <si>
    <t>Apertura de huecos de puertas en muros de bloque</t>
  </si>
  <si>
    <t>PA</t>
  </si>
  <si>
    <t>Cierre de hueco de puerta en Sheetrock</t>
  </si>
  <si>
    <t>Pu</t>
  </si>
  <si>
    <t>Desmote de plafon existente</t>
  </si>
  <si>
    <t>Desmonte de luminarias existentes</t>
  </si>
  <si>
    <t>Sub-total</t>
  </si>
  <si>
    <t xml:space="preserve">TERMINACION DE MUROS </t>
  </si>
  <si>
    <t>Suministro e instalación de muros de Sheet-Rock acustico (con fibra)</t>
  </si>
  <si>
    <t>Suministro e instalación de muros de Dens-glass</t>
  </si>
  <si>
    <t>TERMINACION DE TECHO</t>
  </si>
  <si>
    <t>Suministro e Instalación de Plafón 2'' x 2''  x 7mm vinil yeso (incluye estructura en metal Angulares, Maint Tee y Cross Tee)</t>
  </si>
  <si>
    <t>TERMINACION DE PISO</t>
  </si>
  <si>
    <t>Suministro y colocacion de piso de marmol similar al existente en area de muros de bloques demolidos</t>
  </si>
  <si>
    <t>ml</t>
  </si>
  <si>
    <t>Suministro y colocacion de zocalos de marmol similar al existente</t>
  </si>
  <si>
    <t>Brillado y pulido de piso en marmol existente</t>
  </si>
  <si>
    <t>TERMINACION DE MADERA</t>
  </si>
  <si>
    <t>Mantenimiento de puertas dobles de madera existentes (Pulimento, Masillado y Pintura)</t>
  </si>
  <si>
    <t>Mantenimiento de puerta sencilla de madera existente  (Pulimento, Masillado y Pintura)</t>
  </si>
  <si>
    <t>Suministro e instalacion de puerta de madera caoba nueva diseño igual a las existentes</t>
  </si>
  <si>
    <t xml:space="preserve">Suministro e instalación de plataforma en madera de pino tratado y playwood 3/4'' </t>
  </si>
  <si>
    <t>pu</t>
  </si>
  <si>
    <t>Suministro e instalación de piso de vinil machihembrado 0.30x0.60 m color madera</t>
  </si>
  <si>
    <t>Suministro e instalación de zocalos de vinil H=0.10 m color madera</t>
  </si>
  <si>
    <t xml:space="preserve">Suministro e instalacion de puertas de madera doble en caoba y vidrio nueva, a=1.80 m h=2.10 m </t>
  </si>
  <si>
    <t>INSTALACIONES ELECTRICAS</t>
  </si>
  <si>
    <t>Suministro e instalacion de salidas cenitales nuevas</t>
  </si>
  <si>
    <t xml:space="preserve">Suministro e Instalación de Lámparas parabólicas de plafón 2x2 con tubos LED T8, de 18w 24", 800LM, 4000K, 120-277VAC con certificación UL </t>
  </si>
  <si>
    <t xml:space="preserve">Suministro e instalacion de toma corrientes dobles 120v, Polímero Color blanco </t>
  </si>
  <si>
    <t xml:space="preserve">Suministro e instalacion de interuptores sencillos 110v, Polímero Color blanco </t>
  </si>
  <si>
    <t xml:space="preserve">Suministro e instalacion de salidas de datas y/o telefono, Polímero Color blanco </t>
  </si>
  <si>
    <t>Suministro e instalacion de ducteria de A/A</t>
  </si>
  <si>
    <t>Suministro e instalacion de rejilla metalica 2x2´ de A/A</t>
  </si>
  <si>
    <t>INSTALACIONES SANITARIAS</t>
  </si>
  <si>
    <t>Suministro e instalacion de porcelanato de pared de 0.30m x 0.60m color blanco matte</t>
  </si>
  <si>
    <t>Suministro e instalacion de piso en porcelanato 0.30m x 0.60 m, antideslizantes color gris claro</t>
  </si>
  <si>
    <t xml:space="preserve">Suministro y colocacion de inodoro de porcelana elongado de palanca de un solo cuerpo con asiento de caida lenta </t>
  </si>
  <si>
    <t xml:space="preserve">Suministro y colocacion de lavamanos para llaves monomando de pedestal </t>
  </si>
  <si>
    <t>Suministro y colocacion de Desague de piso 2" con parrilla acero inoxidable</t>
  </si>
  <si>
    <t xml:space="preserve">Suministro y colocacion de grifo monomando de lavamanos  tipo palanca </t>
  </si>
  <si>
    <t>Suministro de tuberias y piezas</t>
  </si>
  <si>
    <t xml:space="preserve">Suministro e instalacion de espejos 0.70 x1.00 m con marco de aluminio y sujetadores en acero inoxidable </t>
  </si>
  <si>
    <t>Suministro e instalacion de dispensador de papel toalla en acero inoxidable</t>
  </si>
  <si>
    <t>Suministro e instalacion de dispensador de papel higienico en acero inoxidable</t>
  </si>
  <si>
    <t>Suministro e instalacion de dispensador de jabon liquido en acero inoxidable</t>
  </si>
  <si>
    <t>Confeccion de registro sanitario 0.60x0.60m</t>
  </si>
  <si>
    <t xml:space="preserve">Mano de obra de plomeria </t>
  </si>
  <si>
    <t>PINTURA</t>
  </si>
  <si>
    <t>Suministro y aplicación de pintura satinada sin olor, color blanco colonial 966, 2 manos</t>
  </si>
  <si>
    <t>MISCELANEOS</t>
  </si>
  <si>
    <t>Cierre de huecos en densglass e impermeabilizacion con lona asfaltica nueva granulada de poliéster 5kg, de traga luces en techo</t>
  </si>
  <si>
    <t>Correcion de desague de techo</t>
  </si>
  <si>
    <t>Traslado de escombros</t>
  </si>
  <si>
    <t>Bote de escombros</t>
  </si>
  <si>
    <t>Viajes</t>
  </si>
  <si>
    <t xml:space="preserve">Limpieza continua y final </t>
  </si>
  <si>
    <t>TOTAL GENERAL 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</si>
  <si>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</si>
  <si>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</si>
  <si>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</si>
  <si>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</si>
  <si>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</si>
  <si>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</si>
  <si>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</si>
  <si>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</si>
  <si>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</si>
  <si>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</si>
  <si>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</si>
  <si>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</si>
  <si>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</si>
  <si>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</si>
  <si>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</si>
  <si>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</si>
  <si>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MEDICION DE AREA CIUDAD NUEVA</t>
  </si>
  <si>
    <t>TECHO 1 DE CIUDAD NUEVA</t>
  </si>
  <si>
    <t>LONA ASFALTICA EN TECHO PROXIMO A CARCEL DE LA PGR</t>
  </si>
  <si>
    <t>UBICACIÓN</t>
  </si>
  <si>
    <t>No.</t>
  </si>
  <si>
    <t>Descripcion</t>
  </si>
  <si>
    <t>uds</t>
  </si>
  <si>
    <t>largo</t>
  </si>
  <si>
    <t>alto</t>
  </si>
  <si>
    <t>cant</t>
  </si>
  <si>
    <t>total</t>
  </si>
  <si>
    <t>Porcentaje</t>
  </si>
  <si>
    <t>Ponderado</t>
  </si>
  <si>
    <t>Area 1</t>
  </si>
  <si>
    <t>Area 2</t>
  </si>
  <si>
    <t>Area 3-muros</t>
  </si>
  <si>
    <t>Area 4</t>
  </si>
  <si>
    <t>Area 5-m</t>
  </si>
  <si>
    <t>Area 6</t>
  </si>
  <si>
    <t>Area 7-m</t>
  </si>
  <si>
    <t>Area 8</t>
  </si>
  <si>
    <t>Area 9-m</t>
  </si>
  <si>
    <t>Pago reducido</t>
  </si>
  <si>
    <t>LONA ASFALTICA EN TECHO EN  SEGUNDA ZONA</t>
  </si>
  <si>
    <t>Area 4-muros</t>
  </si>
  <si>
    <t>PLAFOND 2" X 2" VINIL YESO+MAIN TEE + CROSS TEE</t>
  </si>
  <si>
    <t>AREA 1</t>
  </si>
  <si>
    <t>AREA 2</t>
  </si>
  <si>
    <t>MEDICION DE AREA BOCA CHICA</t>
  </si>
  <si>
    <t>SALA DE LACTANCIA</t>
  </si>
  <si>
    <t>LONA ASFALTICA EN EDIFICIO DE BOCA CHICA</t>
  </si>
  <si>
    <t>MUROS DE SHEETROCK</t>
  </si>
  <si>
    <t>Muro 1</t>
  </si>
  <si>
    <t>Muro2</t>
  </si>
  <si>
    <t>Dintel</t>
  </si>
  <si>
    <t>PLAFOND 2" X 2" VINIL YESO+ MAIN TEE &amp; CROSS TEE</t>
  </si>
  <si>
    <t>PULIDO DE PISO</t>
  </si>
  <si>
    <t>PINTURA AFECTADA POR FILTRACION</t>
  </si>
  <si>
    <t>PUERTA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</si>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</sst>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[$-1C0A]d&quot; de &quot;mmmm&quot; de &quot;yyyy;@"/>
    <numFmt numFmtId="166" formatCode="0.0"/>
    <numFmt numFmtId="167" formatCode="_(&quot;RD$&quot;* #,##0.00_);_(&quot;RD$&quot;* \(#,##0.00\);_(&quot;RD$&quot;* &quot;-&quot;??_);_(@_)"/>
    <numFmt numFmtId="168" formatCode="0.000"/>
    <numFmt numFmtId="169" formatCode="0.0%"/>
    <numFmt numFmtId="170" formatCode="0.000%"/>
    <numFmt numFmtId="171" formatCode="[$$-2C0A]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24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2" fillId="0" borderId="0" xfId="0" applyFont="1"/>
    <xf numFmtId="164" fontId="3" fillId="0" borderId="0" xfId="1" applyNumberFormat="1" applyFont="1" applyAlignment="1">
      <alignment horizontal="right"/>
    </xf>
    <xf numFmtId="43" fontId="2" fillId="0" borderId="0" xfId="0" applyNumberFormat="1" applyFont="1"/>
    <xf numFmtId="4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43" fontId="16" fillId="0" borderId="0" xfId="0" applyNumberFormat="1" applyFont="1"/>
    <xf numFmtId="43" fontId="11" fillId="0" borderId="0" xfId="0" applyNumberFormat="1" applyFont="1" applyAlignment="1">
      <alignment wrapText="1"/>
    </xf>
    <xf numFmtId="4" fontId="15" fillId="0" borderId="0" xfId="0" applyNumberFormat="1" applyFont="1" applyAlignment="1">
      <alignment horizontal="left" vertical="center"/>
    </xf>
    <xf numFmtId="43" fontId="8" fillId="0" borderId="0" xfId="0" applyNumberFormat="1" applyFont="1" applyAlignment="1">
      <alignment horizontal="right" vertical="top"/>
    </xf>
    <xf numFmtId="165" fontId="8" fillId="0" borderId="0" xfId="1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0" fontId="2" fillId="4" borderId="0" xfId="0" applyFont="1" applyFill="1"/>
    <xf numFmtId="166" fontId="14" fillId="3" borderId="0" xfId="0" applyNumberFormat="1" applyFont="1" applyFill="1" applyAlignment="1">
      <alignment horizontal="right" vertical="center"/>
    </xf>
    <xf numFmtId="2" fontId="7" fillId="3" borderId="0" xfId="0" applyNumberFormat="1" applyFont="1" applyFill="1" applyAlignment="1">
      <alignment vertical="center"/>
    </xf>
    <xf numFmtId="43" fontId="7" fillId="3" borderId="0" xfId="1" applyFont="1" applyFill="1" applyBorder="1" applyAlignment="1">
      <alignment horizontal="center" vertical="center"/>
    </xf>
    <xf numFmtId="40" fontId="7" fillId="3" borderId="0" xfId="1" applyNumberFormat="1" applyFont="1" applyFill="1" applyBorder="1" applyAlignment="1">
      <alignment horizontal="right" vertical="center"/>
    </xf>
    <xf numFmtId="167" fontId="7" fillId="3" borderId="0" xfId="2" applyNumberFormat="1" applyFont="1" applyFill="1" applyBorder="1" applyAlignment="1">
      <alignment horizontal="right" vertical="center"/>
    </xf>
    <xf numFmtId="4" fontId="7" fillId="3" borderId="0" xfId="1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3" fontId="7" fillId="5" borderId="1" xfId="0" applyNumberFormat="1" applyFont="1" applyFill="1" applyBorder="1" applyAlignment="1">
      <alignment horizontal="center" vertical="center"/>
    </xf>
    <xf numFmtId="166" fontId="14" fillId="5" borderId="2" xfId="0" applyNumberFormat="1" applyFont="1" applyFill="1" applyBorder="1" applyAlignment="1">
      <alignment horizontal="right" vertical="center"/>
    </xf>
    <xf numFmtId="2" fontId="7" fillId="5" borderId="3" xfId="0" applyNumberFormat="1" applyFont="1" applyFill="1" applyBorder="1" applyAlignment="1">
      <alignment vertical="center"/>
    </xf>
    <xf numFmtId="4" fontId="7" fillId="5" borderId="3" xfId="1" applyNumberFormat="1" applyFont="1" applyFill="1" applyBorder="1" applyAlignment="1">
      <alignment horizontal="center" vertical="center"/>
    </xf>
    <xf numFmtId="43" fontId="7" fillId="5" borderId="3" xfId="1" applyFont="1" applyFill="1" applyBorder="1" applyAlignment="1">
      <alignment horizontal="center" vertical="center"/>
    </xf>
    <xf numFmtId="40" fontId="7" fillId="5" borderId="3" xfId="1" applyNumberFormat="1" applyFont="1" applyFill="1" applyBorder="1" applyAlignment="1">
      <alignment horizontal="right" vertical="center"/>
    </xf>
    <xf numFmtId="167" fontId="7" fillId="5" borderId="8" xfId="2" applyNumberFormat="1" applyFont="1" applyFill="1" applyBorder="1" applyAlignment="1">
      <alignment horizontal="right" vertical="center"/>
    </xf>
    <xf numFmtId="0" fontId="14" fillId="6" borderId="5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167" fontId="8" fillId="5" borderId="7" xfId="2" applyNumberFormat="1" applyFont="1" applyFill="1" applyBorder="1" applyAlignment="1">
      <alignment horizontal="right" vertical="center"/>
    </xf>
    <xf numFmtId="2" fontId="17" fillId="4" borderId="0" xfId="0" applyNumberFormat="1" applyFont="1" applyFill="1" applyAlignment="1">
      <alignment horizontal="center" vertical="center"/>
    </xf>
    <xf numFmtId="0" fontId="20" fillId="4" borderId="3" xfId="0" applyFont="1" applyFill="1" applyBorder="1"/>
    <xf numFmtId="0" fontId="0" fillId="0" borderId="3" xfId="0" applyBorder="1"/>
    <xf numFmtId="167" fontId="0" fillId="0" borderId="0" xfId="0" applyNumberFormat="1"/>
    <xf numFmtId="0" fontId="20" fillId="4" borderId="11" xfId="0" applyFont="1" applyFill="1" applyBorder="1"/>
    <xf numFmtId="0" fontId="0" fillId="0" borderId="11" xfId="0" applyBorder="1"/>
    <xf numFmtId="0" fontId="0" fillId="0" borderId="12" xfId="0" applyBorder="1"/>
    <xf numFmtId="0" fontId="20" fillId="0" borderId="11" xfId="0" applyFont="1" applyBorder="1"/>
    <xf numFmtId="43" fontId="1" fillId="0" borderId="3" xfId="5" applyFont="1" applyFill="1" applyBorder="1" applyAlignment="1">
      <alignment horizontal="center"/>
    </xf>
    <xf numFmtId="43" fontId="1" fillId="0" borderId="13" xfId="5" applyFont="1" applyFill="1" applyBorder="1" applyAlignment="1">
      <alignment horizontal="center"/>
    </xf>
    <xf numFmtId="43" fontId="1" fillId="0" borderId="14" xfId="5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1" xfId="5" applyFont="1" applyFill="1" applyBorder="1" applyAlignment="1">
      <alignment horizontal="center" vertical="center"/>
    </xf>
    <xf numFmtId="43" fontId="25" fillId="0" borderId="1" xfId="5" applyFont="1" applyFill="1" applyBorder="1" applyAlignment="1">
      <alignment horizontal="center" vertical="center"/>
    </xf>
    <xf numFmtId="0" fontId="0" fillId="0" borderId="1" xfId="0" applyBorder="1"/>
    <xf numFmtId="0" fontId="26" fillId="0" borderId="15" xfId="0" applyFont="1" applyBorder="1" applyAlignment="1">
      <alignment horizontal="center"/>
    </xf>
    <xf numFmtId="0" fontId="2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43" fontId="1" fillId="4" borderId="0" xfId="5" applyFont="1" applyFill="1" applyBorder="1" applyAlignment="1">
      <alignment horizontal="center"/>
    </xf>
    <xf numFmtId="43" fontId="1" fillId="4" borderId="16" xfId="5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0" fontId="20" fillId="0" borderId="9" xfId="0" applyFont="1" applyBorder="1"/>
    <xf numFmtId="0" fontId="0" fillId="0" borderId="17" xfId="0" applyBorder="1"/>
    <xf numFmtId="0" fontId="26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43" fontId="1" fillId="4" borderId="3" xfId="5" applyFont="1" applyFill="1" applyBorder="1" applyAlignment="1">
      <alignment horizontal="center"/>
    </xf>
    <xf numFmtId="43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3" fillId="4" borderId="9" xfId="0" applyFont="1" applyFill="1" applyBorder="1" applyAlignment="1">
      <alignment horizontal="left"/>
    </xf>
    <xf numFmtId="43" fontId="0" fillId="0" borderId="9" xfId="0" applyNumberFormat="1" applyBorder="1"/>
    <xf numFmtId="0" fontId="0" fillId="0" borderId="18" xfId="0" applyBorder="1"/>
    <xf numFmtId="167" fontId="1" fillId="0" borderId="9" xfId="6" applyFont="1" applyBorder="1"/>
    <xf numFmtId="0" fontId="23" fillId="4" borderId="19" xfId="0" applyFont="1" applyFill="1" applyBorder="1" applyAlignment="1">
      <alignment horizontal="left"/>
    </xf>
    <xf numFmtId="43" fontId="0" fillId="0" borderId="20" xfId="0" applyNumberFormat="1" applyBorder="1"/>
    <xf numFmtId="0" fontId="0" fillId="0" borderId="20" xfId="0" applyBorder="1"/>
    <xf numFmtId="0" fontId="0" fillId="0" borderId="21" xfId="0" applyBorder="1"/>
    <xf numFmtId="167" fontId="1" fillId="0" borderId="22" xfId="6" applyFont="1" applyBorder="1"/>
    <xf numFmtId="0" fontId="20" fillId="0" borderId="3" xfId="0" applyFont="1" applyBorder="1"/>
    <xf numFmtId="43" fontId="1" fillId="4" borderId="0" xfId="5" applyFont="1" applyFill="1" applyBorder="1" applyAlignment="1"/>
    <xf numFmtId="2" fontId="8" fillId="7" borderId="23" xfId="0" applyNumberFormat="1" applyFont="1" applyFill="1" applyBorder="1" applyAlignment="1">
      <alignment vertical="center"/>
    </xf>
    <xf numFmtId="167" fontId="8" fillId="7" borderId="24" xfId="6" applyFont="1" applyFill="1" applyBorder="1" applyAlignment="1">
      <alignment horizontal="right"/>
    </xf>
    <xf numFmtId="43" fontId="0" fillId="0" borderId="0" xfId="0" applyNumberFormat="1"/>
    <xf numFmtId="0" fontId="4" fillId="0" borderId="0" xfId="3"/>
    <xf numFmtId="9" fontId="1" fillId="4" borderId="9" xfId="7" applyFont="1" applyFill="1" applyBorder="1" applyAlignment="1">
      <alignment horizontal="center"/>
    </xf>
    <xf numFmtId="9" fontId="1" fillId="4" borderId="17" xfId="7" applyFont="1" applyFill="1" applyBorder="1" applyAlignment="1">
      <alignment horizontal="center"/>
    </xf>
    <xf numFmtId="9" fontId="1" fillId="4" borderId="25" xfId="7" applyFont="1" applyFill="1" applyBorder="1" applyAlignment="1">
      <alignment horizontal="center"/>
    </xf>
    <xf numFmtId="43" fontId="1" fillId="0" borderId="8" xfId="5" applyFont="1" applyFill="1" applyBorder="1" applyAlignment="1">
      <alignment horizontal="center"/>
    </xf>
    <xf numFmtId="167" fontId="1" fillId="0" borderId="0" xfId="6" applyFont="1" applyBorder="1"/>
    <xf numFmtId="43" fontId="0" fillId="0" borderId="1" xfId="5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left"/>
    </xf>
    <xf numFmtId="43" fontId="21" fillId="4" borderId="20" xfId="0" applyNumberFormat="1" applyFont="1" applyFill="1" applyBorder="1"/>
    <xf numFmtId="0" fontId="21" fillId="4" borderId="20" xfId="0" applyFont="1" applyFill="1" applyBorder="1"/>
    <xf numFmtId="0" fontId="21" fillId="4" borderId="21" xfId="0" applyFont="1" applyFill="1" applyBorder="1"/>
    <xf numFmtId="167" fontId="21" fillId="4" borderId="22" xfId="6" applyFont="1" applyFill="1" applyBorder="1"/>
    <xf numFmtId="43" fontId="21" fillId="0" borderId="20" xfId="0" applyNumberFormat="1" applyFont="1" applyBorder="1"/>
    <xf numFmtId="0" fontId="21" fillId="0" borderId="20" xfId="0" applyFont="1" applyBorder="1"/>
    <xf numFmtId="0" fontId="21" fillId="0" borderId="21" xfId="0" applyFont="1" applyBorder="1"/>
    <xf numFmtId="167" fontId="21" fillId="0" borderId="22" xfId="6" applyFont="1" applyBorder="1"/>
    <xf numFmtId="2" fontId="8" fillId="4" borderId="3" xfId="1" applyNumberFormat="1" applyFont="1" applyFill="1" applyBorder="1" applyAlignment="1">
      <alignment horizontal="right"/>
    </xf>
    <xf numFmtId="43" fontId="8" fillId="4" borderId="3" xfId="1" applyFont="1" applyFill="1" applyBorder="1" applyAlignment="1">
      <alignment horizontal="right"/>
    </xf>
    <xf numFmtId="40" fontId="8" fillId="4" borderId="3" xfId="1" applyNumberFormat="1" applyFont="1" applyFill="1" applyBorder="1" applyAlignment="1">
      <alignment horizontal="right"/>
    </xf>
    <xf numFmtId="167" fontId="8" fillId="4" borderId="8" xfId="2" applyNumberFormat="1" applyFont="1" applyFill="1" applyBorder="1" applyAlignment="1">
      <alignment horizontal="right"/>
    </xf>
    <xf numFmtId="2" fontId="8" fillId="4" borderId="3" xfId="0" applyNumberFormat="1" applyFont="1" applyFill="1" applyBorder="1" applyAlignment="1">
      <alignment vertical="center"/>
    </xf>
    <xf numFmtId="2" fontId="8" fillId="4" borderId="2" xfId="0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167" fontId="7" fillId="0" borderId="0" xfId="2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left" vertical="center" wrapText="1"/>
    </xf>
    <xf numFmtId="4" fontId="14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43" fontId="14" fillId="0" borderId="26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3" fontId="14" fillId="0" borderId="4" xfId="1" applyFont="1" applyFill="1" applyBorder="1" applyAlignment="1">
      <alignment horizontal="right" vertical="center"/>
    </xf>
    <xf numFmtId="43" fontId="14" fillId="0" borderId="7" xfId="1" applyFont="1" applyFill="1" applyBorder="1" applyAlignment="1">
      <alignment horizontal="right" vertical="center"/>
    </xf>
    <xf numFmtId="171" fontId="14" fillId="0" borderId="1" xfId="0" applyNumberFormat="1" applyFont="1" applyBorder="1" applyAlignment="1">
      <alignment horizontal="left" vertical="center" wrapText="1"/>
    </xf>
    <xf numFmtId="43" fontId="14" fillId="0" borderId="1" xfId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center" vertical="center"/>
    </xf>
    <xf numFmtId="171" fontId="14" fillId="0" borderId="9" xfId="0" applyNumberFormat="1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3" fontId="14" fillId="0" borderId="9" xfId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40" fontId="7" fillId="0" borderId="3" xfId="1" applyNumberFormat="1" applyFont="1" applyFill="1" applyBorder="1" applyAlignment="1">
      <alignment horizontal="right" vertical="center"/>
    </xf>
    <xf numFmtId="167" fontId="7" fillId="0" borderId="8" xfId="2" applyNumberFormat="1" applyFont="1" applyFill="1" applyBorder="1" applyAlignment="1">
      <alignment horizontal="right" vertical="center"/>
    </xf>
    <xf numFmtId="43" fontId="14" fillId="0" borderId="8" xfId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2" fontId="6" fillId="0" borderId="0" xfId="0" applyNumberFormat="1" applyFont="1" applyAlignment="1">
      <alignment horizontal="right" vertical="center"/>
    </xf>
    <xf numFmtId="164" fontId="8" fillId="0" borderId="0" xfId="1" applyNumberFormat="1" applyFont="1" applyFill="1" applyBorder="1" applyAlignment="1">
      <alignment horizontal="left"/>
    </xf>
    <xf numFmtId="0" fontId="11" fillId="0" borderId="0" xfId="0" applyFont="1" applyAlignment="1">
      <alignment wrapText="1"/>
    </xf>
    <xf numFmtId="2" fontId="14" fillId="0" borderId="26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166" fontId="14" fillId="0" borderId="2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vertical="center"/>
    </xf>
    <xf numFmtId="4" fontId="18" fillId="0" borderId="0" xfId="0" applyNumberFormat="1" applyFont="1" applyAlignment="1">
      <alignment horizontal="left" vertical="center" wrapText="1"/>
    </xf>
    <xf numFmtId="171" fontId="14" fillId="0" borderId="17" xfId="0" applyNumberFormat="1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3" fontId="14" fillId="0" borderId="17" xfId="1" applyFont="1" applyFill="1" applyBorder="1" applyAlignment="1">
      <alignment horizontal="right" vertical="center"/>
    </xf>
    <xf numFmtId="43" fontId="14" fillId="0" borderId="25" xfId="1" applyFont="1" applyFill="1" applyBorder="1" applyAlignment="1">
      <alignment horizontal="right" vertical="center"/>
    </xf>
    <xf numFmtId="166" fontId="8" fillId="0" borderId="0" xfId="0" applyNumberFormat="1" applyFont="1" applyAlignment="1">
      <alignment horizontal="center"/>
    </xf>
    <xf numFmtId="0" fontId="8" fillId="0" borderId="0" xfId="0" applyFont="1"/>
    <xf numFmtId="2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68" fontId="14" fillId="4" borderId="0" xfId="0" applyNumberFormat="1" applyFont="1" applyFill="1" applyAlignment="1">
      <alignment horizontal="right"/>
    </xf>
    <xf numFmtId="0" fontId="28" fillId="0" borderId="0" xfId="3" applyFont="1"/>
    <xf numFmtId="166" fontId="14" fillId="0" borderId="0" xfId="0" applyNumberFormat="1" applyFont="1" applyAlignment="1">
      <alignment horizontal="center"/>
    </xf>
    <xf numFmtId="0" fontId="14" fillId="0" borderId="0" xfId="0" applyFont="1"/>
    <xf numFmtId="43" fontId="14" fillId="0" borderId="0" xfId="8" applyFont="1" applyAlignment="1"/>
    <xf numFmtId="10" fontId="14" fillId="0" borderId="0" xfId="8" applyNumberFormat="1" applyFont="1" applyAlignment="1"/>
    <xf numFmtId="40" fontId="14" fillId="0" borderId="0" xfId="8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169" fontId="14" fillId="0" borderId="0" xfId="9" applyNumberFormat="1" applyFont="1" applyAlignment="1">
      <alignment horizontal="right"/>
    </xf>
    <xf numFmtId="43" fontId="28" fillId="0" borderId="0" xfId="3" applyNumberFormat="1" applyFont="1"/>
    <xf numFmtId="168" fontId="14" fillId="0" borderId="0" xfId="9" applyNumberFormat="1" applyFont="1" applyAlignment="1">
      <alignment horizontal="right"/>
    </xf>
    <xf numFmtId="170" fontId="14" fillId="0" borderId="0" xfId="9" applyNumberFormat="1" applyFont="1" applyAlignment="1">
      <alignment horizontal="right"/>
    </xf>
    <xf numFmtId="2" fontId="8" fillId="7" borderId="28" xfId="0" applyNumberFormat="1" applyFont="1" applyFill="1" applyBorder="1" applyAlignment="1">
      <alignment vertical="center"/>
    </xf>
    <xf numFmtId="167" fontId="8" fillId="7" borderId="29" xfId="6" applyFont="1" applyFill="1" applyBorder="1" applyAlignment="1">
      <alignment horizontal="right"/>
    </xf>
    <xf numFmtId="2" fontId="8" fillId="7" borderId="30" xfId="0" applyNumberFormat="1" applyFont="1" applyFill="1" applyBorder="1" applyAlignment="1">
      <alignment vertical="center"/>
    </xf>
    <xf numFmtId="171" fontId="14" fillId="0" borderId="4" xfId="0" applyNumberFormat="1" applyFont="1" applyBorder="1" applyAlignment="1">
      <alignment horizontal="left" vertical="center" wrapText="1"/>
    </xf>
    <xf numFmtId="2" fontId="14" fillId="0" borderId="4" xfId="0" applyNumberFormat="1" applyFont="1" applyBorder="1" applyAlignment="1">
      <alignment horizontal="center"/>
    </xf>
    <xf numFmtId="169" fontId="14" fillId="0" borderId="4" xfId="9" applyNumberFormat="1" applyFont="1" applyBorder="1" applyAlignment="1">
      <alignment horizontal="right"/>
    </xf>
    <xf numFmtId="43" fontId="14" fillId="0" borderId="4" xfId="8" applyFont="1" applyBorder="1" applyAlignment="1"/>
    <xf numFmtId="10" fontId="14" fillId="0" borderId="4" xfId="8" applyNumberFormat="1" applyFont="1" applyBorder="1" applyAlignment="1"/>
    <xf numFmtId="2" fontId="8" fillId="7" borderId="31" xfId="0" applyNumberFormat="1" applyFont="1" applyFill="1" applyBorder="1" applyAlignment="1">
      <alignment vertical="center"/>
    </xf>
    <xf numFmtId="167" fontId="8" fillId="7" borderId="32" xfId="6" applyFont="1" applyFill="1" applyBorder="1" applyAlignment="1">
      <alignment horizontal="right"/>
    </xf>
    <xf numFmtId="0" fontId="14" fillId="0" borderId="4" xfId="0" applyFont="1" applyBorder="1"/>
    <xf numFmtId="2" fontId="8" fillId="7" borderId="3" xfId="0" applyNumberFormat="1" applyFont="1" applyFill="1" applyBorder="1" applyAlignment="1">
      <alignment vertical="center"/>
    </xf>
    <xf numFmtId="2" fontId="29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 indent="2"/>
    </xf>
    <xf numFmtId="4" fontId="10" fillId="4" borderId="0" xfId="0" applyNumberFormat="1" applyFont="1" applyFill="1" applyAlignment="1" applyProtection="1">
      <alignment horizontal="left" vertical="top" wrapText="1"/>
      <protection locked="0"/>
    </xf>
    <xf numFmtId="0" fontId="9" fillId="8" borderId="0" xfId="0" applyFont="1" applyFill="1"/>
    <xf numFmtId="0" fontId="32" fillId="4" borderId="0" xfId="0" applyFont="1" applyFill="1" applyAlignment="1">
      <alignment vertical="center"/>
    </xf>
    <xf numFmtId="0" fontId="33" fillId="4" borderId="0" xfId="0" applyFont="1" applyFill="1" applyAlignment="1">
      <alignment horizontal="right"/>
    </xf>
    <xf numFmtId="0" fontId="29" fillId="4" borderId="0" xfId="0" applyFont="1" applyFill="1" applyAlignment="1">
      <alignment horizontal="center"/>
    </xf>
    <xf numFmtId="171" fontId="34" fillId="4" borderId="0" xfId="1" applyNumberFormat="1" applyFont="1" applyFill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10" fillId="4" borderId="0" xfId="0" applyFont="1" applyFill="1"/>
    <xf numFmtId="0" fontId="35" fillId="4" borderId="0" xfId="0" applyFont="1" applyFill="1" applyAlignment="1">
      <alignment horizontal="center" vertical="center"/>
    </xf>
    <xf numFmtId="0" fontId="33" fillId="0" borderId="0" xfId="0" applyFont="1"/>
    <xf numFmtId="0" fontId="36" fillId="4" borderId="0" xfId="0" applyFont="1" applyFill="1" applyAlignment="1">
      <alignment vertical="center"/>
    </xf>
    <xf numFmtId="0" fontId="9" fillId="4" borderId="0" xfId="0" applyFont="1" applyFill="1"/>
    <xf numFmtId="0" fontId="37" fillId="4" borderId="0" xfId="0" applyFont="1" applyFill="1"/>
    <xf numFmtId="2" fontId="8" fillId="7" borderId="4" xfId="0" applyNumberFormat="1" applyFont="1" applyFill="1" applyBorder="1" applyAlignment="1">
      <alignment vertical="center"/>
    </xf>
    <xf numFmtId="9" fontId="8" fillId="7" borderId="4" xfId="7" applyFont="1" applyFill="1" applyBorder="1" applyAlignment="1">
      <alignment vertical="center"/>
    </xf>
    <xf numFmtId="167" fontId="8" fillId="7" borderId="4" xfId="6" applyFont="1" applyFill="1" applyBorder="1" applyAlignment="1">
      <alignment horizontal="right"/>
    </xf>
    <xf numFmtId="166" fontId="14" fillId="7" borderId="4" xfId="0" applyNumberFormat="1" applyFont="1" applyFill="1" applyBorder="1"/>
    <xf numFmtId="2" fontId="8" fillId="7" borderId="4" xfId="0" applyNumberFormat="1" applyFont="1" applyFill="1" applyBorder="1" applyAlignment="1">
      <alignment horizontal="center"/>
    </xf>
    <xf numFmtId="168" fontId="8" fillId="7" borderId="4" xfId="1" applyNumberFormat="1" applyFont="1" applyFill="1" applyBorder="1" applyAlignment="1">
      <alignment horizontal="right"/>
    </xf>
    <xf numFmtId="0" fontId="38" fillId="0" borderId="4" xfId="0" applyFont="1" applyBorder="1" applyAlignment="1">
      <alignment horizontal="left" vertical="center" wrapText="1"/>
    </xf>
    <xf numFmtId="0" fontId="31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6" fillId="0" borderId="27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5" fillId="0" borderId="0" xfId="3" applyFont="1" applyAlignment="1">
      <alignment horizontal="center"/>
    </xf>
    <xf numFmtId="2" fontId="6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left"/>
    </xf>
    <xf numFmtId="0" fontId="11" fillId="0" borderId="0" xfId="0" applyFont="1" applyAlignment="1">
      <alignment wrapText="1"/>
    </xf>
    <xf numFmtId="0" fontId="22" fillId="0" borderId="11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right" vertical="center"/>
      <protection locked="0"/>
    </xf>
    <xf numFmtId="4" fontId="14" fillId="0" borderId="1" xfId="0" applyNumberFormat="1" applyFont="1" applyBorder="1" applyAlignment="1" applyProtection="1">
      <alignment horizontal="right" vertical="center"/>
      <protection locked="0"/>
    </xf>
    <xf numFmtId="40" fontId="7" fillId="5" borderId="3" xfId="1" applyNumberFormat="1" applyFont="1" applyFill="1" applyBorder="1" applyAlignment="1" applyProtection="1">
      <alignment horizontal="right" vertical="center"/>
      <protection locked="0"/>
    </xf>
    <xf numFmtId="2" fontId="17" fillId="4" borderId="0" xfId="0" applyNumberFormat="1" applyFont="1" applyFill="1" applyAlignment="1" applyProtection="1">
      <alignment horizontal="center" vertical="center"/>
      <protection locked="0"/>
    </xf>
    <xf numFmtId="40" fontId="8" fillId="4" borderId="3" xfId="1" applyNumberFormat="1" applyFont="1" applyFill="1" applyBorder="1" applyAlignment="1" applyProtection="1">
      <alignment horizontal="right"/>
      <protection locked="0"/>
    </xf>
    <xf numFmtId="40" fontId="7" fillId="3" borderId="0" xfId="1" applyNumberFormat="1" applyFont="1" applyFill="1" applyBorder="1" applyAlignment="1" applyProtection="1">
      <alignment horizontal="right" vertical="center"/>
      <protection locked="0"/>
    </xf>
    <xf numFmtId="40" fontId="7" fillId="0" borderId="0" xfId="1" applyNumberFormat="1" applyFont="1" applyFill="1" applyBorder="1" applyAlignment="1" applyProtection="1">
      <alignment horizontal="right" vertical="center"/>
      <protection locked="0"/>
    </xf>
    <xf numFmtId="4" fontId="14" fillId="0" borderId="9" xfId="0" applyNumberFormat="1" applyFont="1" applyBorder="1" applyAlignment="1" applyProtection="1">
      <alignment horizontal="right" vertical="center"/>
      <protection locked="0"/>
    </xf>
    <xf numFmtId="40" fontId="7" fillId="0" borderId="3" xfId="1" applyNumberFormat="1" applyFont="1" applyFill="1" applyBorder="1" applyAlignment="1" applyProtection="1">
      <alignment horizontal="right" vertical="center"/>
      <protection locked="0"/>
    </xf>
    <xf numFmtId="4" fontId="14" fillId="0" borderId="17" xfId="0" applyNumberFormat="1" applyFont="1" applyBorder="1" applyAlignment="1" applyProtection="1">
      <alignment horizontal="right" vertical="center"/>
      <protection locked="0"/>
    </xf>
  </cellXfs>
  <cellStyles count="10">
    <cellStyle name="Millares" xfId="1" builtinId="3"/>
    <cellStyle name="Millares 2" xfId="8"/>
    <cellStyle name="Millares 2 32" xfId="5"/>
    <cellStyle name="Moneda" xfId="2" builtinId="4"/>
    <cellStyle name="Moneda 3" xfId="6"/>
    <cellStyle name="Normal" xfId="0" builtinId="0"/>
    <cellStyle name="Normal 2" xfId="4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tabSelected="1" view="pageBreakPreview" zoomScaleNormal="100" zoomScaleSheetLayoutView="100" workbookViewId="0">
      <selection activeCell="J27" sqref="J27"/>
    </sheetView>
  </sheetViews>
  <sheetFormatPr baseColWidth="10" defaultColWidth="11" defaultRowHeight="14.25" x14ac:dyDescent="0.2"/>
  <cols>
    <col min="1" max="1" width="8.42578125" style="1" customWidth="1"/>
    <col min="2" max="2" width="75.85546875" style="2" customWidth="1"/>
    <col min="3" max="3" width="9.7109375" style="7" customWidth="1"/>
    <col min="4" max="4" width="9.140625" style="7" customWidth="1"/>
    <col min="5" max="5" width="14" style="9" customWidth="1"/>
    <col min="6" max="6" width="15.7109375" style="7" bestFit="1" customWidth="1"/>
    <col min="7" max="7" width="26.5703125" style="7" customWidth="1"/>
    <col min="8" max="8" width="15.28515625" style="7" bestFit="1" customWidth="1"/>
    <col min="9" max="57" width="11" style="7"/>
    <col min="58" max="58" width="6.140625" style="7" customWidth="1"/>
    <col min="59" max="59" width="41" style="7" customWidth="1"/>
    <col min="60" max="60" width="10.85546875" style="7" customWidth="1"/>
    <col min="61" max="61" width="8.7109375" style="7" customWidth="1"/>
    <col min="62" max="62" width="14.42578125" style="7" customWidth="1"/>
    <col min="63" max="63" width="15.7109375" style="7" bestFit="1" customWidth="1"/>
    <col min="64" max="64" width="15.7109375" style="7" customWidth="1"/>
    <col min="65" max="65" width="14.42578125" style="7" bestFit="1" customWidth="1"/>
    <col min="66" max="66" width="12.7109375" style="7" bestFit="1" customWidth="1"/>
    <col min="67" max="313" width="11" style="7"/>
    <col min="314" max="314" width="6.140625" style="7" customWidth="1"/>
    <col min="315" max="315" width="41" style="7" customWidth="1"/>
    <col min="316" max="316" width="10.85546875" style="7" customWidth="1"/>
    <col min="317" max="317" width="8.7109375" style="7" customWidth="1"/>
    <col min="318" max="318" width="14.42578125" style="7" customWidth="1"/>
    <col min="319" max="319" width="15.7109375" style="7" bestFit="1" customWidth="1"/>
    <col min="320" max="320" width="15.7109375" style="7" customWidth="1"/>
    <col min="321" max="321" width="14.42578125" style="7" bestFit="1" customWidth="1"/>
    <col min="322" max="322" width="12.7109375" style="7" bestFit="1" customWidth="1"/>
    <col min="323" max="569" width="11" style="7"/>
    <col min="570" max="570" width="6.140625" style="7" customWidth="1"/>
    <col min="571" max="571" width="41" style="7" customWidth="1"/>
    <col min="572" max="572" width="10.85546875" style="7" customWidth="1"/>
    <col min="573" max="573" width="8.7109375" style="7" customWidth="1"/>
    <col min="574" max="574" width="14.42578125" style="7" customWidth="1"/>
    <col min="575" max="575" width="15.7109375" style="7" bestFit="1" customWidth="1"/>
    <col min="576" max="576" width="15.7109375" style="7" customWidth="1"/>
    <col min="577" max="577" width="14.42578125" style="7" bestFit="1" customWidth="1"/>
    <col min="578" max="578" width="12.7109375" style="7" bestFit="1" customWidth="1"/>
    <col min="579" max="825" width="11" style="7"/>
    <col min="826" max="826" width="6.140625" style="7" customWidth="1"/>
    <col min="827" max="827" width="41" style="7" customWidth="1"/>
    <col min="828" max="828" width="10.85546875" style="7" customWidth="1"/>
    <col min="829" max="829" width="8.7109375" style="7" customWidth="1"/>
    <col min="830" max="830" width="14.42578125" style="7" customWidth="1"/>
    <col min="831" max="831" width="15.7109375" style="7" bestFit="1" customWidth="1"/>
    <col min="832" max="832" width="15.7109375" style="7" customWidth="1"/>
    <col min="833" max="833" width="14.42578125" style="7" bestFit="1" customWidth="1"/>
    <col min="834" max="834" width="12.7109375" style="7" bestFit="1" customWidth="1"/>
    <col min="835" max="1081" width="11" style="7"/>
    <col min="1082" max="1082" width="6.140625" style="7" customWidth="1"/>
    <col min="1083" max="1083" width="41" style="7" customWidth="1"/>
    <col min="1084" max="1084" width="10.85546875" style="7" customWidth="1"/>
    <col min="1085" max="1085" width="8.7109375" style="7" customWidth="1"/>
    <col min="1086" max="1086" width="14.42578125" style="7" customWidth="1"/>
    <col min="1087" max="1087" width="15.7109375" style="7" bestFit="1" customWidth="1"/>
    <col min="1088" max="1088" width="15.7109375" style="7" customWidth="1"/>
    <col min="1089" max="1089" width="14.42578125" style="7" bestFit="1" customWidth="1"/>
    <col min="1090" max="1090" width="12.7109375" style="7" bestFit="1" customWidth="1"/>
    <col min="1091" max="1337" width="11" style="7"/>
    <col min="1338" max="1338" width="6.140625" style="7" customWidth="1"/>
    <col min="1339" max="1339" width="41" style="7" customWidth="1"/>
    <col min="1340" max="1340" width="10.85546875" style="7" customWidth="1"/>
    <col min="1341" max="1341" width="8.7109375" style="7" customWidth="1"/>
    <col min="1342" max="1342" width="14.42578125" style="7" customWidth="1"/>
    <col min="1343" max="1343" width="15.7109375" style="7" bestFit="1" customWidth="1"/>
    <col min="1344" max="1344" width="15.7109375" style="7" customWidth="1"/>
    <col min="1345" max="1345" width="14.42578125" style="7" bestFit="1" customWidth="1"/>
    <col min="1346" max="1346" width="12.7109375" style="7" bestFit="1" customWidth="1"/>
    <col min="1347" max="1593" width="11" style="7"/>
    <col min="1594" max="1594" width="6.140625" style="7" customWidth="1"/>
    <col min="1595" max="1595" width="41" style="7" customWidth="1"/>
    <col min="1596" max="1596" width="10.85546875" style="7" customWidth="1"/>
    <col min="1597" max="1597" width="8.7109375" style="7" customWidth="1"/>
    <col min="1598" max="1598" width="14.42578125" style="7" customWidth="1"/>
    <col min="1599" max="1599" width="15.7109375" style="7" bestFit="1" customWidth="1"/>
    <col min="1600" max="1600" width="15.7109375" style="7" customWidth="1"/>
    <col min="1601" max="1601" width="14.42578125" style="7" bestFit="1" customWidth="1"/>
    <col min="1602" max="1602" width="12.7109375" style="7" bestFit="1" customWidth="1"/>
    <col min="1603" max="1849" width="11" style="7"/>
    <col min="1850" max="1850" width="6.140625" style="7" customWidth="1"/>
    <col min="1851" max="1851" width="41" style="7" customWidth="1"/>
    <col min="1852" max="1852" width="10.85546875" style="7" customWidth="1"/>
    <col min="1853" max="1853" width="8.7109375" style="7" customWidth="1"/>
    <col min="1854" max="1854" width="14.42578125" style="7" customWidth="1"/>
    <col min="1855" max="1855" width="15.7109375" style="7" bestFit="1" customWidth="1"/>
    <col min="1856" max="1856" width="15.7109375" style="7" customWidth="1"/>
    <col min="1857" max="1857" width="14.42578125" style="7" bestFit="1" customWidth="1"/>
    <col min="1858" max="1858" width="12.7109375" style="7" bestFit="1" customWidth="1"/>
    <col min="1859" max="2105" width="11" style="7"/>
    <col min="2106" max="2106" width="6.140625" style="7" customWidth="1"/>
    <col min="2107" max="2107" width="41" style="7" customWidth="1"/>
    <col min="2108" max="2108" width="10.85546875" style="7" customWidth="1"/>
    <col min="2109" max="2109" width="8.7109375" style="7" customWidth="1"/>
    <col min="2110" max="2110" width="14.42578125" style="7" customWidth="1"/>
    <col min="2111" max="2111" width="15.7109375" style="7" bestFit="1" customWidth="1"/>
    <col min="2112" max="2112" width="15.7109375" style="7" customWidth="1"/>
    <col min="2113" max="2113" width="14.42578125" style="7" bestFit="1" customWidth="1"/>
    <col min="2114" max="2114" width="12.7109375" style="7" bestFit="1" customWidth="1"/>
    <col min="2115" max="2361" width="11" style="7"/>
    <col min="2362" max="2362" width="6.140625" style="7" customWidth="1"/>
    <col min="2363" max="2363" width="41" style="7" customWidth="1"/>
    <col min="2364" max="2364" width="10.85546875" style="7" customWidth="1"/>
    <col min="2365" max="2365" width="8.7109375" style="7" customWidth="1"/>
    <col min="2366" max="2366" width="14.42578125" style="7" customWidth="1"/>
    <col min="2367" max="2367" width="15.7109375" style="7" bestFit="1" customWidth="1"/>
    <col min="2368" max="2368" width="15.7109375" style="7" customWidth="1"/>
    <col min="2369" max="2369" width="14.42578125" style="7" bestFit="1" customWidth="1"/>
    <col min="2370" max="2370" width="12.7109375" style="7" bestFit="1" customWidth="1"/>
    <col min="2371" max="2617" width="11" style="7"/>
    <col min="2618" max="2618" width="6.140625" style="7" customWidth="1"/>
    <col min="2619" max="2619" width="41" style="7" customWidth="1"/>
    <col min="2620" max="2620" width="10.85546875" style="7" customWidth="1"/>
    <col min="2621" max="2621" width="8.7109375" style="7" customWidth="1"/>
    <col min="2622" max="2622" width="14.42578125" style="7" customWidth="1"/>
    <col min="2623" max="2623" width="15.7109375" style="7" bestFit="1" customWidth="1"/>
    <col min="2624" max="2624" width="15.7109375" style="7" customWidth="1"/>
    <col min="2625" max="2625" width="14.42578125" style="7" bestFit="1" customWidth="1"/>
    <col min="2626" max="2626" width="12.7109375" style="7" bestFit="1" customWidth="1"/>
    <col min="2627" max="2873" width="11" style="7"/>
    <col min="2874" max="2874" width="6.140625" style="7" customWidth="1"/>
    <col min="2875" max="2875" width="41" style="7" customWidth="1"/>
    <col min="2876" max="2876" width="10.85546875" style="7" customWidth="1"/>
    <col min="2877" max="2877" width="8.7109375" style="7" customWidth="1"/>
    <col min="2878" max="2878" width="14.42578125" style="7" customWidth="1"/>
    <col min="2879" max="2879" width="15.7109375" style="7" bestFit="1" customWidth="1"/>
    <col min="2880" max="2880" width="15.7109375" style="7" customWidth="1"/>
    <col min="2881" max="2881" width="14.42578125" style="7" bestFit="1" customWidth="1"/>
    <col min="2882" max="2882" width="12.7109375" style="7" bestFit="1" customWidth="1"/>
    <col min="2883" max="3129" width="11" style="7"/>
    <col min="3130" max="3130" width="6.140625" style="7" customWidth="1"/>
    <col min="3131" max="3131" width="41" style="7" customWidth="1"/>
    <col min="3132" max="3132" width="10.85546875" style="7" customWidth="1"/>
    <col min="3133" max="3133" width="8.7109375" style="7" customWidth="1"/>
    <col min="3134" max="3134" width="14.42578125" style="7" customWidth="1"/>
    <col min="3135" max="3135" width="15.7109375" style="7" bestFit="1" customWidth="1"/>
    <col min="3136" max="3136" width="15.7109375" style="7" customWidth="1"/>
    <col min="3137" max="3137" width="14.42578125" style="7" bestFit="1" customWidth="1"/>
    <col min="3138" max="3138" width="12.7109375" style="7" bestFit="1" customWidth="1"/>
    <col min="3139" max="3385" width="11" style="7"/>
    <col min="3386" max="3386" width="6.140625" style="7" customWidth="1"/>
    <col min="3387" max="3387" width="41" style="7" customWidth="1"/>
    <col min="3388" max="3388" width="10.85546875" style="7" customWidth="1"/>
    <col min="3389" max="3389" width="8.7109375" style="7" customWidth="1"/>
    <col min="3390" max="3390" width="14.42578125" style="7" customWidth="1"/>
    <col min="3391" max="3391" width="15.7109375" style="7" bestFit="1" customWidth="1"/>
    <col min="3392" max="3392" width="15.7109375" style="7" customWidth="1"/>
    <col min="3393" max="3393" width="14.42578125" style="7" bestFit="1" customWidth="1"/>
    <col min="3394" max="3394" width="12.7109375" style="7" bestFit="1" customWidth="1"/>
    <col min="3395" max="3641" width="11" style="7"/>
    <col min="3642" max="3642" width="6.140625" style="7" customWidth="1"/>
    <col min="3643" max="3643" width="41" style="7" customWidth="1"/>
    <col min="3644" max="3644" width="10.85546875" style="7" customWidth="1"/>
    <col min="3645" max="3645" width="8.7109375" style="7" customWidth="1"/>
    <col min="3646" max="3646" width="14.42578125" style="7" customWidth="1"/>
    <col min="3647" max="3647" width="15.7109375" style="7" bestFit="1" customWidth="1"/>
    <col min="3648" max="3648" width="15.7109375" style="7" customWidth="1"/>
    <col min="3649" max="3649" width="14.42578125" style="7" bestFit="1" customWidth="1"/>
    <col min="3650" max="3650" width="12.7109375" style="7" bestFit="1" customWidth="1"/>
    <col min="3651" max="3897" width="11" style="7"/>
    <col min="3898" max="3898" width="6.140625" style="7" customWidth="1"/>
    <col min="3899" max="3899" width="41" style="7" customWidth="1"/>
    <col min="3900" max="3900" width="10.85546875" style="7" customWidth="1"/>
    <col min="3901" max="3901" width="8.7109375" style="7" customWidth="1"/>
    <col min="3902" max="3902" width="14.42578125" style="7" customWidth="1"/>
    <col min="3903" max="3903" width="15.7109375" style="7" bestFit="1" customWidth="1"/>
    <col min="3904" max="3904" width="15.7109375" style="7" customWidth="1"/>
    <col min="3905" max="3905" width="14.42578125" style="7" bestFit="1" customWidth="1"/>
    <col min="3906" max="3906" width="12.7109375" style="7" bestFit="1" customWidth="1"/>
    <col min="3907" max="4153" width="11" style="7"/>
    <col min="4154" max="4154" width="6.140625" style="7" customWidth="1"/>
    <col min="4155" max="4155" width="41" style="7" customWidth="1"/>
    <col min="4156" max="4156" width="10.85546875" style="7" customWidth="1"/>
    <col min="4157" max="4157" width="8.7109375" style="7" customWidth="1"/>
    <col min="4158" max="4158" width="14.42578125" style="7" customWidth="1"/>
    <col min="4159" max="4159" width="15.7109375" style="7" bestFit="1" customWidth="1"/>
    <col min="4160" max="4160" width="15.7109375" style="7" customWidth="1"/>
    <col min="4161" max="4161" width="14.42578125" style="7" bestFit="1" customWidth="1"/>
    <col min="4162" max="4162" width="12.7109375" style="7" bestFit="1" customWidth="1"/>
    <col min="4163" max="4409" width="11" style="7"/>
    <col min="4410" max="4410" width="6.140625" style="7" customWidth="1"/>
    <col min="4411" max="4411" width="41" style="7" customWidth="1"/>
    <col min="4412" max="4412" width="10.85546875" style="7" customWidth="1"/>
    <col min="4413" max="4413" width="8.7109375" style="7" customWidth="1"/>
    <col min="4414" max="4414" width="14.42578125" style="7" customWidth="1"/>
    <col min="4415" max="4415" width="15.7109375" style="7" bestFit="1" customWidth="1"/>
    <col min="4416" max="4416" width="15.7109375" style="7" customWidth="1"/>
    <col min="4417" max="4417" width="14.42578125" style="7" bestFit="1" customWidth="1"/>
    <col min="4418" max="4418" width="12.7109375" style="7" bestFit="1" customWidth="1"/>
    <col min="4419" max="4665" width="11" style="7"/>
    <col min="4666" max="4666" width="6.140625" style="7" customWidth="1"/>
    <col min="4667" max="4667" width="41" style="7" customWidth="1"/>
    <col min="4668" max="4668" width="10.85546875" style="7" customWidth="1"/>
    <col min="4669" max="4669" width="8.7109375" style="7" customWidth="1"/>
    <col min="4670" max="4670" width="14.42578125" style="7" customWidth="1"/>
    <col min="4671" max="4671" width="15.7109375" style="7" bestFit="1" customWidth="1"/>
    <col min="4672" max="4672" width="15.7109375" style="7" customWidth="1"/>
    <col min="4673" max="4673" width="14.42578125" style="7" bestFit="1" customWidth="1"/>
    <col min="4674" max="4674" width="12.7109375" style="7" bestFit="1" customWidth="1"/>
    <col min="4675" max="4921" width="11" style="7"/>
    <col min="4922" max="4922" width="6.140625" style="7" customWidth="1"/>
    <col min="4923" max="4923" width="41" style="7" customWidth="1"/>
    <col min="4924" max="4924" width="10.85546875" style="7" customWidth="1"/>
    <col min="4925" max="4925" width="8.7109375" style="7" customWidth="1"/>
    <col min="4926" max="4926" width="14.42578125" style="7" customWidth="1"/>
    <col min="4927" max="4927" width="15.7109375" style="7" bestFit="1" customWidth="1"/>
    <col min="4928" max="4928" width="15.7109375" style="7" customWidth="1"/>
    <col min="4929" max="4929" width="14.42578125" style="7" bestFit="1" customWidth="1"/>
    <col min="4930" max="4930" width="12.7109375" style="7" bestFit="1" customWidth="1"/>
    <col min="4931" max="5177" width="11" style="7"/>
    <col min="5178" max="5178" width="6.140625" style="7" customWidth="1"/>
    <col min="5179" max="5179" width="41" style="7" customWidth="1"/>
    <col min="5180" max="5180" width="10.85546875" style="7" customWidth="1"/>
    <col min="5181" max="5181" width="8.7109375" style="7" customWidth="1"/>
    <col min="5182" max="5182" width="14.42578125" style="7" customWidth="1"/>
    <col min="5183" max="5183" width="15.7109375" style="7" bestFit="1" customWidth="1"/>
    <col min="5184" max="5184" width="15.7109375" style="7" customWidth="1"/>
    <col min="5185" max="5185" width="14.42578125" style="7" bestFit="1" customWidth="1"/>
    <col min="5186" max="5186" width="12.7109375" style="7" bestFit="1" customWidth="1"/>
    <col min="5187" max="5433" width="11" style="7"/>
    <col min="5434" max="5434" width="6.140625" style="7" customWidth="1"/>
    <col min="5435" max="5435" width="41" style="7" customWidth="1"/>
    <col min="5436" max="5436" width="10.85546875" style="7" customWidth="1"/>
    <col min="5437" max="5437" width="8.7109375" style="7" customWidth="1"/>
    <col min="5438" max="5438" width="14.42578125" style="7" customWidth="1"/>
    <col min="5439" max="5439" width="15.7109375" style="7" bestFit="1" customWidth="1"/>
    <col min="5440" max="5440" width="15.7109375" style="7" customWidth="1"/>
    <col min="5441" max="5441" width="14.42578125" style="7" bestFit="1" customWidth="1"/>
    <col min="5442" max="5442" width="12.7109375" style="7" bestFit="1" customWidth="1"/>
    <col min="5443" max="5689" width="11" style="7"/>
    <col min="5690" max="5690" width="6.140625" style="7" customWidth="1"/>
    <col min="5691" max="5691" width="41" style="7" customWidth="1"/>
    <col min="5692" max="5692" width="10.85546875" style="7" customWidth="1"/>
    <col min="5693" max="5693" width="8.7109375" style="7" customWidth="1"/>
    <col min="5694" max="5694" width="14.42578125" style="7" customWidth="1"/>
    <col min="5695" max="5695" width="15.7109375" style="7" bestFit="1" customWidth="1"/>
    <col min="5696" max="5696" width="15.7109375" style="7" customWidth="1"/>
    <col min="5697" max="5697" width="14.42578125" style="7" bestFit="1" customWidth="1"/>
    <col min="5698" max="5698" width="12.7109375" style="7" bestFit="1" customWidth="1"/>
    <col min="5699" max="5945" width="11" style="7"/>
    <col min="5946" max="5946" width="6.140625" style="7" customWidth="1"/>
    <col min="5947" max="5947" width="41" style="7" customWidth="1"/>
    <col min="5948" max="5948" width="10.85546875" style="7" customWidth="1"/>
    <col min="5949" max="5949" width="8.7109375" style="7" customWidth="1"/>
    <col min="5950" max="5950" width="14.42578125" style="7" customWidth="1"/>
    <col min="5951" max="5951" width="15.7109375" style="7" bestFit="1" customWidth="1"/>
    <col min="5952" max="5952" width="15.7109375" style="7" customWidth="1"/>
    <col min="5953" max="5953" width="14.42578125" style="7" bestFit="1" customWidth="1"/>
    <col min="5954" max="5954" width="12.7109375" style="7" bestFit="1" customWidth="1"/>
    <col min="5955" max="6201" width="11" style="7"/>
    <col min="6202" max="6202" width="6.140625" style="7" customWidth="1"/>
    <col min="6203" max="6203" width="41" style="7" customWidth="1"/>
    <col min="6204" max="6204" width="10.85546875" style="7" customWidth="1"/>
    <col min="6205" max="6205" width="8.7109375" style="7" customWidth="1"/>
    <col min="6206" max="6206" width="14.42578125" style="7" customWidth="1"/>
    <col min="6207" max="6207" width="15.7109375" style="7" bestFit="1" customWidth="1"/>
    <col min="6208" max="6208" width="15.7109375" style="7" customWidth="1"/>
    <col min="6209" max="6209" width="14.42578125" style="7" bestFit="1" customWidth="1"/>
    <col min="6210" max="6210" width="12.7109375" style="7" bestFit="1" customWidth="1"/>
    <col min="6211" max="6457" width="11" style="7"/>
    <col min="6458" max="6458" width="6.140625" style="7" customWidth="1"/>
    <col min="6459" max="6459" width="41" style="7" customWidth="1"/>
    <col min="6460" max="6460" width="10.85546875" style="7" customWidth="1"/>
    <col min="6461" max="6461" width="8.7109375" style="7" customWidth="1"/>
    <col min="6462" max="6462" width="14.42578125" style="7" customWidth="1"/>
    <col min="6463" max="6463" width="15.7109375" style="7" bestFit="1" customWidth="1"/>
    <col min="6464" max="6464" width="15.7109375" style="7" customWidth="1"/>
    <col min="6465" max="6465" width="14.42578125" style="7" bestFit="1" customWidth="1"/>
    <col min="6466" max="6466" width="12.7109375" style="7" bestFit="1" customWidth="1"/>
    <col min="6467" max="6713" width="11" style="7"/>
    <col min="6714" max="6714" width="6.140625" style="7" customWidth="1"/>
    <col min="6715" max="6715" width="41" style="7" customWidth="1"/>
    <col min="6716" max="6716" width="10.85546875" style="7" customWidth="1"/>
    <col min="6717" max="6717" width="8.7109375" style="7" customWidth="1"/>
    <col min="6718" max="6718" width="14.42578125" style="7" customWidth="1"/>
    <col min="6719" max="6719" width="15.7109375" style="7" bestFit="1" customWidth="1"/>
    <col min="6720" max="6720" width="15.7109375" style="7" customWidth="1"/>
    <col min="6721" max="6721" width="14.42578125" style="7" bestFit="1" customWidth="1"/>
    <col min="6722" max="6722" width="12.7109375" style="7" bestFit="1" customWidth="1"/>
    <col min="6723" max="6969" width="11" style="7"/>
    <col min="6970" max="6970" width="6.140625" style="7" customWidth="1"/>
    <col min="6971" max="6971" width="41" style="7" customWidth="1"/>
    <col min="6972" max="6972" width="10.85546875" style="7" customWidth="1"/>
    <col min="6973" max="6973" width="8.7109375" style="7" customWidth="1"/>
    <col min="6974" max="6974" width="14.42578125" style="7" customWidth="1"/>
    <col min="6975" max="6975" width="15.7109375" style="7" bestFit="1" customWidth="1"/>
    <col min="6976" max="6976" width="15.7109375" style="7" customWidth="1"/>
    <col min="6977" max="6977" width="14.42578125" style="7" bestFit="1" customWidth="1"/>
    <col min="6978" max="6978" width="12.7109375" style="7" bestFit="1" customWidth="1"/>
    <col min="6979" max="7225" width="11" style="7"/>
    <col min="7226" max="7226" width="6.140625" style="7" customWidth="1"/>
    <col min="7227" max="7227" width="41" style="7" customWidth="1"/>
    <col min="7228" max="7228" width="10.85546875" style="7" customWidth="1"/>
    <col min="7229" max="7229" width="8.7109375" style="7" customWidth="1"/>
    <col min="7230" max="7230" width="14.42578125" style="7" customWidth="1"/>
    <col min="7231" max="7231" width="15.7109375" style="7" bestFit="1" customWidth="1"/>
    <col min="7232" max="7232" width="15.7109375" style="7" customWidth="1"/>
    <col min="7233" max="7233" width="14.42578125" style="7" bestFit="1" customWidth="1"/>
    <col min="7234" max="7234" width="12.7109375" style="7" bestFit="1" customWidth="1"/>
    <col min="7235" max="7481" width="11" style="7"/>
    <col min="7482" max="7482" width="6.140625" style="7" customWidth="1"/>
    <col min="7483" max="7483" width="41" style="7" customWidth="1"/>
    <col min="7484" max="7484" width="10.85546875" style="7" customWidth="1"/>
    <col min="7485" max="7485" width="8.7109375" style="7" customWidth="1"/>
    <col min="7486" max="7486" width="14.42578125" style="7" customWidth="1"/>
    <col min="7487" max="7487" width="15.7109375" style="7" bestFit="1" customWidth="1"/>
    <col min="7488" max="7488" width="15.7109375" style="7" customWidth="1"/>
    <col min="7489" max="7489" width="14.42578125" style="7" bestFit="1" customWidth="1"/>
    <col min="7490" max="7490" width="12.7109375" style="7" bestFit="1" customWidth="1"/>
    <col min="7491" max="7737" width="11" style="7"/>
    <col min="7738" max="7738" width="6.140625" style="7" customWidth="1"/>
    <col min="7739" max="7739" width="41" style="7" customWidth="1"/>
    <col min="7740" max="7740" width="10.85546875" style="7" customWidth="1"/>
    <col min="7741" max="7741" width="8.7109375" style="7" customWidth="1"/>
    <col min="7742" max="7742" width="14.42578125" style="7" customWidth="1"/>
    <col min="7743" max="7743" width="15.7109375" style="7" bestFit="1" customWidth="1"/>
    <col min="7744" max="7744" width="15.7109375" style="7" customWidth="1"/>
    <col min="7745" max="7745" width="14.42578125" style="7" bestFit="1" customWidth="1"/>
    <col min="7746" max="7746" width="12.7109375" style="7" bestFit="1" customWidth="1"/>
    <col min="7747" max="7993" width="11" style="7"/>
    <col min="7994" max="7994" width="6.140625" style="7" customWidth="1"/>
    <col min="7995" max="7995" width="41" style="7" customWidth="1"/>
    <col min="7996" max="7996" width="10.85546875" style="7" customWidth="1"/>
    <col min="7997" max="7997" width="8.7109375" style="7" customWidth="1"/>
    <col min="7998" max="7998" width="14.42578125" style="7" customWidth="1"/>
    <col min="7999" max="7999" width="15.7109375" style="7" bestFit="1" customWidth="1"/>
    <col min="8000" max="8000" width="15.7109375" style="7" customWidth="1"/>
    <col min="8001" max="8001" width="14.42578125" style="7" bestFit="1" customWidth="1"/>
    <col min="8002" max="8002" width="12.7109375" style="7" bestFit="1" customWidth="1"/>
    <col min="8003" max="8249" width="11" style="7"/>
    <col min="8250" max="8250" width="6.140625" style="7" customWidth="1"/>
    <col min="8251" max="8251" width="41" style="7" customWidth="1"/>
    <col min="8252" max="8252" width="10.85546875" style="7" customWidth="1"/>
    <col min="8253" max="8253" width="8.7109375" style="7" customWidth="1"/>
    <col min="8254" max="8254" width="14.42578125" style="7" customWidth="1"/>
    <col min="8255" max="8255" width="15.7109375" style="7" bestFit="1" customWidth="1"/>
    <col min="8256" max="8256" width="15.7109375" style="7" customWidth="1"/>
    <col min="8257" max="8257" width="14.42578125" style="7" bestFit="1" customWidth="1"/>
    <col min="8258" max="8258" width="12.7109375" style="7" bestFit="1" customWidth="1"/>
    <col min="8259" max="8505" width="11" style="7"/>
    <col min="8506" max="8506" width="6.140625" style="7" customWidth="1"/>
    <col min="8507" max="8507" width="41" style="7" customWidth="1"/>
    <col min="8508" max="8508" width="10.85546875" style="7" customWidth="1"/>
    <col min="8509" max="8509" width="8.7109375" style="7" customWidth="1"/>
    <col min="8510" max="8510" width="14.42578125" style="7" customWidth="1"/>
    <col min="8511" max="8511" width="15.7109375" style="7" bestFit="1" customWidth="1"/>
    <col min="8512" max="8512" width="15.7109375" style="7" customWidth="1"/>
    <col min="8513" max="8513" width="14.42578125" style="7" bestFit="1" customWidth="1"/>
    <col min="8514" max="8514" width="12.7109375" style="7" bestFit="1" customWidth="1"/>
    <col min="8515" max="8761" width="11" style="7"/>
    <col min="8762" max="8762" width="6.140625" style="7" customWidth="1"/>
    <col min="8763" max="8763" width="41" style="7" customWidth="1"/>
    <col min="8764" max="8764" width="10.85546875" style="7" customWidth="1"/>
    <col min="8765" max="8765" width="8.7109375" style="7" customWidth="1"/>
    <col min="8766" max="8766" width="14.42578125" style="7" customWidth="1"/>
    <col min="8767" max="8767" width="15.7109375" style="7" bestFit="1" customWidth="1"/>
    <col min="8768" max="8768" width="15.7109375" style="7" customWidth="1"/>
    <col min="8769" max="8769" width="14.42578125" style="7" bestFit="1" customWidth="1"/>
    <col min="8770" max="8770" width="12.7109375" style="7" bestFit="1" customWidth="1"/>
    <col min="8771" max="9017" width="11" style="7"/>
    <col min="9018" max="9018" width="6.140625" style="7" customWidth="1"/>
    <col min="9019" max="9019" width="41" style="7" customWidth="1"/>
    <col min="9020" max="9020" width="10.85546875" style="7" customWidth="1"/>
    <col min="9021" max="9021" width="8.7109375" style="7" customWidth="1"/>
    <col min="9022" max="9022" width="14.42578125" style="7" customWidth="1"/>
    <col min="9023" max="9023" width="15.7109375" style="7" bestFit="1" customWidth="1"/>
    <col min="9024" max="9024" width="15.7109375" style="7" customWidth="1"/>
    <col min="9025" max="9025" width="14.42578125" style="7" bestFit="1" customWidth="1"/>
    <col min="9026" max="9026" width="12.7109375" style="7" bestFit="1" customWidth="1"/>
    <col min="9027" max="9273" width="11" style="7"/>
    <col min="9274" max="9274" width="6.140625" style="7" customWidth="1"/>
    <col min="9275" max="9275" width="41" style="7" customWidth="1"/>
    <col min="9276" max="9276" width="10.85546875" style="7" customWidth="1"/>
    <col min="9277" max="9277" width="8.7109375" style="7" customWidth="1"/>
    <col min="9278" max="9278" width="14.42578125" style="7" customWidth="1"/>
    <col min="9279" max="9279" width="15.7109375" style="7" bestFit="1" customWidth="1"/>
    <col min="9280" max="9280" width="15.7109375" style="7" customWidth="1"/>
    <col min="9281" max="9281" width="14.42578125" style="7" bestFit="1" customWidth="1"/>
    <col min="9282" max="9282" width="12.7109375" style="7" bestFit="1" customWidth="1"/>
    <col min="9283" max="9529" width="11" style="7"/>
    <col min="9530" max="9530" width="6.140625" style="7" customWidth="1"/>
    <col min="9531" max="9531" width="41" style="7" customWidth="1"/>
    <col min="9532" max="9532" width="10.85546875" style="7" customWidth="1"/>
    <col min="9533" max="9533" width="8.7109375" style="7" customWidth="1"/>
    <col min="9534" max="9534" width="14.42578125" style="7" customWidth="1"/>
    <col min="9535" max="9535" width="15.7109375" style="7" bestFit="1" customWidth="1"/>
    <col min="9536" max="9536" width="15.7109375" style="7" customWidth="1"/>
    <col min="9537" max="9537" width="14.42578125" style="7" bestFit="1" customWidth="1"/>
    <col min="9538" max="9538" width="12.7109375" style="7" bestFit="1" customWidth="1"/>
    <col min="9539" max="9785" width="11" style="7"/>
    <col min="9786" max="9786" width="6.140625" style="7" customWidth="1"/>
    <col min="9787" max="9787" width="41" style="7" customWidth="1"/>
    <col min="9788" max="9788" width="10.85546875" style="7" customWidth="1"/>
    <col min="9789" max="9789" width="8.7109375" style="7" customWidth="1"/>
    <col min="9790" max="9790" width="14.42578125" style="7" customWidth="1"/>
    <col min="9791" max="9791" width="15.7109375" style="7" bestFit="1" customWidth="1"/>
    <col min="9792" max="9792" width="15.7109375" style="7" customWidth="1"/>
    <col min="9793" max="9793" width="14.42578125" style="7" bestFit="1" customWidth="1"/>
    <col min="9794" max="9794" width="12.7109375" style="7" bestFit="1" customWidth="1"/>
    <col min="9795" max="10041" width="11" style="7"/>
    <col min="10042" max="10042" width="6.140625" style="7" customWidth="1"/>
    <col min="10043" max="10043" width="41" style="7" customWidth="1"/>
    <col min="10044" max="10044" width="10.85546875" style="7" customWidth="1"/>
    <col min="10045" max="10045" width="8.7109375" style="7" customWidth="1"/>
    <col min="10046" max="10046" width="14.42578125" style="7" customWidth="1"/>
    <col min="10047" max="10047" width="15.7109375" style="7" bestFit="1" customWidth="1"/>
    <col min="10048" max="10048" width="15.7109375" style="7" customWidth="1"/>
    <col min="10049" max="10049" width="14.42578125" style="7" bestFit="1" customWidth="1"/>
    <col min="10050" max="10050" width="12.7109375" style="7" bestFit="1" customWidth="1"/>
    <col min="10051" max="10297" width="11" style="7"/>
    <col min="10298" max="10298" width="6.140625" style="7" customWidth="1"/>
    <col min="10299" max="10299" width="41" style="7" customWidth="1"/>
    <col min="10300" max="10300" width="10.85546875" style="7" customWidth="1"/>
    <col min="10301" max="10301" width="8.7109375" style="7" customWidth="1"/>
    <col min="10302" max="10302" width="14.42578125" style="7" customWidth="1"/>
    <col min="10303" max="10303" width="15.7109375" style="7" bestFit="1" customWidth="1"/>
    <col min="10304" max="10304" width="15.7109375" style="7" customWidth="1"/>
    <col min="10305" max="10305" width="14.42578125" style="7" bestFit="1" customWidth="1"/>
    <col min="10306" max="10306" width="12.7109375" style="7" bestFit="1" customWidth="1"/>
    <col min="10307" max="10553" width="11" style="7"/>
    <col min="10554" max="10554" width="6.140625" style="7" customWidth="1"/>
    <col min="10555" max="10555" width="41" style="7" customWidth="1"/>
    <col min="10556" max="10556" width="10.85546875" style="7" customWidth="1"/>
    <col min="10557" max="10557" width="8.7109375" style="7" customWidth="1"/>
    <col min="10558" max="10558" width="14.42578125" style="7" customWidth="1"/>
    <col min="10559" max="10559" width="15.7109375" style="7" bestFit="1" customWidth="1"/>
    <col min="10560" max="10560" width="15.7109375" style="7" customWidth="1"/>
    <col min="10561" max="10561" width="14.42578125" style="7" bestFit="1" customWidth="1"/>
    <col min="10562" max="10562" width="12.7109375" style="7" bestFit="1" customWidth="1"/>
    <col min="10563" max="10809" width="11" style="7"/>
    <col min="10810" max="10810" width="6.140625" style="7" customWidth="1"/>
    <col min="10811" max="10811" width="41" style="7" customWidth="1"/>
    <col min="10812" max="10812" width="10.85546875" style="7" customWidth="1"/>
    <col min="10813" max="10813" width="8.7109375" style="7" customWidth="1"/>
    <col min="10814" max="10814" width="14.42578125" style="7" customWidth="1"/>
    <col min="10815" max="10815" width="15.7109375" style="7" bestFit="1" customWidth="1"/>
    <col min="10816" max="10816" width="15.7109375" style="7" customWidth="1"/>
    <col min="10817" max="10817" width="14.42578125" style="7" bestFit="1" customWidth="1"/>
    <col min="10818" max="10818" width="12.7109375" style="7" bestFit="1" customWidth="1"/>
    <col min="10819" max="11065" width="11" style="7"/>
    <col min="11066" max="11066" width="6.140625" style="7" customWidth="1"/>
    <col min="11067" max="11067" width="41" style="7" customWidth="1"/>
    <col min="11068" max="11068" width="10.85546875" style="7" customWidth="1"/>
    <col min="11069" max="11069" width="8.7109375" style="7" customWidth="1"/>
    <col min="11070" max="11070" width="14.42578125" style="7" customWidth="1"/>
    <col min="11071" max="11071" width="15.7109375" style="7" bestFit="1" customWidth="1"/>
    <col min="11072" max="11072" width="15.7109375" style="7" customWidth="1"/>
    <col min="11073" max="11073" width="14.42578125" style="7" bestFit="1" customWidth="1"/>
    <col min="11074" max="11074" width="12.7109375" style="7" bestFit="1" customWidth="1"/>
    <col min="11075" max="11321" width="11" style="7"/>
    <col min="11322" max="11322" width="6.140625" style="7" customWidth="1"/>
    <col min="11323" max="11323" width="41" style="7" customWidth="1"/>
    <col min="11324" max="11324" width="10.85546875" style="7" customWidth="1"/>
    <col min="11325" max="11325" width="8.7109375" style="7" customWidth="1"/>
    <col min="11326" max="11326" width="14.42578125" style="7" customWidth="1"/>
    <col min="11327" max="11327" width="15.7109375" style="7" bestFit="1" customWidth="1"/>
    <col min="11328" max="11328" width="15.7109375" style="7" customWidth="1"/>
    <col min="11329" max="11329" width="14.42578125" style="7" bestFit="1" customWidth="1"/>
    <col min="11330" max="11330" width="12.7109375" style="7" bestFit="1" customWidth="1"/>
    <col min="11331" max="11577" width="11" style="7"/>
    <col min="11578" max="11578" width="6.140625" style="7" customWidth="1"/>
    <col min="11579" max="11579" width="41" style="7" customWidth="1"/>
    <col min="11580" max="11580" width="10.85546875" style="7" customWidth="1"/>
    <col min="11581" max="11581" width="8.7109375" style="7" customWidth="1"/>
    <col min="11582" max="11582" width="14.42578125" style="7" customWidth="1"/>
    <col min="11583" max="11583" width="15.7109375" style="7" bestFit="1" customWidth="1"/>
    <col min="11584" max="11584" width="15.7109375" style="7" customWidth="1"/>
    <col min="11585" max="11585" width="14.42578125" style="7" bestFit="1" customWidth="1"/>
    <col min="11586" max="11586" width="12.7109375" style="7" bestFit="1" customWidth="1"/>
    <col min="11587" max="11833" width="11" style="7"/>
    <col min="11834" max="11834" width="6.140625" style="7" customWidth="1"/>
    <col min="11835" max="11835" width="41" style="7" customWidth="1"/>
    <col min="11836" max="11836" width="10.85546875" style="7" customWidth="1"/>
    <col min="11837" max="11837" width="8.7109375" style="7" customWidth="1"/>
    <col min="11838" max="11838" width="14.42578125" style="7" customWidth="1"/>
    <col min="11839" max="11839" width="15.7109375" style="7" bestFit="1" customWidth="1"/>
    <col min="11840" max="11840" width="15.7109375" style="7" customWidth="1"/>
    <col min="11841" max="11841" width="14.42578125" style="7" bestFit="1" customWidth="1"/>
    <col min="11842" max="11842" width="12.7109375" style="7" bestFit="1" customWidth="1"/>
    <col min="11843" max="12089" width="11" style="7"/>
    <col min="12090" max="12090" width="6.140625" style="7" customWidth="1"/>
    <col min="12091" max="12091" width="41" style="7" customWidth="1"/>
    <col min="12092" max="12092" width="10.85546875" style="7" customWidth="1"/>
    <col min="12093" max="12093" width="8.7109375" style="7" customWidth="1"/>
    <col min="12094" max="12094" width="14.42578125" style="7" customWidth="1"/>
    <col min="12095" max="12095" width="15.7109375" style="7" bestFit="1" customWidth="1"/>
    <col min="12096" max="12096" width="15.7109375" style="7" customWidth="1"/>
    <col min="12097" max="12097" width="14.42578125" style="7" bestFit="1" customWidth="1"/>
    <col min="12098" max="12098" width="12.7109375" style="7" bestFit="1" customWidth="1"/>
    <col min="12099" max="12345" width="11" style="7"/>
    <col min="12346" max="12346" width="6.140625" style="7" customWidth="1"/>
    <col min="12347" max="12347" width="41" style="7" customWidth="1"/>
    <col min="12348" max="12348" width="10.85546875" style="7" customWidth="1"/>
    <col min="12349" max="12349" width="8.7109375" style="7" customWidth="1"/>
    <col min="12350" max="12350" width="14.42578125" style="7" customWidth="1"/>
    <col min="12351" max="12351" width="15.7109375" style="7" bestFit="1" customWidth="1"/>
    <col min="12352" max="12352" width="15.7109375" style="7" customWidth="1"/>
    <col min="12353" max="12353" width="14.42578125" style="7" bestFit="1" customWidth="1"/>
    <col min="12354" max="12354" width="12.7109375" style="7" bestFit="1" customWidth="1"/>
    <col min="12355" max="12601" width="11" style="7"/>
    <col min="12602" max="12602" width="6.140625" style="7" customWidth="1"/>
    <col min="12603" max="12603" width="41" style="7" customWidth="1"/>
    <col min="12604" max="12604" width="10.85546875" style="7" customWidth="1"/>
    <col min="12605" max="12605" width="8.7109375" style="7" customWidth="1"/>
    <col min="12606" max="12606" width="14.42578125" style="7" customWidth="1"/>
    <col min="12607" max="12607" width="15.7109375" style="7" bestFit="1" customWidth="1"/>
    <col min="12608" max="12608" width="15.7109375" style="7" customWidth="1"/>
    <col min="12609" max="12609" width="14.42578125" style="7" bestFit="1" customWidth="1"/>
    <col min="12610" max="12610" width="12.7109375" style="7" bestFit="1" customWidth="1"/>
    <col min="12611" max="12857" width="11" style="7"/>
    <col min="12858" max="12858" width="6.140625" style="7" customWidth="1"/>
    <col min="12859" max="12859" width="41" style="7" customWidth="1"/>
    <col min="12860" max="12860" width="10.85546875" style="7" customWidth="1"/>
    <col min="12861" max="12861" width="8.7109375" style="7" customWidth="1"/>
    <col min="12862" max="12862" width="14.42578125" style="7" customWidth="1"/>
    <col min="12863" max="12863" width="15.7109375" style="7" bestFit="1" customWidth="1"/>
    <col min="12864" max="12864" width="15.7109375" style="7" customWidth="1"/>
    <col min="12865" max="12865" width="14.42578125" style="7" bestFit="1" customWidth="1"/>
    <col min="12866" max="12866" width="12.7109375" style="7" bestFit="1" customWidth="1"/>
    <col min="12867" max="13113" width="11" style="7"/>
    <col min="13114" max="13114" width="6.140625" style="7" customWidth="1"/>
    <col min="13115" max="13115" width="41" style="7" customWidth="1"/>
    <col min="13116" max="13116" width="10.85546875" style="7" customWidth="1"/>
    <col min="13117" max="13117" width="8.7109375" style="7" customWidth="1"/>
    <col min="13118" max="13118" width="14.42578125" style="7" customWidth="1"/>
    <col min="13119" max="13119" width="15.7109375" style="7" bestFit="1" customWidth="1"/>
    <col min="13120" max="13120" width="15.7109375" style="7" customWidth="1"/>
    <col min="13121" max="13121" width="14.42578125" style="7" bestFit="1" customWidth="1"/>
    <col min="13122" max="13122" width="12.7109375" style="7" bestFit="1" customWidth="1"/>
    <col min="13123" max="13369" width="11" style="7"/>
    <col min="13370" max="13370" width="6.140625" style="7" customWidth="1"/>
    <col min="13371" max="13371" width="41" style="7" customWidth="1"/>
    <col min="13372" max="13372" width="10.85546875" style="7" customWidth="1"/>
    <col min="13373" max="13373" width="8.7109375" style="7" customWidth="1"/>
    <col min="13374" max="13374" width="14.42578125" style="7" customWidth="1"/>
    <col min="13375" max="13375" width="15.7109375" style="7" bestFit="1" customWidth="1"/>
    <col min="13376" max="13376" width="15.7109375" style="7" customWidth="1"/>
    <col min="13377" max="13377" width="14.42578125" style="7" bestFit="1" customWidth="1"/>
    <col min="13378" max="13378" width="12.7109375" style="7" bestFit="1" customWidth="1"/>
    <col min="13379" max="13625" width="11" style="7"/>
    <col min="13626" max="13626" width="6.140625" style="7" customWidth="1"/>
    <col min="13627" max="13627" width="41" style="7" customWidth="1"/>
    <col min="13628" max="13628" width="10.85546875" style="7" customWidth="1"/>
    <col min="13629" max="13629" width="8.7109375" style="7" customWidth="1"/>
    <col min="13630" max="13630" width="14.42578125" style="7" customWidth="1"/>
    <col min="13631" max="13631" width="15.7109375" style="7" bestFit="1" customWidth="1"/>
    <col min="13632" max="13632" width="15.7109375" style="7" customWidth="1"/>
    <col min="13633" max="13633" width="14.42578125" style="7" bestFit="1" customWidth="1"/>
    <col min="13634" max="13634" width="12.7109375" style="7" bestFit="1" customWidth="1"/>
    <col min="13635" max="13881" width="11" style="7"/>
    <col min="13882" max="13882" width="6.140625" style="7" customWidth="1"/>
    <col min="13883" max="13883" width="41" style="7" customWidth="1"/>
    <col min="13884" max="13884" width="10.85546875" style="7" customWidth="1"/>
    <col min="13885" max="13885" width="8.7109375" style="7" customWidth="1"/>
    <col min="13886" max="13886" width="14.42578125" style="7" customWidth="1"/>
    <col min="13887" max="13887" width="15.7109375" style="7" bestFit="1" customWidth="1"/>
    <col min="13888" max="13888" width="15.7109375" style="7" customWidth="1"/>
    <col min="13889" max="13889" width="14.42578125" style="7" bestFit="1" customWidth="1"/>
    <col min="13890" max="13890" width="12.7109375" style="7" bestFit="1" customWidth="1"/>
    <col min="13891" max="14137" width="11" style="7"/>
    <col min="14138" max="14138" width="6.140625" style="7" customWidth="1"/>
    <col min="14139" max="14139" width="41" style="7" customWidth="1"/>
    <col min="14140" max="14140" width="10.85546875" style="7" customWidth="1"/>
    <col min="14141" max="14141" width="8.7109375" style="7" customWidth="1"/>
    <col min="14142" max="14142" width="14.42578125" style="7" customWidth="1"/>
    <col min="14143" max="14143" width="15.7109375" style="7" bestFit="1" customWidth="1"/>
    <col min="14144" max="14144" width="15.7109375" style="7" customWidth="1"/>
    <col min="14145" max="14145" width="14.42578125" style="7" bestFit="1" customWidth="1"/>
    <col min="14146" max="14146" width="12.7109375" style="7" bestFit="1" customWidth="1"/>
    <col min="14147" max="14393" width="11" style="7"/>
    <col min="14394" max="14394" width="6.140625" style="7" customWidth="1"/>
    <col min="14395" max="14395" width="41" style="7" customWidth="1"/>
    <col min="14396" max="14396" width="10.85546875" style="7" customWidth="1"/>
    <col min="14397" max="14397" width="8.7109375" style="7" customWidth="1"/>
    <col min="14398" max="14398" width="14.42578125" style="7" customWidth="1"/>
    <col min="14399" max="14399" width="15.7109375" style="7" bestFit="1" customWidth="1"/>
    <col min="14400" max="14400" width="15.7109375" style="7" customWidth="1"/>
    <col min="14401" max="14401" width="14.42578125" style="7" bestFit="1" customWidth="1"/>
    <col min="14402" max="14402" width="12.7109375" style="7" bestFit="1" customWidth="1"/>
    <col min="14403" max="14649" width="11" style="7"/>
    <col min="14650" max="14650" width="6.140625" style="7" customWidth="1"/>
    <col min="14651" max="14651" width="41" style="7" customWidth="1"/>
    <col min="14652" max="14652" width="10.85546875" style="7" customWidth="1"/>
    <col min="14653" max="14653" width="8.7109375" style="7" customWidth="1"/>
    <col min="14654" max="14654" width="14.42578125" style="7" customWidth="1"/>
    <col min="14655" max="14655" width="15.7109375" style="7" bestFit="1" customWidth="1"/>
    <col min="14656" max="14656" width="15.7109375" style="7" customWidth="1"/>
    <col min="14657" max="14657" width="14.42578125" style="7" bestFit="1" customWidth="1"/>
    <col min="14658" max="14658" width="12.7109375" style="7" bestFit="1" customWidth="1"/>
    <col min="14659" max="14905" width="11" style="7"/>
    <col min="14906" max="14906" width="6.140625" style="7" customWidth="1"/>
    <col min="14907" max="14907" width="41" style="7" customWidth="1"/>
    <col min="14908" max="14908" width="10.85546875" style="7" customWidth="1"/>
    <col min="14909" max="14909" width="8.7109375" style="7" customWidth="1"/>
    <col min="14910" max="14910" width="14.42578125" style="7" customWidth="1"/>
    <col min="14911" max="14911" width="15.7109375" style="7" bestFit="1" customWidth="1"/>
    <col min="14912" max="14912" width="15.7109375" style="7" customWidth="1"/>
    <col min="14913" max="14913" width="14.42578125" style="7" bestFit="1" customWidth="1"/>
    <col min="14914" max="14914" width="12.7109375" style="7" bestFit="1" customWidth="1"/>
    <col min="14915" max="15161" width="11" style="7"/>
    <col min="15162" max="15162" width="6.140625" style="7" customWidth="1"/>
    <col min="15163" max="15163" width="41" style="7" customWidth="1"/>
    <col min="15164" max="15164" width="10.85546875" style="7" customWidth="1"/>
    <col min="15165" max="15165" width="8.7109375" style="7" customWidth="1"/>
    <col min="15166" max="15166" width="14.42578125" style="7" customWidth="1"/>
    <col min="15167" max="15167" width="15.7109375" style="7" bestFit="1" customWidth="1"/>
    <col min="15168" max="15168" width="15.7109375" style="7" customWidth="1"/>
    <col min="15169" max="15169" width="14.42578125" style="7" bestFit="1" customWidth="1"/>
    <col min="15170" max="15170" width="12.7109375" style="7" bestFit="1" customWidth="1"/>
    <col min="15171" max="15417" width="11" style="7"/>
    <col min="15418" max="15418" width="6.140625" style="7" customWidth="1"/>
    <col min="15419" max="15419" width="41" style="7" customWidth="1"/>
    <col min="15420" max="15420" width="10.85546875" style="7" customWidth="1"/>
    <col min="15421" max="15421" width="8.7109375" style="7" customWidth="1"/>
    <col min="15422" max="15422" width="14.42578125" style="7" customWidth="1"/>
    <col min="15423" max="15423" width="15.7109375" style="7" bestFit="1" customWidth="1"/>
    <col min="15424" max="15424" width="15.7109375" style="7" customWidth="1"/>
    <col min="15425" max="15425" width="14.42578125" style="7" bestFit="1" customWidth="1"/>
    <col min="15426" max="15426" width="12.7109375" style="7" bestFit="1" customWidth="1"/>
    <col min="15427" max="15673" width="11" style="7"/>
    <col min="15674" max="15674" width="6.140625" style="7" customWidth="1"/>
    <col min="15675" max="15675" width="41" style="7" customWidth="1"/>
    <col min="15676" max="15676" width="10.85546875" style="7" customWidth="1"/>
    <col min="15677" max="15677" width="8.7109375" style="7" customWidth="1"/>
    <col min="15678" max="15678" width="14.42578125" style="7" customWidth="1"/>
    <col min="15679" max="15679" width="15.7109375" style="7" bestFit="1" customWidth="1"/>
    <col min="15680" max="15680" width="15.7109375" style="7" customWidth="1"/>
    <col min="15681" max="15681" width="14.42578125" style="7" bestFit="1" customWidth="1"/>
    <col min="15682" max="15682" width="12.7109375" style="7" bestFit="1" customWidth="1"/>
    <col min="15683" max="15929" width="11" style="7"/>
    <col min="15930" max="15930" width="6.140625" style="7" customWidth="1"/>
    <col min="15931" max="15931" width="41" style="7" customWidth="1"/>
    <col min="15932" max="15932" width="10.85546875" style="7" customWidth="1"/>
    <col min="15933" max="15933" width="8.7109375" style="7" customWidth="1"/>
    <col min="15934" max="15934" width="14.42578125" style="7" customWidth="1"/>
    <col min="15935" max="15935" width="15.7109375" style="7" bestFit="1" customWidth="1"/>
    <col min="15936" max="15936" width="15.7109375" style="7" customWidth="1"/>
    <col min="15937" max="15937" width="14.42578125" style="7" bestFit="1" customWidth="1"/>
    <col min="15938" max="15938" width="12.7109375" style="7" bestFit="1" customWidth="1"/>
    <col min="15939" max="16384" width="11" style="7"/>
  </cols>
  <sheetData>
    <row r="1" spans="1:7" x14ac:dyDescent="0.2">
      <c r="C1" s="3"/>
      <c r="D1" s="4"/>
      <c r="E1" s="5"/>
      <c r="F1" s="6"/>
      <c r="G1" s="6"/>
    </row>
    <row r="2" spans="1:7" x14ac:dyDescent="0.2">
      <c r="C2" s="3"/>
      <c r="D2" s="4"/>
      <c r="E2" s="5"/>
      <c r="F2" s="6"/>
      <c r="G2" s="6"/>
    </row>
    <row r="3" spans="1:7" x14ac:dyDescent="0.2">
      <c r="C3" s="3"/>
      <c r="D3" s="4"/>
      <c r="E3" s="5"/>
      <c r="F3" s="6"/>
      <c r="G3" s="6"/>
    </row>
    <row r="4" spans="1:7" x14ac:dyDescent="0.2">
      <c r="C4" s="3"/>
      <c r="D4" s="4"/>
      <c r="E4" s="5"/>
      <c r="F4" s="8"/>
      <c r="G4" s="8"/>
    </row>
    <row r="5" spans="1:7" x14ac:dyDescent="0.2">
      <c r="C5" s="3"/>
      <c r="D5" s="4"/>
      <c r="E5" s="5"/>
      <c r="F5" s="8"/>
      <c r="G5" s="8"/>
    </row>
    <row r="6" spans="1:7" x14ac:dyDescent="0.2">
      <c r="C6" s="3"/>
      <c r="D6" s="4"/>
      <c r="E6" s="5"/>
      <c r="F6" s="8"/>
      <c r="G6" s="8"/>
    </row>
    <row r="7" spans="1:7" ht="15" x14ac:dyDescent="0.2">
      <c r="A7" s="207"/>
      <c r="B7" s="207"/>
      <c r="C7" s="207"/>
      <c r="D7" s="207"/>
      <c r="E7" s="207"/>
      <c r="F7" s="207"/>
      <c r="G7" s="207"/>
    </row>
    <row r="8" spans="1:7" ht="15" x14ac:dyDescent="0.2">
      <c r="A8" s="207"/>
      <c r="B8" s="207"/>
      <c r="C8" s="207"/>
      <c r="D8" s="207"/>
      <c r="E8" s="207"/>
      <c r="F8" s="207"/>
      <c r="G8" s="207"/>
    </row>
    <row r="9" spans="1:7" ht="15" x14ac:dyDescent="0.2">
      <c r="A9" s="207"/>
      <c r="B9" s="207"/>
      <c r="C9" s="207"/>
      <c r="D9" s="207"/>
      <c r="E9" s="207"/>
      <c r="F9" s="207"/>
      <c r="G9" s="207"/>
    </row>
    <row r="10" spans="1:7" ht="15" x14ac:dyDescent="0.2">
      <c r="A10" s="207"/>
      <c r="B10" s="207"/>
      <c r="C10" s="207"/>
      <c r="D10" s="207"/>
      <c r="E10" s="207"/>
      <c r="F10" s="207"/>
      <c r="G10" s="207"/>
    </row>
    <row r="11" spans="1:7" x14ac:dyDescent="0.2">
      <c r="C11" s="3"/>
      <c r="D11" s="4"/>
      <c r="E11" s="5"/>
      <c r="F11" s="8"/>
      <c r="G11" s="6"/>
    </row>
    <row r="12" spans="1:7" ht="15" customHeight="1" x14ac:dyDescent="0.2">
      <c r="A12" s="208" t="s">
        <v>0</v>
      </c>
      <c r="B12" s="209" t="s">
        <v>1</v>
      </c>
      <c r="C12" s="209"/>
      <c r="D12" s="209"/>
      <c r="E12" s="209"/>
      <c r="F12" s="209"/>
      <c r="G12" s="209"/>
    </row>
    <row r="13" spans="1:7" ht="26.25" customHeight="1" x14ac:dyDescent="0.2">
      <c r="A13" s="208"/>
      <c r="B13" s="209"/>
      <c r="C13" s="209"/>
      <c r="D13" s="209"/>
      <c r="E13" s="209"/>
      <c r="F13" s="209"/>
      <c r="G13" s="209"/>
    </row>
    <row r="14" spans="1:7" ht="26.25" customHeight="1" x14ac:dyDescent="0.2">
      <c r="A14" s="136"/>
      <c r="B14" s="145"/>
      <c r="C14" s="145"/>
      <c r="D14" s="145"/>
      <c r="E14" s="145"/>
      <c r="F14" s="145"/>
      <c r="G14" s="145"/>
    </row>
    <row r="15" spans="1:7" ht="15.75" x14ac:dyDescent="0.25">
      <c r="C15" s="4"/>
      <c r="D15" s="8"/>
      <c r="E15" s="17"/>
      <c r="F15" s="20" t="s">
        <v>2</v>
      </c>
      <c r="G15" s="21"/>
    </row>
    <row r="16" spans="1:7" ht="21" customHeight="1" x14ac:dyDescent="0.25">
      <c r="A16" s="136" t="s">
        <v>3</v>
      </c>
      <c r="B16" s="210" t="s">
        <v>4</v>
      </c>
      <c r="C16" s="10"/>
      <c r="E16" s="22" t="s">
        <v>5</v>
      </c>
      <c r="F16" s="211"/>
      <c r="G16" s="211"/>
    </row>
    <row r="17" spans="1:7" ht="22.5" customHeight="1" x14ac:dyDescent="0.25">
      <c r="A17" s="11"/>
      <c r="B17" s="210"/>
      <c r="C17" s="10"/>
      <c r="E17" s="22" t="s">
        <v>6</v>
      </c>
      <c r="F17" s="211"/>
      <c r="G17" s="211"/>
    </row>
    <row r="18" spans="1:7" ht="22.5" customHeight="1" x14ac:dyDescent="0.25">
      <c r="A18" s="11"/>
      <c r="B18" s="19"/>
      <c r="C18" s="10"/>
      <c r="E18" s="22"/>
      <c r="F18" s="137"/>
      <c r="G18" s="137"/>
    </row>
    <row r="19" spans="1:7" ht="24" customHeight="1" x14ac:dyDescent="0.2">
      <c r="A19" s="30" t="s">
        <v>7</v>
      </c>
      <c r="B19" s="31" t="s">
        <v>8</v>
      </c>
      <c r="C19" s="31" t="s">
        <v>9</v>
      </c>
      <c r="D19" s="31" t="s">
        <v>10</v>
      </c>
      <c r="E19" s="32" t="s">
        <v>11</v>
      </c>
      <c r="F19" s="31" t="s">
        <v>12</v>
      </c>
      <c r="G19" s="31"/>
    </row>
    <row r="20" spans="1:7" ht="21" customHeight="1" x14ac:dyDescent="0.25">
      <c r="A20" s="108">
        <v>1</v>
      </c>
      <c r="B20" s="107" t="s">
        <v>13</v>
      </c>
      <c r="C20" s="103"/>
      <c r="D20" s="104"/>
      <c r="E20" s="105"/>
      <c r="F20" s="105"/>
      <c r="G20" s="106"/>
    </row>
    <row r="21" spans="1:7" ht="21" customHeight="1" x14ac:dyDescent="0.2">
      <c r="A21" s="139">
        <f>A20+0.01</f>
        <v>1.01</v>
      </c>
      <c r="B21" s="117" t="s">
        <v>14</v>
      </c>
      <c r="C21" s="114">
        <v>3</v>
      </c>
      <c r="D21" s="115" t="s">
        <v>15</v>
      </c>
      <c r="E21" s="214"/>
      <c r="F21" s="116">
        <f t="shared" ref="F21:F23" si="0">ROUND(C21*E21,2)</f>
        <v>0</v>
      </c>
      <c r="G21" s="116"/>
    </row>
    <row r="22" spans="1:7" ht="21" customHeight="1" x14ac:dyDescent="0.2">
      <c r="A22" s="139">
        <f t="shared" ref="A22:A26" si="1">A21+0.01</f>
        <v>1.02</v>
      </c>
      <c r="B22" s="117" t="s">
        <v>16</v>
      </c>
      <c r="C22" s="118">
        <v>35</v>
      </c>
      <c r="D22" s="119" t="s">
        <v>17</v>
      </c>
      <c r="E22" s="215"/>
      <c r="F22" s="120">
        <f t="shared" si="0"/>
        <v>0</v>
      </c>
      <c r="G22" s="120"/>
    </row>
    <row r="23" spans="1:7" ht="21" customHeight="1" x14ac:dyDescent="0.2">
      <c r="A23" s="139">
        <f t="shared" si="1"/>
        <v>1.03</v>
      </c>
      <c r="B23" s="117" t="s">
        <v>18</v>
      </c>
      <c r="C23" s="118">
        <v>2</v>
      </c>
      <c r="D23" s="119" t="s">
        <v>19</v>
      </c>
      <c r="E23" s="215"/>
      <c r="F23" s="120">
        <f t="shared" si="0"/>
        <v>0</v>
      </c>
      <c r="G23" s="121"/>
    </row>
    <row r="24" spans="1:7" ht="21" customHeight="1" x14ac:dyDescent="0.2">
      <c r="A24" s="139">
        <f t="shared" si="1"/>
        <v>1.04</v>
      </c>
      <c r="B24" s="117" t="s">
        <v>20</v>
      </c>
      <c r="C24" s="118">
        <v>1</v>
      </c>
      <c r="D24" s="119" t="s">
        <v>21</v>
      </c>
      <c r="E24" s="215"/>
      <c r="F24" s="120">
        <f>ROUND(C24*E24,2)</f>
        <v>0</v>
      </c>
      <c r="G24" s="121"/>
    </row>
    <row r="25" spans="1:7" ht="21" customHeight="1" x14ac:dyDescent="0.2">
      <c r="A25" s="139">
        <f t="shared" si="1"/>
        <v>1.05</v>
      </c>
      <c r="B25" s="117" t="s">
        <v>22</v>
      </c>
      <c r="C25" s="118">
        <v>98</v>
      </c>
      <c r="D25" s="119" t="s">
        <v>17</v>
      </c>
      <c r="E25" s="215"/>
      <c r="F25" s="120">
        <f>ROUND(C25*E25,2)</f>
        <v>0</v>
      </c>
      <c r="G25" s="120"/>
    </row>
    <row r="26" spans="1:7" ht="19.5" customHeight="1" x14ac:dyDescent="0.2">
      <c r="A26" s="139">
        <f t="shared" si="1"/>
        <v>1.06</v>
      </c>
      <c r="B26" s="117" t="s">
        <v>23</v>
      </c>
      <c r="C26" s="118">
        <v>14</v>
      </c>
      <c r="D26" s="119" t="s">
        <v>15</v>
      </c>
      <c r="E26" s="215"/>
      <c r="F26" s="120">
        <f>ROUND(C26*E26,2)</f>
        <v>0</v>
      </c>
      <c r="G26" s="120"/>
    </row>
    <row r="27" spans="1:7" ht="21" customHeight="1" x14ac:dyDescent="0.2">
      <c r="A27" s="33"/>
      <c r="B27" s="34" t="s">
        <v>24</v>
      </c>
      <c r="C27" s="35"/>
      <c r="D27" s="36"/>
      <c r="E27" s="216"/>
      <c r="F27" s="37"/>
      <c r="G27" s="38">
        <f>SUM(F21:F26)</f>
        <v>0</v>
      </c>
    </row>
    <row r="28" spans="1:7" ht="21" customHeight="1" x14ac:dyDescent="0.2">
      <c r="A28" s="42"/>
      <c r="B28" s="42"/>
      <c r="C28" s="42"/>
      <c r="D28" s="42"/>
      <c r="E28" s="217"/>
      <c r="F28" s="23"/>
      <c r="G28" s="23"/>
    </row>
    <row r="29" spans="1:7" ht="21" customHeight="1" x14ac:dyDescent="0.25">
      <c r="A29" s="108">
        <v>2</v>
      </c>
      <c r="B29" s="107" t="s">
        <v>25</v>
      </c>
      <c r="C29" s="103"/>
      <c r="D29" s="104"/>
      <c r="E29" s="218"/>
      <c r="F29" s="105"/>
      <c r="G29" s="106"/>
    </row>
    <row r="30" spans="1:7" ht="29.25" customHeight="1" x14ac:dyDescent="0.2">
      <c r="A30" s="139">
        <f>A29+0.01</f>
        <v>2.0099999999999998</v>
      </c>
      <c r="B30" s="113" t="s">
        <v>26</v>
      </c>
      <c r="C30" s="114">
        <v>33</v>
      </c>
      <c r="D30" s="115" t="s">
        <v>17</v>
      </c>
      <c r="E30" s="214"/>
      <c r="F30" s="116">
        <f t="shared" ref="F30:F31" si="2">ROUND(C30*E30,2)</f>
        <v>0</v>
      </c>
      <c r="G30" s="116"/>
    </row>
    <row r="31" spans="1:7" ht="29.25" customHeight="1" x14ac:dyDescent="0.2">
      <c r="A31" s="139">
        <f>A30+0.01</f>
        <v>2.0199999999999996</v>
      </c>
      <c r="B31" s="113" t="s">
        <v>27</v>
      </c>
      <c r="C31" s="114">
        <v>17</v>
      </c>
      <c r="D31" s="115" t="s">
        <v>17</v>
      </c>
      <c r="E31" s="214"/>
      <c r="F31" s="116">
        <f t="shared" si="2"/>
        <v>0</v>
      </c>
      <c r="G31" s="116"/>
    </row>
    <row r="32" spans="1:7" ht="21" customHeight="1" x14ac:dyDescent="0.2">
      <c r="A32" s="33"/>
      <c r="B32" s="34" t="s">
        <v>24</v>
      </c>
      <c r="C32" s="35"/>
      <c r="D32" s="36"/>
      <c r="E32" s="216"/>
      <c r="F32" s="37"/>
      <c r="G32" s="38">
        <f>SUM(F30:F31)</f>
        <v>0</v>
      </c>
    </row>
    <row r="33" spans="1:7" s="12" customFormat="1" ht="21" customHeight="1" x14ac:dyDescent="0.2">
      <c r="A33" s="24"/>
      <c r="B33" s="25"/>
      <c r="C33" s="29"/>
      <c r="D33" s="26"/>
      <c r="E33" s="219"/>
      <c r="F33" s="27"/>
      <c r="G33" s="28"/>
    </row>
    <row r="34" spans="1:7" ht="21" customHeight="1" x14ac:dyDescent="0.25">
      <c r="A34" s="108">
        <v>3</v>
      </c>
      <c r="B34" s="107" t="s">
        <v>28</v>
      </c>
      <c r="C34" s="103"/>
      <c r="D34" s="104"/>
      <c r="E34" s="218"/>
      <c r="F34" s="105"/>
      <c r="G34" s="106"/>
    </row>
    <row r="35" spans="1:7" ht="39.75" customHeight="1" x14ac:dyDescent="0.2">
      <c r="A35" s="140">
        <f>A34+0.01</f>
        <v>3.01</v>
      </c>
      <c r="B35" s="122" t="s">
        <v>29</v>
      </c>
      <c r="C35" s="118">
        <v>98</v>
      </c>
      <c r="D35" s="119" t="s">
        <v>17</v>
      </c>
      <c r="E35" s="215"/>
      <c r="F35" s="123">
        <f t="shared" ref="F35" si="3">ROUND(C35*E35,2)</f>
        <v>0</v>
      </c>
      <c r="G35" s="121"/>
    </row>
    <row r="36" spans="1:7" ht="21" customHeight="1" x14ac:dyDescent="0.2">
      <c r="A36" s="33"/>
      <c r="B36" s="34" t="s">
        <v>24</v>
      </c>
      <c r="C36" s="35"/>
      <c r="D36" s="36"/>
      <c r="E36" s="216"/>
      <c r="F36" s="37"/>
      <c r="G36" s="38">
        <f>SUM(F35:F35)</f>
        <v>0</v>
      </c>
    </row>
    <row r="37" spans="1:7" ht="21" customHeight="1" x14ac:dyDescent="0.2">
      <c r="A37" s="141"/>
      <c r="B37" s="142"/>
      <c r="C37" s="109"/>
      <c r="D37" s="110"/>
      <c r="E37" s="220"/>
      <c r="F37" s="111"/>
      <c r="G37" s="112"/>
    </row>
    <row r="38" spans="1:7" ht="21" customHeight="1" x14ac:dyDescent="0.25">
      <c r="A38" s="108">
        <v>4</v>
      </c>
      <c r="B38" s="107" t="s">
        <v>30</v>
      </c>
      <c r="C38" s="103"/>
      <c r="D38" s="104"/>
      <c r="E38" s="218"/>
      <c r="F38" s="105"/>
      <c r="G38" s="106"/>
    </row>
    <row r="39" spans="1:7" ht="27.75" customHeight="1" x14ac:dyDescent="0.2">
      <c r="A39" s="124">
        <f>A38+0.01</f>
        <v>4.01</v>
      </c>
      <c r="B39" s="125" t="s">
        <v>31</v>
      </c>
      <c r="C39" s="126">
        <v>10.5</v>
      </c>
      <c r="D39" s="127" t="s">
        <v>32</v>
      </c>
      <c r="E39" s="221"/>
      <c r="F39" s="128">
        <f t="shared" ref="F39:F41" si="4">ROUND(C39*E39,2)</f>
        <v>0</v>
      </c>
      <c r="G39" s="123"/>
    </row>
    <row r="40" spans="1:7" ht="24" customHeight="1" x14ac:dyDescent="0.2">
      <c r="A40" s="124">
        <f t="shared" ref="A40:A41" si="5">A39+0.01</f>
        <v>4.0199999999999996</v>
      </c>
      <c r="B40" s="125" t="s">
        <v>33</v>
      </c>
      <c r="C40" s="126">
        <v>19</v>
      </c>
      <c r="D40" s="127" t="s">
        <v>32</v>
      </c>
      <c r="E40" s="221"/>
      <c r="F40" s="128">
        <f t="shared" si="4"/>
        <v>0</v>
      </c>
      <c r="G40" s="123"/>
    </row>
    <row r="41" spans="1:7" ht="24" customHeight="1" x14ac:dyDescent="0.2">
      <c r="A41" s="124">
        <f t="shared" si="5"/>
        <v>4.0299999999999994</v>
      </c>
      <c r="B41" s="125" t="s">
        <v>34</v>
      </c>
      <c r="C41" s="126">
        <v>95</v>
      </c>
      <c r="D41" s="127" t="s">
        <v>17</v>
      </c>
      <c r="E41" s="221"/>
      <c r="F41" s="128">
        <f t="shared" si="4"/>
        <v>0</v>
      </c>
      <c r="G41" s="133"/>
    </row>
    <row r="42" spans="1:7" ht="21" customHeight="1" x14ac:dyDescent="0.2">
      <c r="A42" s="33"/>
      <c r="B42" s="34" t="s">
        <v>24</v>
      </c>
      <c r="C42" s="35"/>
      <c r="D42" s="36"/>
      <c r="E42" s="216"/>
      <c r="F42" s="37"/>
      <c r="G42" s="38">
        <f>SUM(F39:F41)</f>
        <v>0</v>
      </c>
    </row>
    <row r="43" spans="1:7" ht="21" customHeight="1" x14ac:dyDescent="0.2">
      <c r="A43" s="143"/>
      <c r="B43" s="144"/>
      <c r="C43" s="129"/>
      <c r="D43" s="130"/>
      <c r="E43" s="222"/>
      <c r="F43" s="131"/>
      <c r="G43" s="132"/>
    </row>
    <row r="44" spans="1:7" ht="21" customHeight="1" x14ac:dyDescent="0.25">
      <c r="A44" s="108">
        <v>5</v>
      </c>
      <c r="B44" s="107" t="s">
        <v>35</v>
      </c>
      <c r="C44" s="103"/>
      <c r="D44" s="104"/>
      <c r="E44" s="218"/>
      <c r="F44" s="105"/>
      <c r="G44" s="106"/>
    </row>
    <row r="45" spans="1:7" ht="32.25" customHeight="1" x14ac:dyDescent="0.2">
      <c r="A45" s="124">
        <f>A44+0.01</f>
        <v>5.01</v>
      </c>
      <c r="B45" s="125" t="s">
        <v>36</v>
      </c>
      <c r="C45" s="126">
        <v>1</v>
      </c>
      <c r="D45" s="127" t="s">
        <v>15</v>
      </c>
      <c r="E45" s="221"/>
      <c r="F45" s="128">
        <f t="shared" ref="F45:F51" si="6">ROUND(C45*E45,2)</f>
        <v>0</v>
      </c>
      <c r="G45" s="123"/>
    </row>
    <row r="46" spans="1:7" ht="30" customHeight="1" x14ac:dyDescent="0.2">
      <c r="A46" s="124">
        <f t="shared" ref="A46" si="7">A45+0.01</f>
        <v>5.0199999999999996</v>
      </c>
      <c r="B46" s="125" t="s">
        <v>37</v>
      </c>
      <c r="C46" s="126">
        <v>2</v>
      </c>
      <c r="D46" s="127" t="s">
        <v>15</v>
      </c>
      <c r="E46" s="221"/>
      <c r="F46" s="128">
        <f t="shared" si="6"/>
        <v>0</v>
      </c>
      <c r="G46" s="123"/>
    </row>
    <row r="47" spans="1:7" ht="28.5" customHeight="1" x14ac:dyDescent="0.2">
      <c r="A47" s="124">
        <f>A46+0.01</f>
        <v>5.0299999999999994</v>
      </c>
      <c r="B47" s="125" t="s">
        <v>38</v>
      </c>
      <c r="C47" s="126">
        <v>4</v>
      </c>
      <c r="D47" s="127" t="s">
        <v>15</v>
      </c>
      <c r="E47" s="221"/>
      <c r="F47" s="128">
        <f t="shared" si="6"/>
        <v>0</v>
      </c>
      <c r="G47" s="123"/>
    </row>
    <row r="48" spans="1:7" ht="30.75" customHeight="1" x14ac:dyDescent="0.2">
      <c r="A48" s="124">
        <f t="shared" ref="A48:A51" si="8">A47+0.01</f>
        <v>5.0399999999999991</v>
      </c>
      <c r="B48" s="125" t="s">
        <v>39</v>
      </c>
      <c r="C48" s="126">
        <v>1</v>
      </c>
      <c r="D48" s="127" t="s">
        <v>40</v>
      </c>
      <c r="E48" s="221"/>
      <c r="F48" s="128">
        <f t="shared" si="6"/>
        <v>0</v>
      </c>
      <c r="G48" s="128"/>
    </row>
    <row r="49" spans="1:66" ht="30.75" customHeight="1" x14ac:dyDescent="0.2">
      <c r="A49" s="124">
        <f t="shared" si="8"/>
        <v>5.0499999999999989</v>
      </c>
      <c r="B49" s="125" t="s">
        <v>41</v>
      </c>
      <c r="C49" s="126">
        <v>9</v>
      </c>
      <c r="D49" s="127" t="s">
        <v>17</v>
      </c>
      <c r="E49" s="221"/>
      <c r="F49" s="128">
        <f t="shared" si="6"/>
        <v>0</v>
      </c>
      <c r="G49" s="128"/>
    </row>
    <row r="50" spans="1:66" ht="30.75" customHeight="1" x14ac:dyDescent="0.2">
      <c r="A50" s="124">
        <f t="shared" si="8"/>
        <v>5.0599999999999987</v>
      </c>
      <c r="B50" s="125" t="s">
        <v>42</v>
      </c>
      <c r="C50" s="126">
        <v>8.6</v>
      </c>
      <c r="D50" s="127" t="s">
        <v>32</v>
      </c>
      <c r="E50" s="221"/>
      <c r="F50" s="128">
        <f t="shared" si="6"/>
        <v>0</v>
      </c>
      <c r="G50" s="128"/>
    </row>
    <row r="51" spans="1:66" ht="30" customHeight="1" x14ac:dyDescent="0.2">
      <c r="A51" s="124">
        <f t="shared" si="8"/>
        <v>5.0699999999999985</v>
      </c>
      <c r="B51" s="122" t="s">
        <v>43</v>
      </c>
      <c r="C51" s="118">
        <v>1</v>
      </c>
      <c r="D51" s="119" t="s">
        <v>15</v>
      </c>
      <c r="E51" s="215"/>
      <c r="F51" s="128">
        <f t="shared" si="6"/>
        <v>0</v>
      </c>
      <c r="G51" s="123"/>
    </row>
    <row r="52" spans="1:66" ht="21" customHeight="1" x14ac:dyDescent="0.2">
      <c r="A52" s="33"/>
      <c r="B52" s="34" t="s">
        <v>24</v>
      </c>
      <c r="C52" s="35"/>
      <c r="D52" s="36"/>
      <c r="E52" s="216"/>
      <c r="F52" s="37"/>
      <c r="G52" s="38">
        <f>SUM(F45:F51)</f>
        <v>0</v>
      </c>
    </row>
    <row r="53" spans="1:66" ht="21" customHeight="1" x14ac:dyDescent="0.2">
      <c r="A53" s="141"/>
      <c r="B53" s="142"/>
      <c r="C53" s="109"/>
      <c r="D53" s="110"/>
      <c r="E53" s="220"/>
      <c r="F53" s="111"/>
      <c r="G53" s="112"/>
    </row>
    <row r="54" spans="1:66" ht="21" customHeight="1" x14ac:dyDescent="0.25">
      <c r="A54" s="108">
        <v>6</v>
      </c>
      <c r="B54" s="107" t="s">
        <v>44</v>
      </c>
      <c r="C54" s="103"/>
      <c r="D54" s="104"/>
      <c r="E54" s="218"/>
      <c r="F54" s="105"/>
      <c r="G54" s="106"/>
    </row>
    <row r="55" spans="1:66" ht="21" customHeight="1" x14ac:dyDescent="0.2">
      <c r="A55" s="124">
        <f>A54+0.01</f>
        <v>6.01</v>
      </c>
      <c r="B55" s="125" t="s">
        <v>45</v>
      </c>
      <c r="C55" s="126">
        <v>4</v>
      </c>
      <c r="D55" s="127" t="s">
        <v>15</v>
      </c>
      <c r="E55" s="221"/>
      <c r="F55" s="128">
        <f t="shared" ref="F55:F61" si="9">ROUND(C55*E55,2)</f>
        <v>0</v>
      </c>
      <c r="G55" s="123"/>
    </row>
    <row r="56" spans="1:66" ht="28.5" x14ac:dyDescent="0.2">
      <c r="A56" s="124">
        <f t="shared" ref="A56:A61" si="10">A55+0.01</f>
        <v>6.02</v>
      </c>
      <c r="B56" s="125" t="s">
        <v>46</v>
      </c>
      <c r="C56" s="126">
        <v>16</v>
      </c>
      <c r="D56" s="127" t="s">
        <v>15</v>
      </c>
      <c r="E56" s="221"/>
      <c r="F56" s="128">
        <f t="shared" si="9"/>
        <v>0</v>
      </c>
      <c r="G56" s="123"/>
    </row>
    <row r="57" spans="1:66" ht="21" customHeight="1" x14ac:dyDescent="0.2">
      <c r="A57" s="124">
        <f t="shared" si="10"/>
        <v>6.0299999999999994</v>
      </c>
      <c r="B57" s="125" t="s">
        <v>47</v>
      </c>
      <c r="C57" s="126">
        <v>4</v>
      </c>
      <c r="D57" s="127" t="s">
        <v>15</v>
      </c>
      <c r="E57" s="221"/>
      <c r="F57" s="128">
        <f t="shared" si="9"/>
        <v>0</v>
      </c>
      <c r="G57" s="123"/>
    </row>
    <row r="58" spans="1:66" ht="21" customHeight="1" x14ac:dyDescent="0.2">
      <c r="A58" s="124">
        <f t="shared" si="10"/>
        <v>6.0399999999999991</v>
      </c>
      <c r="B58" s="125" t="s">
        <v>48</v>
      </c>
      <c r="C58" s="126">
        <v>5</v>
      </c>
      <c r="D58" s="127" t="s">
        <v>15</v>
      </c>
      <c r="E58" s="221"/>
      <c r="F58" s="128">
        <f t="shared" si="9"/>
        <v>0</v>
      </c>
      <c r="G58" s="123"/>
    </row>
    <row r="59" spans="1:66" ht="21" customHeight="1" x14ac:dyDescent="0.2">
      <c r="A59" s="124">
        <f t="shared" si="10"/>
        <v>6.0499999999999989</v>
      </c>
      <c r="B59" s="125" t="s">
        <v>49</v>
      </c>
      <c r="C59" s="126">
        <v>4</v>
      </c>
      <c r="D59" s="127" t="s">
        <v>15</v>
      </c>
      <c r="E59" s="221"/>
      <c r="F59" s="128">
        <f t="shared" si="9"/>
        <v>0</v>
      </c>
      <c r="G59" s="128"/>
    </row>
    <row r="60" spans="1:66" ht="33" customHeight="1" x14ac:dyDescent="0.2">
      <c r="A60" s="124">
        <f t="shared" si="10"/>
        <v>6.0599999999999987</v>
      </c>
      <c r="B60" s="125" t="s">
        <v>50</v>
      </c>
      <c r="C60" s="126">
        <v>12</v>
      </c>
      <c r="D60" s="127" t="s">
        <v>32</v>
      </c>
      <c r="E60" s="221"/>
      <c r="F60" s="128">
        <f t="shared" si="9"/>
        <v>0</v>
      </c>
      <c r="G60" s="128"/>
    </row>
    <row r="61" spans="1:66" ht="21" customHeight="1" x14ac:dyDescent="0.2">
      <c r="A61" s="134">
        <f t="shared" si="10"/>
        <v>6.0699999999999985</v>
      </c>
      <c r="B61" s="122" t="s">
        <v>51</v>
      </c>
      <c r="C61" s="118">
        <v>4</v>
      </c>
      <c r="D61" s="119" t="s">
        <v>15</v>
      </c>
      <c r="E61" s="215"/>
      <c r="F61" s="123">
        <f t="shared" si="9"/>
        <v>0</v>
      </c>
      <c r="G61" s="123"/>
    </row>
    <row r="62" spans="1:66" ht="21" customHeight="1" x14ac:dyDescent="0.2">
      <c r="A62" s="33"/>
      <c r="B62" s="34" t="s">
        <v>24</v>
      </c>
      <c r="C62" s="35"/>
      <c r="D62" s="36"/>
      <c r="E62" s="216"/>
      <c r="F62" s="37"/>
      <c r="G62" s="38">
        <f>SUM(F55:F61)</f>
        <v>0</v>
      </c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212"/>
      <c r="BN62" s="212"/>
    </row>
    <row r="63" spans="1:66" ht="21" customHeight="1" x14ac:dyDescent="0.2">
      <c r="A63" s="141"/>
      <c r="B63" s="142"/>
      <c r="C63" s="109"/>
      <c r="D63" s="110"/>
      <c r="E63" s="220"/>
      <c r="F63" s="111"/>
      <c r="G63" s="112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</row>
    <row r="64" spans="1:66" ht="21" customHeight="1" x14ac:dyDescent="0.25">
      <c r="A64" s="108">
        <v>7</v>
      </c>
      <c r="B64" s="107" t="s">
        <v>52</v>
      </c>
      <c r="C64" s="103"/>
      <c r="D64" s="104"/>
      <c r="E64" s="218"/>
      <c r="F64" s="105"/>
      <c r="G64" s="106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</row>
    <row r="65" spans="1:66" ht="28.5" x14ac:dyDescent="0.2">
      <c r="A65" s="134">
        <f>A64+0.01</f>
        <v>7.01</v>
      </c>
      <c r="B65" s="122" t="s">
        <v>53</v>
      </c>
      <c r="C65" s="118">
        <v>15</v>
      </c>
      <c r="D65" s="119" t="s">
        <v>17</v>
      </c>
      <c r="E65" s="215"/>
      <c r="F65" s="123">
        <f t="shared" ref="F65:F77" si="11">ROUND(C65*E65,2)</f>
        <v>0</v>
      </c>
      <c r="G65" s="123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</row>
    <row r="66" spans="1:66" ht="28.5" x14ac:dyDescent="0.2">
      <c r="A66" s="134">
        <f t="shared" ref="A66:A77" si="12">A65+0.01</f>
        <v>7.02</v>
      </c>
      <c r="B66" s="122" t="s">
        <v>54</v>
      </c>
      <c r="C66" s="118">
        <v>4</v>
      </c>
      <c r="D66" s="119" t="s">
        <v>17</v>
      </c>
      <c r="E66" s="215"/>
      <c r="F66" s="123">
        <f t="shared" si="11"/>
        <v>0</v>
      </c>
      <c r="G66" s="123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</row>
    <row r="67" spans="1:66" ht="28.5" x14ac:dyDescent="0.2">
      <c r="A67" s="134">
        <f t="shared" si="12"/>
        <v>7.0299999999999994</v>
      </c>
      <c r="B67" s="201" t="s">
        <v>55</v>
      </c>
      <c r="C67" s="118">
        <v>1</v>
      </c>
      <c r="D67" s="119" t="s">
        <v>15</v>
      </c>
      <c r="E67" s="215"/>
      <c r="F67" s="123">
        <f t="shared" si="11"/>
        <v>0</v>
      </c>
      <c r="G67" s="123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</row>
    <row r="68" spans="1:66" ht="21" customHeight="1" x14ac:dyDescent="0.2">
      <c r="A68" s="134">
        <f t="shared" si="12"/>
        <v>7.0399999999999991</v>
      </c>
      <c r="B68" s="201" t="s">
        <v>56</v>
      </c>
      <c r="C68" s="118">
        <v>1</v>
      </c>
      <c r="D68" s="119" t="s">
        <v>15</v>
      </c>
      <c r="E68" s="215"/>
      <c r="F68" s="123">
        <f t="shared" si="11"/>
        <v>0</v>
      </c>
      <c r="G68" s="123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</row>
    <row r="69" spans="1:66" ht="21" customHeight="1" x14ac:dyDescent="0.2">
      <c r="A69" s="134">
        <f t="shared" si="12"/>
        <v>7.0499999999999989</v>
      </c>
      <c r="B69" s="201" t="s">
        <v>57</v>
      </c>
      <c r="C69" s="118">
        <v>1</v>
      </c>
      <c r="D69" s="119" t="s">
        <v>15</v>
      </c>
      <c r="E69" s="215"/>
      <c r="F69" s="123">
        <f t="shared" si="11"/>
        <v>0</v>
      </c>
      <c r="G69" s="123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</row>
    <row r="70" spans="1:66" ht="24.75" customHeight="1" x14ac:dyDescent="0.2">
      <c r="A70" s="134">
        <f t="shared" si="12"/>
        <v>7.0599999999999987</v>
      </c>
      <c r="B70" s="201" t="s">
        <v>58</v>
      </c>
      <c r="C70" s="118">
        <v>1</v>
      </c>
      <c r="D70" s="119" t="s">
        <v>15</v>
      </c>
      <c r="E70" s="215"/>
      <c r="F70" s="123">
        <f t="shared" si="11"/>
        <v>0</v>
      </c>
      <c r="G70" s="123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</row>
    <row r="71" spans="1:66" ht="22.5" customHeight="1" x14ac:dyDescent="0.2">
      <c r="A71" s="134">
        <f t="shared" si="12"/>
        <v>7.0699999999999985</v>
      </c>
      <c r="B71" s="122" t="s">
        <v>59</v>
      </c>
      <c r="C71" s="118">
        <v>1</v>
      </c>
      <c r="D71" s="119" t="s">
        <v>19</v>
      </c>
      <c r="E71" s="215"/>
      <c r="F71" s="123">
        <f t="shared" si="11"/>
        <v>0</v>
      </c>
      <c r="G71" s="123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</row>
    <row r="72" spans="1:66" ht="29.25" customHeight="1" x14ac:dyDescent="0.2">
      <c r="A72" s="134">
        <f t="shared" si="12"/>
        <v>7.0799999999999983</v>
      </c>
      <c r="B72" s="122" t="s">
        <v>60</v>
      </c>
      <c r="C72" s="118">
        <v>1</v>
      </c>
      <c r="D72" s="119" t="s">
        <v>15</v>
      </c>
      <c r="E72" s="215"/>
      <c r="F72" s="123">
        <f t="shared" si="11"/>
        <v>0</v>
      </c>
      <c r="G72" s="123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</row>
    <row r="73" spans="1:66" ht="29.25" customHeight="1" x14ac:dyDescent="0.2">
      <c r="A73" s="134">
        <f t="shared" si="12"/>
        <v>7.0899999999999981</v>
      </c>
      <c r="B73" s="122" t="s">
        <v>61</v>
      </c>
      <c r="C73" s="118">
        <v>1</v>
      </c>
      <c r="D73" s="119" t="s">
        <v>15</v>
      </c>
      <c r="E73" s="215"/>
      <c r="F73" s="123">
        <f t="shared" si="11"/>
        <v>0</v>
      </c>
      <c r="G73" s="123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</row>
    <row r="74" spans="1:66" ht="29.25" customHeight="1" x14ac:dyDescent="0.2">
      <c r="A74" s="134">
        <f t="shared" si="12"/>
        <v>7.0999999999999979</v>
      </c>
      <c r="B74" s="122" t="s">
        <v>62</v>
      </c>
      <c r="C74" s="118">
        <v>1</v>
      </c>
      <c r="D74" s="119" t="s">
        <v>15</v>
      </c>
      <c r="E74" s="215"/>
      <c r="F74" s="123">
        <f t="shared" si="11"/>
        <v>0</v>
      </c>
      <c r="G74" s="123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</row>
    <row r="75" spans="1:66" ht="29.25" customHeight="1" x14ac:dyDescent="0.2">
      <c r="A75" s="134">
        <f t="shared" si="12"/>
        <v>7.1099999999999977</v>
      </c>
      <c r="B75" s="122" t="s">
        <v>63</v>
      </c>
      <c r="C75" s="118">
        <v>1</v>
      </c>
      <c r="D75" s="119" t="s">
        <v>15</v>
      </c>
      <c r="E75" s="215"/>
      <c r="F75" s="123">
        <f t="shared" si="11"/>
        <v>0</v>
      </c>
      <c r="G75" s="123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</row>
    <row r="76" spans="1:66" ht="21" customHeight="1" x14ac:dyDescent="0.2">
      <c r="A76" s="134">
        <f t="shared" si="12"/>
        <v>7.1199999999999974</v>
      </c>
      <c r="B76" s="122" t="s">
        <v>64</v>
      </c>
      <c r="C76" s="118">
        <v>1</v>
      </c>
      <c r="D76" s="119" t="s">
        <v>15</v>
      </c>
      <c r="E76" s="215"/>
      <c r="F76" s="123">
        <f t="shared" si="11"/>
        <v>0</v>
      </c>
      <c r="G76" s="123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</row>
    <row r="77" spans="1:66" ht="21" customHeight="1" x14ac:dyDescent="0.2">
      <c r="A77" s="134">
        <f t="shared" si="12"/>
        <v>7.1299999999999972</v>
      </c>
      <c r="B77" s="122" t="s">
        <v>65</v>
      </c>
      <c r="C77" s="118">
        <v>1</v>
      </c>
      <c r="D77" s="119" t="s">
        <v>40</v>
      </c>
      <c r="E77" s="215"/>
      <c r="F77" s="123">
        <f t="shared" si="11"/>
        <v>0</v>
      </c>
      <c r="G77" s="123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</row>
    <row r="78" spans="1:66" ht="21" customHeight="1" x14ac:dyDescent="0.2">
      <c r="A78" s="33"/>
      <c r="B78" s="34" t="s">
        <v>24</v>
      </c>
      <c r="C78" s="35"/>
      <c r="D78" s="36"/>
      <c r="E78" s="216"/>
      <c r="F78" s="37"/>
      <c r="G78" s="38">
        <f>SUM(F65:F77)</f>
        <v>0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</row>
    <row r="79" spans="1:66" ht="21" customHeight="1" x14ac:dyDescent="0.2">
      <c r="A79" s="141"/>
      <c r="B79" s="142"/>
      <c r="C79" s="109"/>
      <c r="D79" s="110"/>
      <c r="E79" s="220"/>
      <c r="F79" s="111"/>
      <c r="G79" s="112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</row>
    <row r="80" spans="1:66" ht="21" customHeight="1" x14ac:dyDescent="0.25">
      <c r="A80" s="108">
        <v>8</v>
      </c>
      <c r="B80" s="107" t="s">
        <v>66</v>
      </c>
      <c r="C80" s="103"/>
      <c r="D80" s="104"/>
      <c r="E80" s="218"/>
      <c r="F80" s="105"/>
      <c r="G80" s="106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</row>
    <row r="81" spans="1:66" ht="33" customHeight="1" x14ac:dyDescent="0.2">
      <c r="A81" s="124">
        <f>A80+0.01</f>
        <v>8.01</v>
      </c>
      <c r="B81" s="125" t="s">
        <v>67</v>
      </c>
      <c r="C81" s="126">
        <v>255</v>
      </c>
      <c r="D81" s="127" t="s">
        <v>17</v>
      </c>
      <c r="E81" s="221"/>
      <c r="F81" s="128">
        <f t="shared" ref="F81" si="13">ROUND(C81*E81,2)</f>
        <v>0</v>
      </c>
      <c r="G81" s="123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</row>
    <row r="82" spans="1:66" ht="21" customHeight="1" x14ac:dyDescent="0.2">
      <c r="A82" s="33"/>
      <c r="B82" s="34" t="s">
        <v>24</v>
      </c>
      <c r="C82" s="35"/>
      <c r="D82" s="36"/>
      <c r="E82" s="216"/>
      <c r="F82" s="37"/>
      <c r="G82" s="38">
        <f>SUM(F81:F81)</f>
        <v>0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</row>
    <row r="83" spans="1:66" ht="21" customHeight="1" x14ac:dyDescent="0.2">
      <c r="A83" s="141"/>
      <c r="B83" s="142"/>
      <c r="C83" s="109"/>
      <c r="D83" s="110"/>
      <c r="E83" s="220"/>
      <c r="F83" s="111"/>
      <c r="G83" s="112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</row>
    <row r="84" spans="1:66" ht="21" customHeight="1" x14ac:dyDescent="0.25">
      <c r="A84" s="108">
        <v>9</v>
      </c>
      <c r="B84" s="107" t="s">
        <v>68</v>
      </c>
      <c r="C84" s="103"/>
      <c r="D84" s="104"/>
      <c r="E84" s="218"/>
      <c r="F84" s="105"/>
      <c r="G84" s="106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</row>
    <row r="85" spans="1:66" ht="30.75" customHeight="1" x14ac:dyDescent="0.2">
      <c r="A85" s="134">
        <v>9.01</v>
      </c>
      <c r="B85" s="122" t="s">
        <v>69</v>
      </c>
      <c r="C85" s="118">
        <v>4</v>
      </c>
      <c r="D85" s="119" t="s">
        <v>15</v>
      </c>
      <c r="E85" s="215"/>
      <c r="F85" s="123">
        <f>ROUND(C85*E85,2)</f>
        <v>0</v>
      </c>
      <c r="G85" s="123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</row>
    <row r="86" spans="1:66" ht="25.5" customHeight="1" x14ac:dyDescent="0.2">
      <c r="A86" s="134">
        <v>9.02</v>
      </c>
      <c r="B86" s="122" t="s">
        <v>70</v>
      </c>
      <c r="C86" s="118">
        <v>4</v>
      </c>
      <c r="D86" s="119" t="s">
        <v>15</v>
      </c>
      <c r="E86" s="215"/>
      <c r="F86" s="123">
        <f>ROUND(C86*E86,2)</f>
        <v>0</v>
      </c>
      <c r="G86" s="123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</row>
    <row r="87" spans="1:66" ht="25.5" customHeight="1" x14ac:dyDescent="0.2">
      <c r="A87" s="134">
        <v>9.0299999999999994</v>
      </c>
      <c r="B87" s="146" t="s">
        <v>71</v>
      </c>
      <c r="C87" s="147">
        <v>1</v>
      </c>
      <c r="D87" s="148" t="s">
        <v>19</v>
      </c>
      <c r="E87" s="223"/>
      <c r="F87" s="149">
        <f>ROUND(C87*E87,2)</f>
        <v>0</v>
      </c>
      <c r="G87" s="150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</row>
    <row r="88" spans="1:66" ht="25.5" customHeight="1" x14ac:dyDescent="0.2">
      <c r="A88" s="134">
        <v>9.0399999999999991</v>
      </c>
      <c r="B88" s="122" t="s">
        <v>72</v>
      </c>
      <c r="C88" s="118">
        <v>1</v>
      </c>
      <c r="D88" s="119" t="s">
        <v>73</v>
      </c>
      <c r="E88" s="215"/>
      <c r="F88" s="123">
        <f t="shared" ref="F88:F89" si="14">ROUND(C88*E88,2)</f>
        <v>0</v>
      </c>
      <c r="G88" s="123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</row>
    <row r="89" spans="1:66" ht="25.5" customHeight="1" x14ac:dyDescent="0.2">
      <c r="A89" s="134">
        <v>9.0500000000000007</v>
      </c>
      <c r="B89" s="122" t="s">
        <v>74</v>
      </c>
      <c r="C89" s="118">
        <v>1</v>
      </c>
      <c r="D89" s="119" t="s">
        <v>19</v>
      </c>
      <c r="E89" s="215"/>
      <c r="F89" s="123">
        <f t="shared" si="14"/>
        <v>0</v>
      </c>
      <c r="G89" s="123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</row>
    <row r="90" spans="1:66" ht="21" customHeight="1" x14ac:dyDescent="0.2">
      <c r="A90" s="33"/>
      <c r="B90" s="34" t="s">
        <v>24</v>
      </c>
      <c r="C90" s="35"/>
      <c r="D90" s="36"/>
      <c r="E90" s="216"/>
      <c r="F90" s="37"/>
      <c r="G90" s="38">
        <f>SUM(F85:F89)</f>
        <v>0</v>
      </c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</row>
    <row r="91" spans="1:66" ht="21" customHeight="1" x14ac:dyDescent="0.2">
      <c r="A91" s="141"/>
      <c r="B91" s="142"/>
      <c r="C91" s="109"/>
      <c r="D91" s="110"/>
      <c r="E91" s="111"/>
      <c r="F91" s="111"/>
      <c r="G91" s="112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</row>
    <row r="92" spans="1:66" ht="21" customHeight="1" x14ac:dyDescent="0.2">
      <c r="A92" s="39"/>
      <c r="B92" s="40" t="s">
        <v>75</v>
      </c>
      <c r="C92" s="40"/>
      <c r="D92" s="40"/>
      <c r="E92" s="40"/>
      <c r="F92" s="40"/>
      <c r="G92" s="41">
        <f>SUM(G20:G90)</f>
        <v>0</v>
      </c>
      <c r="H92" s="1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212"/>
      <c r="BN92" s="212"/>
    </row>
    <row r="93" spans="1:66" ht="15" customHeight="1" x14ac:dyDescent="0.25">
      <c r="A93" s="13"/>
      <c r="B93" s="14"/>
      <c r="C93" s="205"/>
      <c r="D93" s="205"/>
      <c r="E93" s="205"/>
      <c r="F93" s="15"/>
      <c r="G93" s="16"/>
      <c r="H93" s="87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206"/>
      <c r="BN93" s="206"/>
    </row>
    <row r="94" spans="1:66" customFormat="1" ht="21" customHeight="1" x14ac:dyDescent="0.25">
      <c r="A94" s="151">
        <v>10</v>
      </c>
      <c r="B94" s="152" t="s">
        <v>76</v>
      </c>
      <c r="C94" s="153"/>
      <c r="D94" s="154"/>
      <c r="E94" s="154"/>
      <c r="F94" s="155"/>
      <c r="G94" s="154"/>
      <c r="H94" s="156"/>
    </row>
    <row r="95" spans="1:66" customFormat="1" ht="21" customHeight="1" x14ac:dyDescent="0.25">
      <c r="A95" s="124">
        <f>A94+0.01</f>
        <v>10.01</v>
      </c>
      <c r="B95" s="170" t="s">
        <v>77</v>
      </c>
      <c r="C95" s="171"/>
      <c r="D95" s="172">
        <v>0.1</v>
      </c>
      <c r="E95" s="173"/>
      <c r="F95" s="174"/>
      <c r="G95" s="173">
        <f>ROUND(D95*G$92,2)</f>
        <v>0</v>
      </c>
      <c r="H95" s="164"/>
    </row>
    <row r="96" spans="1:66" customFormat="1" ht="21" customHeight="1" x14ac:dyDescent="0.25">
      <c r="A96" s="124">
        <f t="shared" ref="A96:A97" si="15">A95+0.01</f>
        <v>10.02</v>
      </c>
      <c r="B96" s="170" t="s">
        <v>78</v>
      </c>
      <c r="C96" s="171"/>
      <c r="D96" s="172">
        <v>0.03</v>
      </c>
      <c r="E96" s="173"/>
      <c r="F96" s="174"/>
      <c r="G96" s="173">
        <f>ROUND(D96*G$92,2)</f>
        <v>0</v>
      </c>
      <c r="H96" s="156"/>
    </row>
    <row r="97" spans="1:8" customFormat="1" ht="21" customHeight="1" x14ac:dyDescent="0.25">
      <c r="A97" s="124">
        <f t="shared" si="15"/>
        <v>10.029999999999999</v>
      </c>
      <c r="B97" s="170" t="s">
        <v>79</v>
      </c>
      <c r="C97" s="171"/>
      <c r="D97" s="172">
        <v>2.5000000000000001E-2</v>
      </c>
      <c r="E97" s="173"/>
      <c r="F97" s="174"/>
      <c r="G97" s="173">
        <f>ROUND(D97*G$92,2)</f>
        <v>0</v>
      </c>
      <c r="H97" s="156"/>
    </row>
    <row r="98" spans="1:8" customFormat="1" ht="21" customHeight="1" x14ac:dyDescent="0.25">
      <c r="A98" s="175"/>
      <c r="B98" s="178" t="s">
        <v>80</v>
      </c>
      <c r="C98" s="175"/>
      <c r="D98" s="175"/>
      <c r="E98" s="176"/>
      <c r="F98" s="175"/>
      <c r="G98" s="176">
        <f>SUM(G95:G97)</f>
        <v>0</v>
      </c>
      <c r="H98" s="156"/>
    </row>
    <row r="99" spans="1:8" customFormat="1" ht="21" customHeight="1" x14ac:dyDescent="0.25">
      <c r="A99" s="162"/>
      <c r="B99" s="158"/>
      <c r="C99" s="153"/>
      <c r="D99" s="163"/>
      <c r="E99" s="159"/>
      <c r="F99" s="160"/>
      <c r="G99" s="159"/>
      <c r="H99" s="156"/>
    </row>
    <row r="100" spans="1:8" customFormat="1" ht="21" customHeight="1" x14ac:dyDescent="0.25">
      <c r="A100" s="84"/>
      <c r="B100" s="178" t="s">
        <v>81</v>
      </c>
      <c r="C100" s="84"/>
      <c r="D100" s="84"/>
      <c r="E100" s="85"/>
      <c r="F100" s="84"/>
      <c r="G100" s="85">
        <f>G98+G92</f>
        <v>0</v>
      </c>
      <c r="H100" s="156"/>
    </row>
    <row r="101" spans="1:8" customFormat="1" ht="21" customHeight="1" x14ac:dyDescent="0.25">
      <c r="A101" s="162"/>
      <c r="B101" s="158"/>
      <c r="C101" s="153"/>
      <c r="D101" s="163"/>
      <c r="E101" s="159"/>
      <c r="F101" s="160"/>
      <c r="G101" s="159"/>
      <c r="H101" s="156"/>
    </row>
    <row r="102" spans="1:8" customFormat="1" ht="21" customHeight="1" x14ac:dyDescent="0.25">
      <c r="A102" s="195"/>
      <c r="B102" s="195" t="s">
        <v>82</v>
      </c>
      <c r="C102" s="195"/>
      <c r="D102" s="196">
        <v>0.1</v>
      </c>
      <c r="E102" s="197"/>
      <c r="F102" s="195"/>
      <c r="G102" s="197">
        <f>ROUND(D102*G100,2)</f>
        <v>0</v>
      </c>
      <c r="H102" s="156"/>
    </row>
    <row r="103" spans="1:8" customFormat="1" ht="21" customHeight="1" x14ac:dyDescent="0.25">
      <c r="A103" s="140">
        <f>A97+0.01</f>
        <v>10.039999999999999</v>
      </c>
      <c r="B103" s="177" t="s">
        <v>83</v>
      </c>
      <c r="C103" s="171"/>
      <c r="D103" s="172">
        <v>0.18</v>
      </c>
      <c r="E103" s="173"/>
      <c r="F103" s="174"/>
      <c r="G103" s="173">
        <f>ROUND(D103*G$102,2)</f>
        <v>0</v>
      </c>
      <c r="H103" s="156"/>
    </row>
    <row r="104" spans="1:8" customFormat="1" ht="21" customHeight="1" x14ac:dyDescent="0.25">
      <c r="A104" s="140">
        <f>A103+0.01</f>
        <v>10.049999999999999</v>
      </c>
      <c r="B104" s="177" t="s">
        <v>84</v>
      </c>
      <c r="C104" s="171"/>
      <c r="D104" s="172">
        <v>4.4999999999999998E-2</v>
      </c>
      <c r="E104" s="173"/>
      <c r="F104" s="174"/>
      <c r="G104" s="173">
        <f>ROUND(D104*G$92,2)</f>
        <v>0</v>
      </c>
      <c r="H104" s="156"/>
    </row>
    <row r="105" spans="1:8" customFormat="1" ht="21" customHeight="1" x14ac:dyDescent="0.25">
      <c r="A105" s="140">
        <f>A104+0.01</f>
        <v>10.059999999999999</v>
      </c>
      <c r="B105" s="177" t="s">
        <v>85</v>
      </c>
      <c r="C105" s="171"/>
      <c r="D105" s="172">
        <v>0.01</v>
      </c>
      <c r="E105" s="173"/>
      <c r="F105" s="174"/>
      <c r="G105" s="173">
        <f t="shared" ref="G105:G108" si="16">ROUND(D105*G$92,2)</f>
        <v>0</v>
      </c>
      <c r="H105" s="156"/>
    </row>
    <row r="106" spans="1:8" customFormat="1" ht="21" customHeight="1" x14ac:dyDescent="0.25">
      <c r="A106" s="140">
        <f>A105+0.01</f>
        <v>10.069999999999999</v>
      </c>
      <c r="B106" s="177" t="s">
        <v>86</v>
      </c>
      <c r="C106" s="171"/>
      <c r="D106" s="172">
        <v>1E-3</v>
      </c>
      <c r="E106" s="173"/>
      <c r="F106" s="174"/>
      <c r="G106" s="173">
        <f t="shared" si="16"/>
        <v>0</v>
      </c>
      <c r="H106" s="156"/>
    </row>
    <row r="107" spans="1:8" customFormat="1" ht="21" customHeight="1" x14ac:dyDescent="0.25">
      <c r="A107" s="140">
        <f>A106+0.01</f>
        <v>10.079999999999998</v>
      </c>
      <c r="B107" s="177" t="s">
        <v>87</v>
      </c>
      <c r="C107" s="171"/>
      <c r="D107" s="172">
        <v>0.01</v>
      </c>
      <c r="E107" s="173"/>
      <c r="F107" s="174"/>
      <c r="G107" s="173">
        <f t="shared" si="16"/>
        <v>0</v>
      </c>
      <c r="H107" s="156"/>
    </row>
    <row r="108" spans="1:8" customFormat="1" ht="21" customHeight="1" x14ac:dyDescent="0.25">
      <c r="A108" s="140">
        <f>A107+0.01</f>
        <v>10.089999999999998</v>
      </c>
      <c r="B108" s="177" t="s">
        <v>88</v>
      </c>
      <c r="C108" s="171"/>
      <c r="D108" s="172">
        <v>0.02</v>
      </c>
      <c r="E108" s="173"/>
      <c r="F108" s="174"/>
      <c r="G108" s="173">
        <f t="shared" si="16"/>
        <v>0</v>
      </c>
      <c r="H108" s="156"/>
    </row>
    <row r="109" spans="1:8" customFormat="1" ht="21" customHeight="1" x14ac:dyDescent="0.25">
      <c r="A109" s="198"/>
      <c r="B109" s="195" t="s">
        <v>80</v>
      </c>
      <c r="C109" s="199"/>
      <c r="D109" s="200"/>
      <c r="E109" s="200"/>
      <c r="F109" s="200"/>
      <c r="G109" s="197">
        <f>SUM(G103:G108)</f>
        <v>0</v>
      </c>
      <c r="H109" s="156"/>
    </row>
    <row r="110" spans="1:8" customFormat="1" ht="21" customHeight="1" x14ac:dyDescent="0.25">
      <c r="A110" s="162"/>
      <c r="B110" s="158"/>
      <c r="C110" s="153"/>
      <c r="D110" s="163"/>
      <c r="E110" s="159"/>
      <c r="F110" s="160"/>
      <c r="G110" s="159"/>
      <c r="H110" s="156"/>
    </row>
    <row r="111" spans="1:8" customFormat="1" ht="21" customHeight="1" x14ac:dyDescent="0.25">
      <c r="A111" s="84"/>
      <c r="B111" s="84" t="s">
        <v>89</v>
      </c>
      <c r="C111" s="84"/>
      <c r="D111" s="84"/>
      <c r="E111" s="84"/>
      <c r="F111" s="84"/>
      <c r="G111" s="85">
        <f>G109+G98</f>
        <v>0</v>
      </c>
      <c r="H111" s="156"/>
    </row>
    <row r="112" spans="1:8" customFormat="1" ht="21" customHeight="1" x14ac:dyDescent="0.25">
      <c r="A112" s="157"/>
      <c r="B112" s="158"/>
      <c r="C112" s="153"/>
      <c r="D112" s="165"/>
      <c r="E112" s="159"/>
      <c r="F112" s="160"/>
      <c r="G112" s="161"/>
      <c r="H112" s="156"/>
    </row>
    <row r="113" spans="1:256" customFormat="1" ht="21" customHeight="1" x14ac:dyDescent="0.25">
      <c r="A113" s="157"/>
      <c r="B113" s="158" t="s">
        <v>90</v>
      </c>
      <c r="C113" s="153"/>
      <c r="D113" s="163">
        <v>0.05</v>
      </c>
      <c r="E113" s="159"/>
      <c r="F113" s="166"/>
      <c r="G113" s="159">
        <f>ROUND(D113*G$92,2)</f>
        <v>0</v>
      </c>
      <c r="H113" s="156"/>
    </row>
    <row r="114" spans="1:256" customFormat="1" ht="21" customHeight="1" thickBot="1" x14ac:dyDescent="0.3">
      <c r="A114" s="157"/>
      <c r="B114" s="158"/>
      <c r="C114" s="153"/>
      <c r="D114" s="154"/>
      <c r="E114" s="159"/>
      <c r="F114" s="160"/>
      <c r="G114" s="161"/>
      <c r="H114" s="156"/>
    </row>
    <row r="115" spans="1:256" customFormat="1" ht="21" customHeight="1" thickBot="1" x14ac:dyDescent="0.3">
      <c r="A115" s="169"/>
      <c r="B115" s="167" t="s">
        <v>91</v>
      </c>
      <c r="C115" s="167"/>
      <c r="D115" s="167"/>
      <c r="E115" s="167"/>
      <c r="F115" s="167"/>
      <c r="G115" s="168">
        <f>G113+G111+G92</f>
        <v>0</v>
      </c>
      <c r="H115" s="156"/>
    </row>
    <row r="116" spans="1:256" x14ac:dyDescent="0.2">
      <c r="H116" s="156"/>
    </row>
    <row r="117" spans="1:256" s="183" customFormat="1" ht="20.25" customHeight="1" x14ac:dyDescent="0.25">
      <c r="A117" s="179"/>
      <c r="B117" s="180"/>
      <c r="C117" s="204"/>
      <c r="D117" s="204"/>
      <c r="E117" s="204"/>
      <c r="F117" s="204"/>
      <c r="G117" s="181"/>
      <c r="H117" s="182"/>
    </row>
    <row r="118" spans="1:256" s="183" customFormat="1" ht="20.25" customHeight="1" x14ac:dyDescent="0.3">
      <c r="A118" s="179"/>
      <c r="B118" s="184"/>
      <c r="C118" s="185"/>
      <c r="D118" s="186"/>
      <c r="E118" s="181"/>
      <c r="F118" s="186"/>
      <c r="G118" s="186"/>
      <c r="H118" s="187"/>
    </row>
    <row r="119" spans="1:256" s="183" customFormat="1" ht="21" customHeight="1" x14ac:dyDescent="0.25">
      <c r="A119" s="179"/>
      <c r="B119" s="188"/>
      <c r="C119" s="202"/>
      <c r="D119" s="202"/>
      <c r="E119" s="202"/>
      <c r="F119" s="202"/>
      <c r="G119" s="186"/>
      <c r="H119" s="189"/>
    </row>
    <row r="120" spans="1:256" ht="19.5" customHeight="1" x14ac:dyDescent="0.25">
      <c r="A120" s="179"/>
      <c r="B120" s="190"/>
      <c r="C120" s="203"/>
      <c r="D120" s="203"/>
      <c r="E120" s="203"/>
      <c r="F120" s="203"/>
      <c r="G120" s="186"/>
      <c r="H120" s="189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  <c r="EG120" s="191"/>
      <c r="EH120" s="191"/>
      <c r="EI120" s="191"/>
      <c r="EJ120" s="191"/>
      <c r="EK120" s="191"/>
      <c r="EL120" s="191"/>
      <c r="EM120" s="191"/>
      <c r="EN120" s="191"/>
      <c r="EO120" s="191"/>
      <c r="EP120" s="191"/>
      <c r="EQ120" s="191"/>
      <c r="ER120" s="191"/>
      <c r="ES120" s="191"/>
      <c r="ET120" s="191"/>
      <c r="EU120" s="191"/>
      <c r="EV120" s="191"/>
      <c r="EW120" s="191"/>
      <c r="EX120" s="191"/>
      <c r="EY120" s="191"/>
      <c r="EZ120" s="191"/>
      <c r="FA120" s="191"/>
      <c r="FB120" s="191"/>
      <c r="FC120" s="191"/>
      <c r="FD120" s="191"/>
      <c r="FE120" s="191"/>
      <c r="FF120" s="191"/>
      <c r="FG120" s="191"/>
      <c r="FH120" s="191"/>
      <c r="FI120" s="191"/>
      <c r="FJ120" s="191"/>
      <c r="FK120" s="191"/>
      <c r="FL120" s="191"/>
      <c r="FM120" s="191"/>
      <c r="FN120" s="191"/>
      <c r="FO120" s="191"/>
      <c r="FP120" s="191"/>
      <c r="FQ120" s="191"/>
      <c r="FR120" s="191"/>
      <c r="FS120" s="191"/>
      <c r="FT120" s="191"/>
      <c r="FU120" s="191"/>
      <c r="FV120" s="191"/>
      <c r="FW120" s="191"/>
      <c r="FX120" s="191"/>
      <c r="FY120" s="191"/>
      <c r="FZ120" s="191"/>
      <c r="GA120" s="191"/>
      <c r="GB120" s="191"/>
      <c r="GC120" s="191"/>
      <c r="GD120" s="191"/>
      <c r="GE120" s="191"/>
      <c r="GF120" s="191"/>
      <c r="GG120" s="191"/>
      <c r="GH120" s="191"/>
      <c r="GI120" s="191"/>
      <c r="GJ120" s="191"/>
      <c r="GK120" s="191"/>
      <c r="GL120" s="191"/>
      <c r="GM120" s="191"/>
      <c r="GN120" s="191"/>
      <c r="GO120" s="191"/>
      <c r="GP120" s="191"/>
      <c r="GQ120" s="191"/>
      <c r="GR120" s="191"/>
      <c r="GS120" s="191"/>
      <c r="GT120" s="191"/>
      <c r="GU120" s="191"/>
      <c r="GV120" s="191"/>
      <c r="GW120" s="191"/>
      <c r="GX120" s="191"/>
      <c r="GY120" s="191"/>
      <c r="GZ120" s="191"/>
      <c r="HA120" s="191"/>
      <c r="HB120" s="191"/>
      <c r="HC120" s="191"/>
      <c r="HD120" s="191"/>
      <c r="HE120" s="191"/>
      <c r="HF120" s="191"/>
      <c r="HG120" s="191"/>
      <c r="HH120" s="191"/>
      <c r="HI120" s="191"/>
      <c r="HJ120" s="191"/>
      <c r="HK120" s="191"/>
      <c r="HL120" s="191"/>
      <c r="HM120" s="191"/>
      <c r="HN120" s="191"/>
      <c r="HO120" s="191"/>
      <c r="HP120" s="191"/>
      <c r="HQ120" s="191"/>
      <c r="HR120" s="191"/>
      <c r="HS120" s="191"/>
      <c r="HT120" s="191"/>
      <c r="HU120" s="191"/>
      <c r="HV120" s="191"/>
      <c r="HW120" s="191"/>
      <c r="HX120" s="191"/>
      <c r="HY120" s="191"/>
      <c r="HZ120" s="191"/>
      <c r="IA120" s="191"/>
      <c r="IB120" s="191"/>
      <c r="IC120" s="191"/>
      <c r="ID120" s="191"/>
      <c r="IE120" s="191"/>
      <c r="IF120" s="191"/>
      <c r="IG120" s="191"/>
      <c r="IH120" s="191"/>
      <c r="II120" s="191"/>
      <c r="IJ120" s="191"/>
      <c r="IK120" s="191"/>
      <c r="IL120" s="191"/>
      <c r="IM120" s="191"/>
      <c r="IN120" s="191"/>
      <c r="IO120" s="191"/>
      <c r="IP120" s="191"/>
      <c r="IQ120" s="191"/>
      <c r="IR120" s="191"/>
      <c r="IS120" s="191"/>
      <c r="IT120" s="191"/>
      <c r="IU120" s="191"/>
      <c r="IV120" s="191"/>
    </row>
    <row r="121" spans="1:256" s="183" customFormat="1" ht="15" customHeight="1" x14ac:dyDescent="0.25">
      <c r="A121" s="179"/>
      <c r="B121" s="190"/>
      <c r="C121" s="203"/>
      <c r="D121" s="203"/>
      <c r="E121" s="203"/>
      <c r="F121" s="203"/>
      <c r="G121" s="186"/>
      <c r="H121" s="189"/>
    </row>
    <row r="122" spans="1:256" s="183" customFormat="1" ht="20.25" customHeight="1" x14ac:dyDescent="0.25">
      <c r="A122" s="179"/>
      <c r="B122" s="192"/>
      <c r="C122" s="185"/>
      <c r="D122" s="186"/>
      <c r="E122" s="186"/>
      <c r="F122" s="186"/>
      <c r="G122" s="186"/>
      <c r="H122" s="189"/>
    </row>
    <row r="123" spans="1:256" s="183" customFormat="1" ht="20.25" customHeight="1" x14ac:dyDescent="0.25">
      <c r="A123" s="204"/>
      <c r="B123" s="204"/>
      <c r="C123" s="204"/>
      <c r="D123" s="204"/>
      <c r="E123" s="204"/>
      <c r="F123" s="204"/>
      <c r="G123" s="204"/>
      <c r="H123" s="189"/>
    </row>
    <row r="124" spans="1:256" s="183" customFormat="1" ht="20.25" customHeight="1" x14ac:dyDescent="0.25">
      <c r="A124" s="180"/>
      <c r="B124" s="180"/>
      <c r="C124" s="180"/>
      <c r="D124" s="180"/>
      <c r="E124" s="180"/>
      <c r="F124" s="180"/>
      <c r="G124" s="180"/>
      <c r="H124" s="193"/>
    </row>
    <row r="125" spans="1:256" s="183" customFormat="1" ht="16.5" customHeight="1" x14ac:dyDescent="0.25">
      <c r="A125" s="202"/>
      <c r="B125" s="202"/>
      <c r="C125" s="202"/>
      <c r="D125" s="202"/>
      <c r="E125" s="202"/>
      <c r="F125" s="202"/>
      <c r="G125" s="202"/>
      <c r="H125" s="189"/>
    </row>
    <row r="126" spans="1:256" s="183" customFormat="1" ht="20.25" customHeight="1" x14ac:dyDescent="0.25">
      <c r="A126" s="203"/>
      <c r="B126" s="203"/>
      <c r="C126" s="203"/>
      <c r="D126" s="203"/>
      <c r="E126" s="203"/>
      <c r="F126" s="203"/>
      <c r="G126" s="203"/>
      <c r="H126" s="194"/>
    </row>
    <row r="127" spans="1:256" s="183" customFormat="1" ht="15.75" customHeight="1" x14ac:dyDescent="0.25">
      <c r="A127" s="203"/>
      <c r="B127" s="203"/>
      <c r="C127" s="203"/>
      <c r="D127" s="203"/>
      <c r="E127" s="203"/>
      <c r="F127" s="203"/>
      <c r="G127" s="203"/>
      <c r="H127" s="189"/>
    </row>
  </sheetData>
  <sheetProtection password="8A36" sheet="1" objects="1" scenarios="1"/>
  <mergeCells count="21">
    <mergeCell ref="C93:E93"/>
    <mergeCell ref="BM93:BN93"/>
    <mergeCell ref="A7:G7"/>
    <mergeCell ref="A8:G8"/>
    <mergeCell ref="A9:G9"/>
    <mergeCell ref="A10:G10"/>
    <mergeCell ref="A12:A13"/>
    <mergeCell ref="B12:G13"/>
    <mergeCell ref="B16:B17"/>
    <mergeCell ref="F16:G16"/>
    <mergeCell ref="F17:G17"/>
    <mergeCell ref="BM62:BN62"/>
    <mergeCell ref="BM92:BN92"/>
    <mergeCell ref="A125:G125"/>
    <mergeCell ref="A126:G126"/>
    <mergeCell ref="A127:G127"/>
    <mergeCell ref="C117:F117"/>
    <mergeCell ref="C119:F119"/>
    <mergeCell ref="C120:F120"/>
    <mergeCell ref="C121:F121"/>
    <mergeCell ref="A123:G123"/>
  </mergeCells>
  <pageMargins left="0.70866141732283472" right="0.70866141732283472" top="0.74803149606299213" bottom="0.74803149606299213" header="0.31496062992125984" footer="0.31496062992125984"/>
  <pageSetup scale="56" orientation="portrait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5"/>
  <sheetViews>
    <sheetView topLeftCell="A65" workbookViewId="0">
      <selection activeCell="H61" sqref="H61"/>
    </sheetView>
  </sheetViews>
  <sheetFormatPr baseColWidth="10" defaultColWidth="11.42578125" defaultRowHeight="15" outlineLevelRow="1" x14ac:dyDescent="0.25"/>
  <cols>
    <col min="2" max="2" width="16.425781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 x14ac:dyDescent="0.35">
      <c r="B2" s="213" t="s">
        <v>92</v>
      </c>
      <c r="C2" s="213"/>
      <c r="D2" s="213"/>
      <c r="E2" s="213"/>
      <c r="F2" s="213"/>
      <c r="G2" s="213"/>
      <c r="H2" s="213"/>
      <c r="I2" s="213"/>
    </row>
    <row r="4" spans="1:13" x14ac:dyDescent="0.25">
      <c r="B4" s="43" t="s">
        <v>93</v>
      </c>
      <c r="C4" s="44"/>
      <c r="I4" s="45">
        <f>SUM(K6:K58)</f>
        <v>868611.8</v>
      </c>
      <c r="K4" s="45">
        <f>SUM(K6:K691)</f>
        <v>1023508.6000000001</v>
      </c>
    </row>
    <row r="5" spans="1:13" outlineLevel="1" x14ac:dyDescent="0.25">
      <c r="B5" s="46"/>
      <c r="C5" s="47"/>
      <c r="L5" s="87"/>
      <c r="M5" s="87"/>
    </row>
    <row r="6" spans="1:13" outlineLevel="1" x14ac:dyDescent="0.25">
      <c r="A6" s="48"/>
      <c r="B6" s="49" t="s">
        <v>94</v>
      </c>
      <c r="C6" s="47"/>
      <c r="D6" s="50"/>
      <c r="E6" s="51"/>
      <c r="F6" s="51"/>
      <c r="G6" s="52"/>
      <c r="H6" s="52"/>
      <c r="I6" s="52"/>
      <c r="J6" s="53" t="s">
        <v>95</v>
      </c>
      <c r="K6" s="45">
        <f>F18</f>
        <v>158743.79999999999</v>
      </c>
      <c r="L6" s="87"/>
      <c r="M6" s="87"/>
    </row>
    <row r="7" spans="1:13" outlineLevel="1" x14ac:dyDescent="0.25">
      <c r="A7" s="54" t="s">
        <v>96</v>
      </c>
      <c r="B7" s="55" t="s">
        <v>97</v>
      </c>
      <c r="C7" s="55" t="s">
        <v>98</v>
      </c>
      <c r="D7" s="56" t="s">
        <v>99</v>
      </c>
      <c r="E7" s="56" t="s">
        <v>100</v>
      </c>
      <c r="F7" s="57" t="s">
        <v>101</v>
      </c>
      <c r="G7" s="56" t="s">
        <v>102</v>
      </c>
      <c r="H7" s="56" t="s">
        <v>103</v>
      </c>
      <c r="I7" s="56" t="s">
        <v>104</v>
      </c>
      <c r="J7" s="58"/>
      <c r="K7" s="45"/>
      <c r="L7" s="87"/>
      <c r="M7" s="87"/>
    </row>
    <row r="8" spans="1:13" outlineLevel="1" x14ac:dyDescent="0.25">
      <c r="A8" s="59"/>
      <c r="B8" s="60" t="s">
        <v>105</v>
      </c>
      <c r="C8" s="61" t="s">
        <v>17</v>
      </c>
      <c r="D8" s="62">
        <f>5.8</f>
        <v>5.8</v>
      </c>
      <c r="E8" s="62">
        <v>3.9</v>
      </c>
      <c r="F8" s="62">
        <v>1</v>
      </c>
      <c r="G8" s="63">
        <f t="shared" ref="G8:G10" si="0">D8*E8*F8</f>
        <v>22.619999999999997</v>
      </c>
      <c r="H8" s="88">
        <v>1</v>
      </c>
      <c r="I8" s="64">
        <f>H8*G8</f>
        <v>22.619999999999997</v>
      </c>
      <c r="J8" s="65"/>
      <c r="L8" s="87"/>
      <c r="M8" s="87"/>
    </row>
    <row r="9" spans="1:13" outlineLevel="1" x14ac:dyDescent="0.25">
      <c r="A9" s="59"/>
      <c r="B9" s="60" t="s">
        <v>106</v>
      </c>
      <c r="C9" s="61" t="s">
        <v>17</v>
      </c>
      <c r="D9" s="62">
        <f>0.5*1</f>
        <v>0.5</v>
      </c>
      <c r="E9" s="62">
        <v>3.9</v>
      </c>
      <c r="F9" s="62">
        <v>1</v>
      </c>
      <c r="G9" s="63">
        <f t="shared" si="0"/>
        <v>1.95</v>
      </c>
      <c r="H9" s="89">
        <v>1</v>
      </c>
      <c r="I9" s="64">
        <f t="shared" ref="I9:I10" si="1">H9*G9</f>
        <v>1.95</v>
      </c>
      <c r="J9" s="66"/>
      <c r="L9" s="87"/>
      <c r="M9" s="87"/>
    </row>
    <row r="10" spans="1:13" outlineLevel="1" x14ac:dyDescent="0.25">
      <c r="A10" s="59"/>
      <c r="B10" s="60" t="s">
        <v>107</v>
      </c>
      <c r="C10" s="61" t="s">
        <v>17</v>
      </c>
      <c r="D10" s="62">
        <f>6*2+4*2</f>
        <v>20</v>
      </c>
      <c r="E10" s="62">
        <v>0.6</v>
      </c>
      <c r="F10" s="62">
        <v>1</v>
      </c>
      <c r="G10" s="63">
        <f t="shared" si="0"/>
        <v>12</v>
      </c>
      <c r="H10" s="89">
        <v>1</v>
      </c>
      <c r="I10" s="64">
        <f t="shared" si="1"/>
        <v>12</v>
      </c>
      <c r="J10" s="66"/>
      <c r="L10" s="87"/>
      <c r="M10" s="87"/>
    </row>
    <row r="11" spans="1:13" outlineLevel="1" x14ac:dyDescent="0.25">
      <c r="A11" s="59"/>
      <c r="B11" s="60" t="s">
        <v>108</v>
      </c>
      <c r="C11" s="61" t="s">
        <v>17</v>
      </c>
      <c r="D11" s="62">
        <v>5.5</v>
      </c>
      <c r="E11" s="62">
        <v>3</v>
      </c>
      <c r="F11" s="62">
        <v>1</v>
      </c>
      <c r="G11" s="63">
        <f t="shared" ref="G11:G15" si="2">D11*E11*F11</f>
        <v>16.5</v>
      </c>
      <c r="H11" s="89">
        <v>1</v>
      </c>
      <c r="I11" s="64">
        <f t="shared" ref="I11:I15" si="3">H11*G11</f>
        <v>16.5</v>
      </c>
      <c r="J11" s="66"/>
    </row>
    <row r="12" spans="1:13" outlineLevel="1" x14ac:dyDescent="0.25">
      <c r="A12" s="59"/>
      <c r="B12" s="60" t="s">
        <v>109</v>
      </c>
      <c r="C12" s="61" t="s">
        <v>17</v>
      </c>
      <c r="D12" s="62">
        <f>3*2+5.5*2</f>
        <v>17</v>
      </c>
      <c r="E12" s="62">
        <v>0.6</v>
      </c>
      <c r="F12" s="62">
        <v>1</v>
      </c>
      <c r="G12" s="63">
        <f t="shared" si="2"/>
        <v>10.199999999999999</v>
      </c>
      <c r="H12" s="89">
        <v>1</v>
      </c>
      <c r="I12" s="64">
        <f t="shared" si="3"/>
        <v>10.199999999999999</v>
      </c>
      <c r="J12" s="66"/>
    </row>
    <row r="13" spans="1:13" outlineLevel="1" x14ac:dyDescent="0.25">
      <c r="A13" s="59"/>
      <c r="B13" s="60" t="s">
        <v>110</v>
      </c>
      <c r="C13" s="61" t="s">
        <v>17</v>
      </c>
      <c r="D13" s="62">
        <v>16.2</v>
      </c>
      <c r="E13" s="62">
        <v>3.6</v>
      </c>
      <c r="F13" s="62">
        <v>1</v>
      </c>
      <c r="G13" s="63">
        <f t="shared" si="2"/>
        <v>58.32</v>
      </c>
      <c r="H13" s="89">
        <v>1</v>
      </c>
      <c r="I13" s="64">
        <f t="shared" si="3"/>
        <v>58.32</v>
      </c>
      <c r="J13" s="66"/>
    </row>
    <row r="14" spans="1:13" outlineLevel="1" x14ac:dyDescent="0.25">
      <c r="A14" s="59"/>
      <c r="B14" s="60" t="s">
        <v>111</v>
      </c>
      <c r="C14" s="61" t="s">
        <v>17</v>
      </c>
      <c r="D14" s="62">
        <f>3.6*2+16.2*2</f>
        <v>39.6</v>
      </c>
      <c r="E14" s="62">
        <v>0.6</v>
      </c>
      <c r="F14" s="62">
        <v>1</v>
      </c>
      <c r="G14" s="63">
        <f t="shared" si="2"/>
        <v>23.76</v>
      </c>
      <c r="H14" s="89">
        <v>1</v>
      </c>
      <c r="I14" s="64">
        <f t="shared" si="3"/>
        <v>23.76</v>
      </c>
      <c r="J14" s="66"/>
    </row>
    <row r="15" spans="1:13" outlineLevel="1" x14ac:dyDescent="0.25">
      <c r="A15" s="59"/>
      <c r="B15" s="60" t="s">
        <v>112</v>
      </c>
      <c r="C15" s="61" t="s">
        <v>17</v>
      </c>
      <c r="D15" s="62">
        <v>6</v>
      </c>
      <c r="E15" s="62">
        <v>5.7</v>
      </c>
      <c r="F15" s="62">
        <v>1</v>
      </c>
      <c r="G15" s="63">
        <f t="shared" si="2"/>
        <v>34.200000000000003</v>
      </c>
      <c r="H15" s="89">
        <v>1</v>
      </c>
      <c r="I15" s="64">
        <f t="shared" si="3"/>
        <v>34.200000000000003</v>
      </c>
      <c r="J15" s="66"/>
    </row>
    <row r="16" spans="1:13" outlineLevel="1" x14ac:dyDescent="0.25">
      <c r="A16" s="59"/>
      <c r="B16" s="60" t="s">
        <v>113</v>
      </c>
      <c r="C16" s="61" t="s">
        <v>17</v>
      </c>
      <c r="D16" s="62">
        <f>6*2+5.7*2</f>
        <v>23.4</v>
      </c>
      <c r="E16" s="62">
        <v>0.6</v>
      </c>
      <c r="F16" s="62">
        <v>1</v>
      </c>
      <c r="G16" s="63">
        <f t="shared" ref="G16" si="4">D16*E16*F16</f>
        <v>14.04</v>
      </c>
      <c r="H16" s="89">
        <v>1</v>
      </c>
      <c r="I16" s="64">
        <f t="shared" ref="I16" si="5">H16*G16</f>
        <v>14.04</v>
      </c>
      <c r="J16" s="66"/>
    </row>
    <row r="17" spans="1:13" outlineLevel="1" x14ac:dyDescent="0.25">
      <c r="A17" s="67"/>
      <c r="B17" s="68"/>
      <c r="C17" s="69"/>
      <c r="D17" s="70"/>
      <c r="E17" s="70"/>
      <c r="F17" s="70"/>
      <c r="G17" s="71">
        <f>SUM(G8:G16)</f>
        <v>193.59</v>
      </c>
      <c r="H17" s="90">
        <v>1</v>
      </c>
      <c r="I17" s="72">
        <f>SUM(I8:I10)/G17</f>
        <v>0.18890438555710518</v>
      </c>
      <c r="J17" s="58"/>
    </row>
    <row r="18" spans="1:13" ht="15.75" outlineLevel="1" thickBot="1" x14ac:dyDescent="0.3">
      <c r="B18" s="73" t="s">
        <v>102</v>
      </c>
      <c r="C18" s="74">
        <f>G17</f>
        <v>193.59</v>
      </c>
      <c r="D18" s="75">
        <v>820</v>
      </c>
      <c r="F18" s="76">
        <f>C18*D18</f>
        <v>158743.79999999999</v>
      </c>
    </row>
    <row r="19" spans="1:13" ht="15.75" outlineLevel="1" thickBot="1" x14ac:dyDescent="0.3">
      <c r="B19" s="94" t="s">
        <v>114</v>
      </c>
      <c r="C19" s="95">
        <f>C18*I17</f>
        <v>36.569999999999993</v>
      </c>
      <c r="D19" s="96">
        <v>2343.9899999999998</v>
      </c>
      <c r="E19" s="97"/>
      <c r="F19" s="98">
        <f>C19*D19</f>
        <v>85719.714299999978</v>
      </c>
    </row>
    <row r="20" spans="1:13" outlineLevel="1" x14ac:dyDescent="0.25"/>
    <row r="21" spans="1:13" outlineLevel="1" x14ac:dyDescent="0.25">
      <c r="A21" s="48"/>
      <c r="B21" s="49" t="s">
        <v>115</v>
      </c>
      <c r="C21" s="47"/>
      <c r="D21" s="50"/>
      <c r="E21" s="51"/>
      <c r="F21" s="51"/>
      <c r="G21" s="52"/>
      <c r="H21" s="52"/>
      <c r="I21" s="52"/>
      <c r="J21" s="53" t="s">
        <v>95</v>
      </c>
    </row>
    <row r="22" spans="1:13" outlineLevel="1" x14ac:dyDescent="0.25">
      <c r="A22" s="54" t="s">
        <v>96</v>
      </c>
      <c r="B22" s="55" t="s">
        <v>97</v>
      </c>
      <c r="C22" s="55" t="s">
        <v>98</v>
      </c>
      <c r="D22" s="56" t="s">
        <v>99</v>
      </c>
      <c r="E22" s="56" t="s">
        <v>100</v>
      </c>
      <c r="F22" s="57" t="s">
        <v>101</v>
      </c>
      <c r="G22" s="56" t="s">
        <v>102</v>
      </c>
      <c r="H22" s="56" t="s">
        <v>103</v>
      </c>
      <c r="I22" s="56" t="s">
        <v>104</v>
      </c>
      <c r="J22" s="58"/>
    </row>
    <row r="23" spans="1:13" outlineLevel="1" x14ac:dyDescent="0.25">
      <c r="A23" s="59"/>
      <c r="B23" s="60" t="s">
        <v>105</v>
      </c>
      <c r="C23" s="61" t="s">
        <v>17</v>
      </c>
      <c r="D23" s="62">
        <v>19</v>
      </c>
      <c r="E23" s="62">
        <v>11</v>
      </c>
      <c r="F23" s="62">
        <v>1</v>
      </c>
      <c r="G23" s="63">
        <f t="shared" ref="G23:G31" si="6">D23*E23*F23</f>
        <v>209</v>
      </c>
      <c r="H23" s="88">
        <v>1</v>
      </c>
      <c r="I23" s="64">
        <f>H23*G23</f>
        <v>209</v>
      </c>
      <c r="J23" s="65"/>
    </row>
    <row r="24" spans="1:13" outlineLevel="1" x14ac:dyDescent="0.25">
      <c r="A24" s="59"/>
      <c r="B24" s="60" t="s">
        <v>106</v>
      </c>
      <c r="C24" s="61" t="s">
        <v>17</v>
      </c>
      <c r="D24" s="62">
        <v>6</v>
      </c>
      <c r="E24" s="62">
        <f>8.6</f>
        <v>8.6</v>
      </c>
      <c r="F24" s="62">
        <v>1</v>
      </c>
      <c r="G24" s="63">
        <f t="shared" si="6"/>
        <v>51.599999999999994</v>
      </c>
      <c r="H24" s="89">
        <v>1</v>
      </c>
      <c r="I24" s="64">
        <f t="shared" ref="I24:I31" si="7">H24*G24</f>
        <v>51.599999999999994</v>
      </c>
      <c r="J24" s="66"/>
      <c r="M24">
        <f>(7*2+5*2)*3</f>
        <v>72</v>
      </c>
    </row>
    <row r="25" spans="1:13" outlineLevel="1" x14ac:dyDescent="0.25">
      <c r="A25" s="59"/>
      <c r="B25" s="60" t="s">
        <v>107</v>
      </c>
      <c r="C25" s="61" t="s">
        <v>17</v>
      </c>
      <c r="D25" s="62">
        <f>19*2+11*2</f>
        <v>60</v>
      </c>
      <c r="E25" s="62">
        <v>2</v>
      </c>
      <c r="F25" s="62">
        <v>1</v>
      </c>
      <c r="G25" s="63">
        <f t="shared" si="6"/>
        <v>120</v>
      </c>
      <c r="H25" s="89">
        <v>1</v>
      </c>
      <c r="I25" s="64">
        <f t="shared" si="7"/>
        <v>120</v>
      </c>
      <c r="J25" s="66"/>
    </row>
    <row r="26" spans="1:13" outlineLevel="1" x14ac:dyDescent="0.25">
      <c r="A26" s="59"/>
      <c r="B26" s="60" t="s">
        <v>116</v>
      </c>
      <c r="C26" s="61" t="s">
        <v>17</v>
      </c>
      <c r="D26" s="62">
        <f>6*2+8.6*2</f>
        <v>29.2</v>
      </c>
      <c r="E26" s="62">
        <v>3</v>
      </c>
      <c r="F26" s="62">
        <v>1</v>
      </c>
      <c r="G26" s="63">
        <f t="shared" si="6"/>
        <v>87.6</v>
      </c>
      <c r="H26" s="89">
        <v>1</v>
      </c>
      <c r="I26" s="64">
        <f t="shared" si="7"/>
        <v>87.6</v>
      </c>
      <c r="J26" s="66"/>
    </row>
    <row r="27" spans="1:13" outlineLevel="1" x14ac:dyDescent="0.25">
      <c r="A27" s="59"/>
      <c r="B27" s="60" t="s">
        <v>109</v>
      </c>
      <c r="C27" s="61" t="s">
        <v>17</v>
      </c>
      <c r="D27" s="62"/>
      <c r="E27" s="62"/>
      <c r="F27" s="62">
        <v>1</v>
      </c>
      <c r="G27" s="63">
        <f t="shared" si="6"/>
        <v>0</v>
      </c>
      <c r="H27" s="89">
        <v>1</v>
      </c>
      <c r="I27" s="64">
        <f t="shared" si="7"/>
        <v>0</v>
      </c>
      <c r="J27" s="66"/>
    </row>
    <row r="28" spans="1:13" outlineLevel="1" x14ac:dyDescent="0.25">
      <c r="A28" s="59"/>
      <c r="B28" s="60" t="s">
        <v>110</v>
      </c>
      <c r="C28" s="61" t="s">
        <v>17</v>
      </c>
      <c r="D28" s="62"/>
      <c r="E28" s="62"/>
      <c r="F28" s="62">
        <v>1</v>
      </c>
      <c r="G28" s="63">
        <f t="shared" si="6"/>
        <v>0</v>
      </c>
      <c r="H28" s="89">
        <v>1</v>
      </c>
      <c r="I28" s="64">
        <f t="shared" si="7"/>
        <v>0</v>
      </c>
      <c r="J28" s="66"/>
    </row>
    <row r="29" spans="1:13" outlineLevel="1" x14ac:dyDescent="0.25">
      <c r="A29" s="59"/>
      <c r="B29" s="60" t="s">
        <v>111</v>
      </c>
      <c r="C29" s="61" t="s">
        <v>17</v>
      </c>
      <c r="D29" s="62"/>
      <c r="E29" s="62"/>
      <c r="F29" s="62">
        <v>1</v>
      </c>
      <c r="G29" s="63">
        <f t="shared" si="6"/>
        <v>0</v>
      </c>
      <c r="H29" s="89">
        <v>1</v>
      </c>
      <c r="I29" s="64">
        <f t="shared" si="7"/>
        <v>0</v>
      </c>
      <c r="J29" s="66"/>
    </row>
    <row r="30" spans="1:13" outlineLevel="1" x14ac:dyDescent="0.25">
      <c r="A30" s="59"/>
      <c r="B30" s="60" t="s">
        <v>112</v>
      </c>
      <c r="C30" s="61" t="s">
        <v>17</v>
      </c>
      <c r="D30" s="62"/>
      <c r="E30" s="62"/>
      <c r="F30" s="62">
        <v>1</v>
      </c>
      <c r="G30" s="63">
        <f t="shared" si="6"/>
        <v>0</v>
      </c>
      <c r="H30" s="89">
        <v>1</v>
      </c>
      <c r="I30" s="64">
        <f t="shared" si="7"/>
        <v>0</v>
      </c>
      <c r="J30" s="66"/>
    </row>
    <row r="31" spans="1:13" outlineLevel="1" x14ac:dyDescent="0.25">
      <c r="A31" s="59"/>
      <c r="B31" s="60" t="s">
        <v>113</v>
      </c>
      <c r="C31" s="61" t="s">
        <v>17</v>
      </c>
      <c r="D31" s="62"/>
      <c r="E31" s="62"/>
      <c r="F31" s="62">
        <v>1</v>
      </c>
      <c r="G31" s="63">
        <f t="shared" si="6"/>
        <v>0</v>
      </c>
      <c r="H31" s="89">
        <v>1</v>
      </c>
      <c r="I31" s="64">
        <f t="shared" si="7"/>
        <v>0</v>
      </c>
      <c r="J31" s="66"/>
    </row>
    <row r="32" spans="1:13" outlineLevel="1" x14ac:dyDescent="0.25">
      <c r="A32" s="67"/>
      <c r="B32" s="68"/>
      <c r="C32" s="69"/>
      <c r="D32" s="70"/>
      <c r="E32" s="70"/>
      <c r="F32" s="70"/>
      <c r="G32" s="71">
        <f>SUM(G23:G31)</f>
        <v>468.20000000000005</v>
      </c>
      <c r="H32" s="90">
        <v>1</v>
      </c>
      <c r="I32" s="72">
        <f>SUM(I23:I25)/G32</f>
        <v>0.81290046988466469</v>
      </c>
      <c r="J32" s="58"/>
    </row>
    <row r="33" spans="1:13" ht="15.75" outlineLevel="1" thickBot="1" x14ac:dyDescent="0.3">
      <c r="B33" s="73" t="s">
        <v>102</v>
      </c>
      <c r="C33" s="74">
        <f>G32</f>
        <v>468.20000000000005</v>
      </c>
      <c r="D33" s="75">
        <v>820</v>
      </c>
      <c r="F33" s="76">
        <f>C33*D33</f>
        <v>383924.00000000006</v>
      </c>
      <c r="K33" s="45">
        <f>F33</f>
        <v>383924.00000000006</v>
      </c>
    </row>
    <row r="34" spans="1:13" ht="15.75" outlineLevel="1" thickBot="1" x14ac:dyDescent="0.3">
      <c r="B34" s="94" t="s">
        <v>114</v>
      </c>
      <c r="C34" s="95">
        <f>C33*I32</f>
        <v>380.6</v>
      </c>
      <c r="D34" s="96">
        <v>2343.9899999999998</v>
      </c>
      <c r="E34" s="97"/>
      <c r="F34" s="98">
        <f>C34*D34</f>
        <v>892122.59399999992</v>
      </c>
    </row>
    <row r="35" spans="1:13" outlineLevel="1" x14ac:dyDescent="0.25"/>
    <row r="36" spans="1:13" outlineLevel="1" x14ac:dyDescent="0.25">
      <c r="A36" s="48"/>
      <c r="B36" s="49" t="s">
        <v>115</v>
      </c>
      <c r="C36" s="47"/>
      <c r="D36" s="50"/>
      <c r="E36" s="51"/>
      <c r="F36" s="51"/>
      <c r="G36" s="52"/>
      <c r="H36" s="52"/>
      <c r="I36" s="52"/>
      <c r="J36" s="53" t="s">
        <v>95</v>
      </c>
    </row>
    <row r="37" spans="1:13" outlineLevel="1" x14ac:dyDescent="0.25">
      <c r="A37" s="54" t="s">
        <v>96</v>
      </c>
      <c r="B37" s="55" t="s">
        <v>97</v>
      </c>
      <c r="C37" s="55" t="s">
        <v>98</v>
      </c>
      <c r="D37" s="56" t="s">
        <v>99</v>
      </c>
      <c r="E37" s="56" t="s">
        <v>100</v>
      </c>
      <c r="F37" s="57" t="s">
        <v>101</v>
      </c>
      <c r="G37" s="56" t="s">
        <v>102</v>
      </c>
      <c r="H37" s="56" t="s">
        <v>103</v>
      </c>
      <c r="I37" s="56" t="s">
        <v>104</v>
      </c>
      <c r="J37" s="58"/>
    </row>
    <row r="38" spans="1:13" outlineLevel="1" x14ac:dyDescent="0.25">
      <c r="A38" s="59"/>
      <c r="B38" s="60" t="s">
        <v>105</v>
      </c>
      <c r="C38" s="61" t="s">
        <v>17</v>
      </c>
      <c r="D38" s="62">
        <v>19</v>
      </c>
      <c r="E38" s="62">
        <v>7</v>
      </c>
      <c r="F38" s="62">
        <v>1</v>
      </c>
      <c r="G38" s="63">
        <f t="shared" ref="G38:G46" si="8">D38*E38*F38</f>
        <v>133</v>
      </c>
      <c r="H38" s="88">
        <v>1</v>
      </c>
      <c r="I38" s="64">
        <f>H38*G38</f>
        <v>133</v>
      </c>
      <c r="J38" s="65"/>
    </row>
    <row r="39" spans="1:13" outlineLevel="1" x14ac:dyDescent="0.25">
      <c r="A39" s="59"/>
      <c r="B39" s="60" t="s">
        <v>106</v>
      </c>
      <c r="C39" s="61" t="s">
        <v>17</v>
      </c>
      <c r="D39" s="62"/>
      <c r="E39" s="62"/>
      <c r="F39" s="62">
        <v>1</v>
      </c>
      <c r="G39" s="63">
        <f t="shared" si="8"/>
        <v>0</v>
      </c>
      <c r="H39" s="89">
        <v>1</v>
      </c>
      <c r="I39" s="64">
        <f t="shared" ref="I39:I46" si="9">H39*G39</f>
        <v>0</v>
      </c>
      <c r="J39" s="66"/>
    </row>
    <row r="40" spans="1:13" outlineLevel="1" x14ac:dyDescent="0.25">
      <c r="A40" s="59"/>
      <c r="B40" s="60" t="s">
        <v>107</v>
      </c>
      <c r="C40" s="61" t="s">
        <v>17</v>
      </c>
      <c r="D40" s="62">
        <v>18</v>
      </c>
      <c r="E40" s="62">
        <v>5</v>
      </c>
      <c r="F40" s="62">
        <v>1</v>
      </c>
      <c r="G40" s="63">
        <f t="shared" si="8"/>
        <v>90</v>
      </c>
      <c r="H40" s="89">
        <v>1</v>
      </c>
      <c r="I40" s="64">
        <f t="shared" si="9"/>
        <v>90</v>
      </c>
      <c r="J40" s="66"/>
    </row>
    <row r="41" spans="1:13" outlineLevel="1" x14ac:dyDescent="0.25">
      <c r="A41" s="59"/>
      <c r="B41" s="60" t="s">
        <v>116</v>
      </c>
      <c r="C41" s="61" t="s">
        <v>17</v>
      </c>
      <c r="D41" s="62">
        <v>6.2</v>
      </c>
      <c r="E41" s="62">
        <v>1</v>
      </c>
      <c r="F41" s="62">
        <v>1</v>
      </c>
      <c r="G41" s="63">
        <f t="shared" si="8"/>
        <v>6.2</v>
      </c>
      <c r="H41" s="89">
        <v>1</v>
      </c>
      <c r="I41" s="64">
        <f t="shared" si="9"/>
        <v>6.2</v>
      </c>
      <c r="J41" s="66"/>
      <c r="M41" s="86">
        <f>C48+C33+C18</f>
        <v>890.99000000000012</v>
      </c>
    </row>
    <row r="42" spans="1:13" outlineLevel="1" x14ac:dyDescent="0.25">
      <c r="A42" s="59"/>
      <c r="B42" s="60" t="s">
        <v>109</v>
      </c>
      <c r="C42" s="61" t="s">
        <v>17</v>
      </c>
      <c r="D42" s="62"/>
      <c r="E42" s="62"/>
      <c r="F42" s="62">
        <v>1</v>
      </c>
      <c r="G42" s="63">
        <f t="shared" si="8"/>
        <v>0</v>
      </c>
      <c r="H42" s="89">
        <v>1</v>
      </c>
      <c r="I42" s="64">
        <f t="shared" si="9"/>
        <v>0</v>
      </c>
      <c r="J42" s="66"/>
    </row>
    <row r="43" spans="1:13" outlineLevel="1" x14ac:dyDescent="0.25">
      <c r="A43" s="59"/>
      <c r="B43" s="60" t="s">
        <v>110</v>
      </c>
      <c r="C43" s="61" t="s">
        <v>17</v>
      </c>
      <c r="D43" s="62"/>
      <c r="E43" s="62"/>
      <c r="F43" s="62">
        <v>1</v>
      </c>
      <c r="G43" s="63">
        <f t="shared" si="8"/>
        <v>0</v>
      </c>
      <c r="H43" s="89">
        <v>1</v>
      </c>
      <c r="I43" s="64">
        <f t="shared" si="9"/>
        <v>0</v>
      </c>
      <c r="J43" s="66"/>
    </row>
    <row r="44" spans="1:13" outlineLevel="1" x14ac:dyDescent="0.25">
      <c r="A44" s="59"/>
      <c r="B44" s="60" t="s">
        <v>111</v>
      </c>
      <c r="C44" s="61" t="s">
        <v>17</v>
      </c>
      <c r="D44" s="62"/>
      <c r="E44" s="62"/>
      <c r="F44" s="62">
        <v>1</v>
      </c>
      <c r="G44" s="63">
        <f t="shared" si="8"/>
        <v>0</v>
      </c>
      <c r="H44" s="89">
        <v>1</v>
      </c>
      <c r="I44" s="64">
        <f t="shared" si="9"/>
        <v>0</v>
      </c>
      <c r="J44" s="66"/>
    </row>
    <row r="45" spans="1:13" outlineLevel="1" x14ac:dyDescent="0.25">
      <c r="A45" s="59"/>
      <c r="B45" s="60" t="s">
        <v>112</v>
      </c>
      <c r="C45" s="61" t="s">
        <v>17</v>
      </c>
      <c r="D45" s="62"/>
      <c r="E45" s="62"/>
      <c r="F45" s="62">
        <v>1</v>
      </c>
      <c r="G45" s="63">
        <f t="shared" si="8"/>
        <v>0</v>
      </c>
      <c r="H45" s="89">
        <v>1</v>
      </c>
      <c r="I45" s="64">
        <f t="shared" si="9"/>
        <v>0</v>
      </c>
      <c r="J45" s="66"/>
    </row>
    <row r="46" spans="1:13" outlineLevel="1" x14ac:dyDescent="0.25">
      <c r="A46" s="59"/>
      <c r="B46" s="60" t="s">
        <v>113</v>
      </c>
      <c r="C46" s="61" t="s">
        <v>17</v>
      </c>
      <c r="D46" s="62"/>
      <c r="E46" s="62"/>
      <c r="F46" s="62">
        <v>1</v>
      </c>
      <c r="G46" s="63">
        <f t="shared" si="8"/>
        <v>0</v>
      </c>
      <c r="H46" s="89">
        <v>1</v>
      </c>
      <c r="I46" s="64">
        <f t="shared" si="9"/>
        <v>0</v>
      </c>
      <c r="J46" s="66"/>
    </row>
    <row r="47" spans="1:13" outlineLevel="1" x14ac:dyDescent="0.25">
      <c r="A47" s="67"/>
      <c r="B47" s="68"/>
      <c r="C47" s="69"/>
      <c r="D47" s="70"/>
      <c r="E47" s="70"/>
      <c r="F47" s="70"/>
      <c r="G47" s="71">
        <f>SUM(G38:G46)</f>
        <v>229.2</v>
      </c>
      <c r="H47" s="90">
        <v>1</v>
      </c>
      <c r="I47" s="72">
        <f>SUM(I38:I40)/G47</f>
        <v>0.97294938917975571</v>
      </c>
      <c r="J47" s="58"/>
    </row>
    <row r="48" spans="1:13" ht="15.75" outlineLevel="1" thickBot="1" x14ac:dyDescent="0.3">
      <c r="B48" s="73" t="s">
        <v>102</v>
      </c>
      <c r="C48" s="74">
        <f>G47</f>
        <v>229.2</v>
      </c>
      <c r="D48" s="75">
        <v>820</v>
      </c>
      <c r="F48" s="76">
        <f>C48*D48</f>
        <v>187944</v>
      </c>
      <c r="K48" s="45">
        <f>F48</f>
        <v>187944</v>
      </c>
    </row>
    <row r="49" spans="1:11" ht="15.75" outlineLevel="1" thickBot="1" x14ac:dyDescent="0.3">
      <c r="B49" s="94" t="s">
        <v>114</v>
      </c>
      <c r="C49" s="99">
        <f>C48*I47</f>
        <v>223</v>
      </c>
      <c r="D49" s="100">
        <v>2343.9899999999998</v>
      </c>
      <c r="E49" s="101"/>
      <c r="F49" s="102">
        <f>C49*D49</f>
        <v>522709.76999999996</v>
      </c>
    </row>
    <row r="50" spans="1:11" outlineLevel="1" x14ac:dyDescent="0.25"/>
    <row r="51" spans="1:11" outlineLevel="1" x14ac:dyDescent="0.25"/>
    <row r="52" spans="1:11" outlineLevel="1" x14ac:dyDescent="0.25">
      <c r="A52" s="48"/>
      <c r="B52" s="82" t="s">
        <v>117</v>
      </c>
      <c r="C52" s="44"/>
      <c r="D52" s="50"/>
      <c r="E52" s="51"/>
      <c r="F52" s="51"/>
      <c r="G52" s="52"/>
      <c r="H52" s="52"/>
      <c r="I52" s="52"/>
      <c r="J52" s="53" t="s">
        <v>95</v>
      </c>
      <c r="K52" s="45"/>
    </row>
    <row r="53" spans="1:11" outlineLevel="1" x14ac:dyDescent="0.25">
      <c r="A53" s="54" t="s">
        <v>96</v>
      </c>
      <c r="B53" s="55" t="s">
        <v>97</v>
      </c>
      <c r="C53" s="55" t="s">
        <v>98</v>
      </c>
      <c r="D53" s="56" t="s">
        <v>99</v>
      </c>
      <c r="E53" s="56" t="s">
        <v>100</v>
      </c>
      <c r="F53" s="57" t="s">
        <v>101</v>
      </c>
      <c r="G53" s="56" t="s">
        <v>102</v>
      </c>
      <c r="H53" s="56" t="s">
        <v>103</v>
      </c>
      <c r="I53" s="56" t="s">
        <v>104</v>
      </c>
      <c r="J53" s="58"/>
      <c r="K53" s="45"/>
    </row>
    <row r="54" spans="1:11" outlineLevel="1" x14ac:dyDescent="0.25">
      <c r="A54" s="59"/>
      <c r="B54" s="60" t="s">
        <v>118</v>
      </c>
      <c r="C54" s="61" t="s">
        <v>17</v>
      </c>
      <c r="D54" s="62">
        <v>7</v>
      </c>
      <c r="E54" s="62">
        <v>5</v>
      </c>
      <c r="F54" s="83">
        <v>1</v>
      </c>
      <c r="G54" s="63">
        <f t="shared" ref="G54:G55" si="10">D54*E54*F54</f>
        <v>35</v>
      </c>
      <c r="H54" s="64">
        <v>0.95</v>
      </c>
      <c r="I54" s="64">
        <f>H54*G54</f>
        <v>33.25</v>
      </c>
      <c r="J54" s="65"/>
    </row>
    <row r="55" spans="1:11" outlineLevel="1" x14ac:dyDescent="0.25">
      <c r="A55" s="59"/>
      <c r="B55" s="60" t="s">
        <v>119</v>
      </c>
      <c r="C55" s="61" t="s">
        <v>17</v>
      </c>
      <c r="D55" s="62">
        <v>5</v>
      </c>
      <c r="E55" s="62">
        <v>5</v>
      </c>
      <c r="F55" s="83">
        <v>1</v>
      </c>
      <c r="G55" s="63">
        <f t="shared" si="10"/>
        <v>25</v>
      </c>
      <c r="H55" s="64">
        <v>0.95</v>
      </c>
      <c r="I55" s="64">
        <f t="shared" ref="I55" si="11">H55*G55</f>
        <v>23.75</v>
      </c>
      <c r="J55" s="66"/>
    </row>
    <row r="56" spans="1:11" outlineLevel="1" x14ac:dyDescent="0.25">
      <c r="A56" s="67"/>
      <c r="B56" s="68"/>
      <c r="C56" s="69"/>
      <c r="D56" s="70"/>
      <c r="E56" s="70"/>
      <c r="F56" s="70"/>
      <c r="G56" s="71">
        <f>SUM(G54:G55)</f>
        <v>60</v>
      </c>
      <c r="H56" s="72">
        <f>AVERAGE(H54:H55)</f>
        <v>0.95</v>
      </c>
      <c r="I56" s="72">
        <f>SUM(I54:I55)/G56</f>
        <v>0.95</v>
      </c>
      <c r="J56" s="58"/>
    </row>
    <row r="57" spans="1:11" ht="15.75" outlineLevel="1" thickBot="1" x14ac:dyDescent="0.3">
      <c r="B57" s="73" t="s">
        <v>102</v>
      </c>
      <c r="C57" s="74">
        <f>G56</f>
        <v>60</v>
      </c>
      <c r="D57" s="75">
        <v>2300</v>
      </c>
      <c r="F57" s="76">
        <f>C57*D57</f>
        <v>138000</v>
      </c>
      <c r="K57" s="45">
        <f>F57</f>
        <v>138000</v>
      </c>
    </row>
    <row r="58" spans="1:11" ht="15.75" outlineLevel="1" thickBot="1" x14ac:dyDescent="0.3">
      <c r="B58" s="94" t="s">
        <v>114</v>
      </c>
      <c r="C58" s="95">
        <f>C57*I56</f>
        <v>57</v>
      </c>
      <c r="D58" s="96">
        <v>1000</v>
      </c>
      <c r="E58" s="97"/>
      <c r="F58" s="98">
        <f>C58*D58</f>
        <v>57000</v>
      </c>
    </row>
    <row r="59" spans="1:11" outlineLevel="1" x14ac:dyDescent="0.25"/>
    <row r="60" spans="1:11" outlineLevel="1" x14ac:dyDescent="0.25"/>
    <row r="61" spans="1:11" outlineLevel="1" x14ac:dyDescent="0.25"/>
    <row r="64" spans="1:11" ht="21" x14ac:dyDescent="0.35">
      <c r="B64" s="213" t="s">
        <v>120</v>
      </c>
      <c r="C64" s="213"/>
      <c r="D64" s="213"/>
      <c r="E64" s="213"/>
      <c r="F64" s="213"/>
      <c r="G64" s="213"/>
      <c r="H64" s="213"/>
      <c r="I64" s="213"/>
    </row>
    <row r="66" spans="1:13" x14ac:dyDescent="0.25">
      <c r="B66" s="43" t="s">
        <v>121</v>
      </c>
      <c r="C66" s="44"/>
      <c r="I66" s="45">
        <f>SUM(K85:K177)</f>
        <v>77448.399999999994</v>
      </c>
      <c r="K66" s="45">
        <f>SUM(K85:K715)</f>
        <v>77448.399999999994</v>
      </c>
    </row>
    <row r="67" spans="1:13" outlineLevel="1" x14ac:dyDescent="0.25">
      <c r="B67" s="46"/>
      <c r="C67" s="47"/>
      <c r="L67" s="87"/>
      <c r="M67" s="87"/>
    </row>
    <row r="68" spans="1:13" outlineLevel="1" x14ac:dyDescent="0.25">
      <c r="B68" s="87"/>
      <c r="C68" s="87"/>
      <c r="L68" s="87"/>
      <c r="M68" s="87"/>
    </row>
    <row r="69" spans="1:13" outlineLevel="1" x14ac:dyDescent="0.25">
      <c r="A69" s="48"/>
      <c r="B69" s="49" t="s">
        <v>122</v>
      </c>
      <c r="C69" s="47"/>
      <c r="D69" s="50"/>
      <c r="E69" s="51"/>
      <c r="F69" s="51"/>
      <c r="G69" s="52"/>
      <c r="H69" s="52"/>
      <c r="I69" s="52"/>
      <c r="J69" s="53" t="s">
        <v>95</v>
      </c>
      <c r="K69" s="45">
        <f>F81</f>
        <v>0</v>
      </c>
      <c r="L69" s="87"/>
      <c r="M69" s="87"/>
    </row>
    <row r="70" spans="1:13" outlineLevel="1" x14ac:dyDescent="0.25">
      <c r="A70" s="54" t="s">
        <v>96</v>
      </c>
      <c r="B70" s="55" t="s">
        <v>97</v>
      </c>
      <c r="C70" s="55" t="s">
        <v>98</v>
      </c>
      <c r="D70" s="56" t="s">
        <v>99</v>
      </c>
      <c r="E70" s="56" t="s">
        <v>100</v>
      </c>
      <c r="F70" s="57" t="s">
        <v>101</v>
      </c>
      <c r="G70" s="56" t="s">
        <v>102</v>
      </c>
      <c r="H70" s="56" t="s">
        <v>103</v>
      </c>
      <c r="I70" s="56" t="s">
        <v>104</v>
      </c>
      <c r="J70" s="58"/>
      <c r="K70" s="45"/>
      <c r="L70" s="87"/>
      <c r="M70" s="87"/>
    </row>
    <row r="71" spans="1:13" outlineLevel="1" x14ac:dyDescent="0.25">
      <c r="A71" s="59"/>
      <c r="B71" s="60" t="s">
        <v>105</v>
      </c>
      <c r="C71" s="61" t="s">
        <v>17</v>
      </c>
      <c r="D71" s="62"/>
      <c r="E71" s="62"/>
      <c r="F71" s="62">
        <v>1</v>
      </c>
      <c r="G71" s="63">
        <f t="shared" ref="G71:G79" si="12">D71*E71*F71</f>
        <v>0</v>
      </c>
      <c r="H71" s="88">
        <v>1</v>
      </c>
      <c r="I71" s="64">
        <f>H71*G71</f>
        <v>0</v>
      </c>
      <c r="J71" s="65"/>
      <c r="L71" s="87"/>
      <c r="M71" s="87"/>
    </row>
    <row r="72" spans="1:13" outlineLevel="1" x14ac:dyDescent="0.25">
      <c r="A72" s="59"/>
      <c r="B72" s="60" t="s">
        <v>106</v>
      </c>
      <c r="C72" s="61" t="s">
        <v>17</v>
      </c>
      <c r="D72" s="62"/>
      <c r="E72" s="62"/>
      <c r="F72" s="62">
        <v>1</v>
      </c>
      <c r="G72" s="63">
        <f t="shared" si="12"/>
        <v>0</v>
      </c>
      <c r="H72" s="89">
        <v>1</v>
      </c>
      <c r="I72" s="64">
        <f t="shared" ref="I72:I79" si="13">H72*G72</f>
        <v>0</v>
      </c>
      <c r="J72" s="66"/>
      <c r="L72" s="87"/>
      <c r="M72" s="87"/>
    </row>
    <row r="73" spans="1:13" outlineLevel="1" x14ac:dyDescent="0.25">
      <c r="A73" s="59"/>
      <c r="B73" s="60" t="s">
        <v>107</v>
      </c>
      <c r="C73" s="61" t="s">
        <v>17</v>
      </c>
      <c r="D73" s="62"/>
      <c r="E73" s="62"/>
      <c r="F73" s="62">
        <v>1</v>
      </c>
      <c r="G73" s="63">
        <f t="shared" si="12"/>
        <v>0</v>
      </c>
      <c r="H73" s="89">
        <v>1</v>
      </c>
      <c r="I73" s="64">
        <f t="shared" si="13"/>
        <v>0</v>
      </c>
      <c r="J73" s="66"/>
      <c r="L73" s="87"/>
      <c r="M73" s="87"/>
    </row>
    <row r="74" spans="1:13" outlineLevel="1" x14ac:dyDescent="0.25">
      <c r="A74" s="59"/>
      <c r="B74" s="60" t="s">
        <v>108</v>
      </c>
      <c r="C74" s="61" t="s">
        <v>17</v>
      </c>
      <c r="D74" s="62"/>
      <c r="E74" s="62"/>
      <c r="F74" s="62">
        <v>1</v>
      </c>
      <c r="G74" s="63">
        <f t="shared" si="12"/>
        <v>0</v>
      </c>
      <c r="H74" s="89">
        <v>1</v>
      </c>
      <c r="I74" s="64">
        <f t="shared" si="13"/>
        <v>0</v>
      </c>
      <c r="J74" s="66"/>
    </row>
    <row r="75" spans="1:13" outlineLevel="1" x14ac:dyDescent="0.25">
      <c r="A75" s="59"/>
      <c r="B75" s="60" t="s">
        <v>109</v>
      </c>
      <c r="C75" s="61" t="s">
        <v>17</v>
      </c>
      <c r="D75" s="62"/>
      <c r="E75" s="62"/>
      <c r="F75" s="62">
        <v>1</v>
      </c>
      <c r="G75" s="63">
        <f t="shared" si="12"/>
        <v>0</v>
      </c>
      <c r="H75" s="89">
        <v>1</v>
      </c>
      <c r="I75" s="64">
        <f t="shared" si="13"/>
        <v>0</v>
      </c>
      <c r="J75" s="66"/>
    </row>
    <row r="76" spans="1:13" outlineLevel="1" x14ac:dyDescent="0.25">
      <c r="A76" s="59"/>
      <c r="B76" s="60" t="s">
        <v>110</v>
      </c>
      <c r="C76" s="61" t="s">
        <v>17</v>
      </c>
      <c r="D76" s="62"/>
      <c r="E76" s="62"/>
      <c r="F76" s="62">
        <v>1</v>
      </c>
      <c r="G76" s="63">
        <f t="shared" si="12"/>
        <v>0</v>
      </c>
      <c r="H76" s="89">
        <v>1</v>
      </c>
      <c r="I76" s="64">
        <f t="shared" si="13"/>
        <v>0</v>
      </c>
      <c r="J76" s="66"/>
    </row>
    <row r="77" spans="1:13" outlineLevel="1" x14ac:dyDescent="0.25">
      <c r="A77" s="59"/>
      <c r="B77" s="60" t="s">
        <v>111</v>
      </c>
      <c r="C77" s="61" t="s">
        <v>17</v>
      </c>
      <c r="D77" s="62"/>
      <c r="E77" s="62"/>
      <c r="F77" s="62">
        <v>1</v>
      </c>
      <c r="G77" s="63">
        <f t="shared" si="12"/>
        <v>0</v>
      </c>
      <c r="H77" s="89">
        <v>1</v>
      </c>
      <c r="I77" s="64">
        <f t="shared" si="13"/>
        <v>0</v>
      </c>
      <c r="J77" s="66"/>
    </row>
    <row r="78" spans="1:13" outlineLevel="1" x14ac:dyDescent="0.25">
      <c r="A78" s="59"/>
      <c r="B78" s="60" t="s">
        <v>112</v>
      </c>
      <c r="C78" s="61" t="s">
        <v>17</v>
      </c>
      <c r="D78" s="62"/>
      <c r="E78" s="62"/>
      <c r="F78" s="62">
        <v>1</v>
      </c>
      <c r="G78" s="63">
        <f t="shared" si="12"/>
        <v>0</v>
      </c>
      <c r="H78" s="89">
        <v>1</v>
      </c>
      <c r="I78" s="64">
        <f t="shared" si="13"/>
        <v>0</v>
      </c>
      <c r="J78" s="66"/>
    </row>
    <row r="79" spans="1:13" outlineLevel="1" x14ac:dyDescent="0.25">
      <c r="A79" s="59"/>
      <c r="B79" s="60" t="s">
        <v>113</v>
      </c>
      <c r="C79" s="61" t="s">
        <v>17</v>
      </c>
      <c r="D79" s="62"/>
      <c r="E79" s="62"/>
      <c r="F79" s="62">
        <v>1</v>
      </c>
      <c r="G79" s="63">
        <f t="shared" si="12"/>
        <v>0</v>
      </c>
      <c r="H79" s="89">
        <v>1</v>
      </c>
      <c r="I79" s="64">
        <f t="shared" si="13"/>
        <v>0</v>
      </c>
      <c r="J79" s="66"/>
    </row>
    <row r="80" spans="1:13" outlineLevel="1" x14ac:dyDescent="0.25">
      <c r="A80" s="67"/>
      <c r="B80" s="68"/>
      <c r="C80" s="69"/>
      <c r="D80" s="70"/>
      <c r="E80" s="70"/>
      <c r="F80" s="70"/>
      <c r="G80" s="71">
        <f>SUM(G71:G79)</f>
        <v>0</v>
      </c>
      <c r="H80" s="90">
        <v>1</v>
      </c>
      <c r="I80" s="72" t="e">
        <f>SUM(I71:I73)/G80</f>
        <v>#DIV/0!</v>
      </c>
      <c r="J80" s="58"/>
    </row>
    <row r="81" spans="1:13" ht="15.75" outlineLevel="1" thickBot="1" x14ac:dyDescent="0.3">
      <c r="B81" s="73" t="s">
        <v>102</v>
      </c>
      <c r="C81" s="74">
        <f>G80</f>
        <v>0</v>
      </c>
      <c r="D81" s="75">
        <v>2343.9899999999998</v>
      </c>
      <c r="F81" s="76">
        <f>C81*D81</f>
        <v>0</v>
      </c>
    </row>
    <row r="82" spans="1:13" ht="15.75" outlineLevel="1" thickBot="1" x14ac:dyDescent="0.3">
      <c r="B82" s="77" t="s">
        <v>114</v>
      </c>
      <c r="C82" s="78" t="e">
        <f>C81*I80</f>
        <v>#DIV/0!</v>
      </c>
      <c r="D82" s="79">
        <v>2343.9899999999998</v>
      </c>
      <c r="E82" s="80"/>
      <c r="F82" s="81" t="e">
        <f>C82*D82</f>
        <v>#DIV/0!</v>
      </c>
    </row>
    <row r="83" spans="1:13" outlineLevel="1" x14ac:dyDescent="0.25">
      <c r="B83" s="87"/>
      <c r="C83" s="87"/>
      <c r="L83" s="87"/>
      <c r="M83" s="87"/>
    </row>
    <row r="84" spans="1:13" outlineLevel="1" x14ac:dyDescent="0.25">
      <c r="B84" s="87"/>
      <c r="C84" s="87"/>
      <c r="L84" s="87"/>
      <c r="M84" s="87"/>
    </row>
    <row r="85" spans="1:13" outlineLevel="1" x14ac:dyDescent="0.25">
      <c r="A85" s="48"/>
      <c r="B85" s="49" t="s">
        <v>123</v>
      </c>
      <c r="C85" s="47"/>
      <c r="D85" s="50"/>
      <c r="E85" s="51"/>
      <c r="F85" s="51"/>
      <c r="G85" s="52"/>
      <c r="H85" s="52"/>
      <c r="I85" s="52"/>
      <c r="J85" s="53" t="s">
        <v>95</v>
      </c>
      <c r="K85" s="45">
        <f>F91</f>
        <v>0</v>
      </c>
      <c r="L85" s="87"/>
      <c r="M85" s="87"/>
    </row>
    <row r="86" spans="1:13" outlineLevel="1" x14ac:dyDescent="0.25">
      <c r="A86" s="54" t="s">
        <v>96</v>
      </c>
      <c r="B86" s="55" t="s">
        <v>97</v>
      </c>
      <c r="C86" s="55" t="s">
        <v>98</v>
      </c>
      <c r="D86" s="56" t="s">
        <v>99</v>
      </c>
      <c r="E86" s="56" t="s">
        <v>100</v>
      </c>
      <c r="F86" s="57" t="s">
        <v>101</v>
      </c>
      <c r="G86" s="56" t="s">
        <v>102</v>
      </c>
      <c r="H86" s="56" t="s">
        <v>103</v>
      </c>
      <c r="I86" s="56" t="s">
        <v>104</v>
      </c>
      <c r="J86" s="58"/>
      <c r="K86" s="45"/>
      <c r="L86" s="87"/>
      <c r="M86" s="87"/>
    </row>
    <row r="87" spans="1:13" outlineLevel="1" x14ac:dyDescent="0.25">
      <c r="A87" s="59"/>
      <c r="B87" s="60" t="s">
        <v>124</v>
      </c>
      <c r="C87" s="61" t="s">
        <v>17</v>
      </c>
      <c r="D87" s="62"/>
      <c r="E87" s="62"/>
      <c r="F87" s="62">
        <v>1</v>
      </c>
      <c r="G87" s="63">
        <f t="shared" ref="G87:G89" si="14">D87*E87*F87</f>
        <v>0</v>
      </c>
      <c r="H87" s="64">
        <v>0.95</v>
      </c>
      <c r="I87" s="64">
        <f>H87*G87</f>
        <v>0</v>
      </c>
      <c r="J87" s="65"/>
      <c r="L87" s="87"/>
      <c r="M87" s="87"/>
    </row>
    <row r="88" spans="1:13" outlineLevel="1" x14ac:dyDescent="0.25">
      <c r="A88" s="59"/>
      <c r="B88" s="60" t="s">
        <v>125</v>
      </c>
      <c r="C88" s="61" t="s">
        <v>17</v>
      </c>
      <c r="D88" s="62"/>
      <c r="E88" s="62"/>
      <c r="F88" s="62">
        <v>1</v>
      </c>
      <c r="G88" s="63">
        <f t="shared" si="14"/>
        <v>0</v>
      </c>
      <c r="H88" s="64">
        <v>0.95</v>
      </c>
      <c r="I88" s="64">
        <f t="shared" ref="I88:I89" si="15">H88*G88</f>
        <v>0</v>
      </c>
      <c r="J88" s="66"/>
      <c r="L88" s="87"/>
      <c r="M88" s="87"/>
    </row>
    <row r="89" spans="1:13" outlineLevel="1" x14ac:dyDescent="0.25">
      <c r="A89" s="59"/>
      <c r="B89" s="60" t="s">
        <v>126</v>
      </c>
      <c r="C89" s="61" t="s">
        <v>17</v>
      </c>
      <c r="D89" s="62"/>
      <c r="E89" s="62"/>
      <c r="F89" s="62">
        <v>1</v>
      </c>
      <c r="G89" s="63">
        <f t="shared" si="14"/>
        <v>0</v>
      </c>
      <c r="H89" s="64">
        <v>0.95</v>
      </c>
      <c r="I89" s="64">
        <f t="shared" si="15"/>
        <v>0</v>
      </c>
      <c r="J89" s="66"/>
      <c r="L89" s="87"/>
      <c r="M89" s="87"/>
    </row>
    <row r="90" spans="1:13" outlineLevel="1" x14ac:dyDescent="0.25">
      <c r="A90" s="67"/>
      <c r="B90" s="68"/>
      <c r="C90" s="69"/>
      <c r="D90" s="70"/>
      <c r="E90" s="70"/>
      <c r="F90" s="70"/>
      <c r="G90" s="71">
        <f>SUM(G87:G89)</f>
        <v>0</v>
      </c>
      <c r="H90" s="72">
        <f>AVERAGE(H87:H89)</f>
        <v>0.94999999999999984</v>
      </c>
      <c r="I90" s="72" t="e">
        <f>SUM(I87:I89)/G90</f>
        <v>#DIV/0!</v>
      </c>
      <c r="J90" s="58"/>
      <c r="L90" s="87"/>
      <c r="M90" s="87"/>
    </row>
    <row r="91" spans="1:13" ht="15.75" outlineLevel="1" thickBot="1" x14ac:dyDescent="0.3">
      <c r="B91" s="73" t="s">
        <v>102</v>
      </c>
      <c r="C91" s="74">
        <f>G90</f>
        <v>0</v>
      </c>
      <c r="D91" s="75">
        <v>2343.9899999999998</v>
      </c>
      <c r="F91" s="76">
        <f>C91*D91</f>
        <v>0</v>
      </c>
      <c r="L91" s="87"/>
      <c r="M91" s="87"/>
    </row>
    <row r="92" spans="1:13" ht="15.75" outlineLevel="1" thickBot="1" x14ac:dyDescent="0.3">
      <c r="B92" s="77" t="s">
        <v>114</v>
      </c>
      <c r="C92" s="78" t="e">
        <f>C91*I90</f>
        <v>#DIV/0!</v>
      </c>
      <c r="D92" s="79">
        <v>2343.9899999999998</v>
      </c>
      <c r="E92" s="80"/>
      <c r="F92" s="81" t="e">
        <f>C92*D92</f>
        <v>#DIV/0!</v>
      </c>
      <c r="L92" s="87"/>
      <c r="M92" s="87"/>
    </row>
    <row r="93" spans="1:13" outlineLevel="1" x14ac:dyDescent="0.25">
      <c r="L93" s="87"/>
      <c r="M93" s="87"/>
    </row>
    <row r="94" spans="1:13" outlineLevel="1" x14ac:dyDescent="0.25">
      <c r="L94" s="87"/>
      <c r="M94" s="87"/>
    </row>
    <row r="95" spans="1:13" outlineLevel="1" x14ac:dyDescent="0.25">
      <c r="A95" s="48"/>
      <c r="B95" s="82" t="s">
        <v>127</v>
      </c>
      <c r="C95" s="44"/>
      <c r="D95" s="50"/>
      <c r="E95" s="51"/>
      <c r="F95" s="51"/>
      <c r="G95" s="52"/>
      <c r="H95" s="52"/>
      <c r="I95" s="52"/>
      <c r="J95" s="53" t="s">
        <v>95</v>
      </c>
      <c r="K95" s="45">
        <f>F100</f>
        <v>17448.400000000001</v>
      </c>
    </row>
    <row r="96" spans="1:13" outlineLevel="1" x14ac:dyDescent="0.25">
      <c r="A96" s="54" t="s">
        <v>96</v>
      </c>
      <c r="B96" s="55" t="s">
        <v>97</v>
      </c>
      <c r="C96" s="55" t="s">
        <v>98</v>
      </c>
      <c r="D96" s="56" t="s">
        <v>99</v>
      </c>
      <c r="E96" s="56" t="s">
        <v>100</v>
      </c>
      <c r="F96" s="57" t="s">
        <v>101</v>
      </c>
      <c r="G96" s="56" t="s">
        <v>102</v>
      </c>
      <c r="H96" s="56" t="s">
        <v>103</v>
      </c>
      <c r="I96" s="56" t="s">
        <v>104</v>
      </c>
      <c r="J96" s="58"/>
      <c r="K96" s="45"/>
    </row>
    <row r="97" spans="1:13" outlineLevel="1" x14ac:dyDescent="0.25">
      <c r="A97" s="59"/>
      <c r="B97" s="60" t="s">
        <v>118</v>
      </c>
      <c r="C97" s="61" t="s">
        <v>17</v>
      </c>
      <c r="D97" s="62">
        <f>3.14+0.1+2.14</f>
        <v>5.3800000000000008</v>
      </c>
      <c r="E97" s="62">
        <f>3.68-0.94</f>
        <v>2.74</v>
      </c>
      <c r="F97" s="83">
        <v>1</v>
      </c>
      <c r="G97" s="63">
        <f t="shared" ref="G97:G98" si="16">D97*E97*F97</f>
        <v>14.741200000000003</v>
      </c>
      <c r="H97" s="64">
        <v>0.95</v>
      </c>
      <c r="I97" s="64">
        <f>H97*G97</f>
        <v>14.004140000000001</v>
      </c>
      <c r="J97" s="65"/>
    </row>
    <row r="98" spans="1:13" outlineLevel="1" x14ac:dyDescent="0.25">
      <c r="A98" s="59"/>
      <c r="B98" s="60" t="s">
        <v>119</v>
      </c>
      <c r="C98" s="61" t="s">
        <v>17</v>
      </c>
      <c r="D98" s="62">
        <v>0.94</v>
      </c>
      <c r="E98" s="62">
        <v>2.88</v>
      </c>
      <c r="F98" s="83">
        <v>1</v>
      </c>
      <c r="G98" s="63">
        <f t="shared" si="16"/>
        <v>2.7071999999999998</v>
      </c>
      <c r="H98" s="64">
        <v>0.95</v>
      </c>
      <c r="I98" s="64">
        <f t="shared" ref="I98" si="17">H98*G98</f>
        <v>2.5718399999999999</v>
      </c>
      <c r="J98" s="66"/>
    </row>
    <row r="99" spans="1:13" outlineLevel="1" x14ac:dyDescent="0.25">
      <c r="A99" s="67"/>
      <c r="B99" s="68"/>
      <c r="C99" s="69"/>
      <c r="D99" s="70"/>
      <c r="E99" s="70"/>
      <c r="F99" s="70"/>
      <c r="G99" s="71">
        <f>SUM(G97:G98)</f>
        <v>17.448400000000003</v>
      </c>
      <c r="H99" s="72">
        <f>AVERAGE(H97:H98)</f>
        <v>0.95</v>
      </c>
      <c r="I99" s="72">
        <f>SUM(I97:I98)/G99</f>
        <v>0.95</v>
      </c>
      <c r="J99" s="58"/>
    </row>
    <row r="100" spans="1:13" ht="15.75" outlineLevel="1" thickBot="1" x14ac:dyDescent="0.3">
      <c r="B100" s="73" t="s">
        <v>102</v>
      </c>
      <c r="C100" s="74">
        <f>G99</f>
        <v>17.448400000000003</v>
      </c>
      <c r="D100" s="75">
        <v>1000</v>
      </c>
      <c r="F100" s="76">
        <f>C100*D100</f>
        <v>17448.400000000001</v>
      </c>
    </row>
    <row r="101" spans="1:13" ht="15.75" outlineLevel="1" thickBot="1" x14ac:dyDescent="0.3">
      <c r="B101" s="77" t="s">
        <v>114</v>
      </c>
      <c r="C101" s="78">
        <f>C100*I99</f>
        <v>16.575980000000001</v>
      </c>
      <c r="D101" s="79">
        <v>1000</v>
      </c>
      <c r="E101" s="80"/>
      <c r="F101" s="81">
        <f>C101*D101</f>
        <v>16575.98</v>
      </c>
    </row>
    <row r="102" spans="1:13" outlineLevel="1" x14ac:dyDescent="0.25"/>
    <row r="103" spans="1:13" outlineLevel="1" x14ac:dyDescent="0.25">
      <c r="A103" s="48"/>
      <c r="B103" s="82" t="s">
        <v>128</v>
      </c>
      <c r="C103" s="44"/>
      <c r="D103" s="50"/>
      <c r="E103" s="50"/>
      <c r="F103" s="50"/>
      <c r="G103" s="91"/>
      <c r="H103" s="52"/>
      <c r="I103" s="52"/>
      <c r="J103" s="53" t="s">
        <v>95</v>
      </c>
      <c r="K103" s="45">
        <f>F109</f>
        <v>0</v>
      </c>
      <c r="L103" s="87"/>
      <c r="M103" s="87"/>
    </row>
    <row r="104" spans="1:13" outlineLevel="1" x14ac:dyDescent="0.25">
      <c r="A104" s="54" t="s">
        <v>96</v>
      </c>
      <c r="B104" s="55" t="s">
        <v>97</v>
      </c>
      <c r="C104" s="55" t="s">
        <v>98</v>
      </c>
      <c r="D104" s="56" t="s">
        <v>99</v>
      </c>
      <c r="E104" s="56" t="s">
        <v>100</v>
      </c>
      <c r="F104" s="57" t="s">
        <v>101</v>
      </c>
      <c r="G104" s="56" t="s">
        <v>102</v>
      </c>
      <c r="H104" s="56" t="s">
        <v>103</v>
      </c>
      <c r="I104" s="56" t="s">
        <v>104</v>
      </c>
      <c r="J104" s="58"/>
      <c r="K104" s="45"/>
      <c r="L104" s="87"/>
      <c r="M104" s="87"/>
    </row>
    <row r="105" spans="1:13" outlineLevel="1" x14ac:dyDescent="0.25">
      <c r="A105" s="59"/>
      <c r="B105" s="60" t="s">
        <v>105</v>
      </c>
      <c r="C105" s="61" t="s">
        <v>17</v>
      </c>
      <c r="D105" s="62">
        <v>6.52</v>
      </c>
      <c r="E105" s="62">
        <v>5.1100000000000003</v>
      </c>
      <c r="F105" s="62">
        <v>1</v>
      </c>
      <c r="G105" s="63">
        <f t="shared" ref="G105:G107" si="18">D105*E105*F105</f>
        <v>33.3172</v>
      </c>
      <c r="H105" s="88">
        <v>1</v>
      </c>
      <c r="I105" s="64">
        <f>H105*G105</f>
        <v>33.3172</v>
      </c>
      <c r="J105" s="65"/>
      <c r="L105" s="87"/>
      <c r="M105" s="87"/>
    </row>
    <row r="106" spans="1:13" outlineLevel="1" x14ac:dyDescent="0.25">
      <c r="A106" s="59"/>
      <c r="B106" s="60" t="s">
        <v>106</v>
      </c>
      <c r="C106" s="61" t="s">
        <v>17</v>
      </c>
      <c r="D106" s="62">
        <v>5.53</v>
      </c>
      <c r="E106" s="62">
        <v>4.1399999999999997</v>
      </c>
      <c r="F106" s="62">
        <v>1</v>
      </c>
      <c r="G106" s="63">
        <f t="shared" si="18"/>
        <v>22.894199999999998</v>
      </c>
      <c r="H106" s="89">
        <v>1</v>
      </c>
      <c r="I106" s="64">
        <f t="shared" ref="I106:I107" si="19">H106*G106</f>
        <v>22.894199999999998</v>
      </c>
      <c r="J106" s="66"/>
      <c r="L106" s="87"/>
      <c r="M106" s="87"/>
    </row>
    <row r="107" spans="1:13" outlineLevel="1" x14ac:dyDescent="0.25">
      <c r="A107" s="59"/>
      <c r="B107" s="60" t="s">
        <v>107</v>
      </c>
      <c r="C107" s="61" t="s">
        <v>17</v>
      </c>
      <c r="D107" s="62"/>
      <c r="E107" s="62"/>
      <c r="F107" s="62">
        <v>1</v>
      </c>
      <c r="G107" s="63">
        <f t="shared" si="18"/>
        <v>0</v>
      </c>
      <c r="H107" s="89">
        <v>1</v>
      </c>
      <c r="I107" s="64">
        <f t="shared" si="19"/>
        <v>0</v>
      </c>
      <c r="J107" s="66"/>
      <c r="L107" s="87"/>
      <c r="M107" s="87"/>
    </row>
    <row r="108" spans="1:13" outlineLevel="1" x14ac:dyDescent="0.25">
      <c r="A108" s="67"/>
      <c r="B108" s="68"/>
      <c r="C108" s="69"/>
      <c r="D108" s="70"/>
      <c r="E108" s="70"/>
      <c r="F108" s="70"/>
      <c r="G108" s="71">
        <f>SUM(G105:G107)</f>
        <v>56.211399999999998</v>
      </c>
      <c r="H108" s="90">
        <v>1</v>
      </c>
      <c r="I108" s="72">
        <f>SUM(I105:I107)/G108</f>
        <v>1</v>
      </c>
      <c r="J108" s="58"/>
    </row>
    <row r="109" spans="1:13" ht="15.75" outlineLevel="1" thickBot="1" x14ac:dyDescent="0.3">
      <c r="B109" s="73" t="s">
        <v>102</v>
      </c>
      <c r="C109" s="74">
        <f>G108</f>
        <v>56.211399999999998</v>
      </c>
      <c r="D109" s="75"/>
      <c r="F109" s="76">
        <f>C109*D109</f>
        <v>0</v>
      </c>
    </row>
    <row r="110" spans="1:13" ht="15.75" outlineLevel="1" thickBot="1" x14ac:dyDescent="0.3">
      <c r="B110" s="77" t="s">
        <v>114</v>
      </c>
      <c r="C110" s="78">
        <f>C109*I108</f>
        <v>56.211399999999998</v>
      </c>
      <c r="D110" s="79">
        <v>2343.9899999999998</v>
      </c>
      <c r="E110" s="80"/>
      <c r="F110" s="81">
        <f>C110*D110</f>
        <v>131758.95948599998</v>
      </c>
    </row>
    <row r="111" spans="1:13" outlineLevel="1" x14ac:dyDescent="0.25">
      <c r="B111" s="60"/>
      <c r="C111" s="86"/>
      <c r="F111" s="92"/>
    </row>
    <row r="112" spans="1:13" outlineLevel="1" x14ac:dyDescent="0.25">
      <c r="A112" s="48"/>
      <c r="B112" s="82" t="s">
        <v>129</v>
      </c>
      <c r="C112" s="44"/>
      <c r="D112" s="50"/>
      <c r="E112" s="50"/>
      <c r="F112" s="50"/>
      <c r="G112" s="91"/>
      <c r="H112" s="52"/>
      <c r="I112" s="52"/>
      <c r="J112" s="53" t="s">
        <v>95</v>
      </c>
      <c r="K112" s="45">
        <f>F118</f>
        <v>0</v>
      </c>
      <c r="L112" s="87"/>
      <c r="M112" s="87"/>
    </row>
    <row r="113" spans="1:13" outlineLevel="1" x14ac:dyDescent="0.25">
      <c r="A113" s="54" t="s">
        <v>96</v>
      </c>
      <c r="B113" s="55" t="s">
        <v>97</v>
      </c>
      <c r="C113" s="55" t="s">
        <v>98</v>
      </c>
      <c r="D113" s="56" t="s">
        <v>99</v>
      </c>
      <c r="E113" s="56" t="s">
        <v>100</v>
      </c>
      <c r="F113" s="57" t="s">
        <v>101</v>
      </c>
      <c r="G113" s="56" t="s">
        <v>102</v>
      </c>
      <c r="H113" s="56" t="s">
        <v>103</v>
      </c>
      <c r="I113" s="56" t="s">
        <v>104</v>
      </c>
      <c r="J113" s="58"/>
      <c r="K113" s="45"/>
      <c r="L113" s="87"/>
      <c r="M113" s="87"/>
    </row>
    <row r="114" spans="1:13" outlineLevel="1" x14ac:dyDescent="0.25">
      <c r="A114" s="59"/>
      <c r="B114" s="60" t="s">
        <v>105</v>
      </c>
      <c r="C114" s="61" t="s">
        <v>17</v>
      </c>
      <c r="D114" s="62">
        <v>6.52</v>
      </c>
      <c r="E114" s="62">
        <v>5.1100000000000003</v>
      </c>
      <c r="F114" s="62">
        <v>1</v>
      </c>
      <c r="G114" s="63">
        <f t="shared" ref="G114:G116" si="20">D114*E114*F114</f>
        <v>33.3172</v>
      </c>
      <c r="H114" s="88">
        <v>1</v>
      </c>
      <c r="I114" s="64">
        <f>H114*G114</f>
        <v>33.3172</v>
      </c>
      <c r="J114" s="65"/>
      <c r="L114" s="87"/>
      <c r="M114" s="87"/>
    </row>
    <row r="115" spans="1:13" outlineLevel="1" x14ac:dyDescent="0.25">
      <c r="A115" s="59"/>
      <c r="B115" s="60" t="s">
        <v>106</v>
      </c>
      <c r="C115" s="61" t="s">
        <v>17</v>
      </c>
      <c r="D115" s="62"/>
      <c r="E115" s="62"/>
      <c r="F115" s="62">
        <v>1</v>
      </c>
      <c r="G115" s="63">
        <f t="shared" si="20"/>
        <v>0</v>
      </c>
      <c r="H115" s="89">
        <v>1</v>
      </c>
      <c r="I115" s="64">
        <f t="shared" ref="I115:I116" si="21">H115*G115</f>
        <v>0</v>
      </c>
      <c r="J115" s="66"/>
      <c r="L115" s="87"/>
      <c r="M115" s="87"/>
    </row>
    <row r="116" spans="1:13" outlineLevel="1" x14ac:dyDescent="0.25">
      <c r="A116" s="59"/>
      <c r="B116" s="60" t="s">
        <v>107</v>
      </c>
      <c r="C116" s="61" t="s">
        <v>17</v>
      </c>
      <c r="D116" s="62"/>
      <c r="E116" s="62"/>
      <c r="F116" s="62">
        <v>1</v>
      </c>
      <c r="G116" s="63">
        <f t="shared" si="20"/>
        <v>0</v>
      </c>
      <c r="H116" s="89">
        <v>1</v>
      </c>
      <c r="I116" s="64">
        <f t="shared" si="21"/>
        <v>0</v>
      </c>
      <c r="J116" s="66"/>
      <c r="L116" s="87"/>
      <c r="M116" s="87"/>
    </row>
    <row r="117" spans="1:13" outlineLevel="1" x14ac:dyDescent="0.25">
      <c r="A117" s="67"/>
      <c r="B117" s="68"/>
      <c r="C117" s="69"/>
      <c r="D117" s="70"/>
      <c r="E117" s="70"/>
      <c r="F117" s="70"/>
      <c r="G117" s="71">
        <f>SUM(G114:G116)</f>
        <v>33.3172</v>
      </c>
      <c r="H117" s="90">
        <v>1</v>
      </c>
      <c r="I117" s="72">
        <f>SUM(I114:I116)/G117</f>
        <v>1</v>
      </c>
      <c r="J117" s="58"/>
    </row>
    <row r="118" spans="1:13" ht="15.75" outlineLevel="1" thickBot="1" x14ac:dyDescent="0.3">
      <c r="B118" s="73" t="s">
        <v>102</v>
      </c>
      <c r="C118" s="74">
        <f>G117</f>
        <v>33.3172</v>
      </c>
      <c r="D118" s="75"/>
      <c r="F118" s="76">
        <f>C118*D118</f>
        <v>0</v>
      </c>
    </row>
    <row r="119" spans="1:13" ht="15.75" outlineLevel="1" thickBot="1" x14ac:dyDescent="0.3">
      <c r="B119" s="77" t="s">
        <v>114</v>
      </c>
      <c r="C119" s="78">
        <f>C118*I117</f>
        <v>33.3172</v>
      </c>
      <c r="D119" s="79">
        <v>2343.9899999999998</v>
      </c>
      <c r="E119" s="80"/>
      <c r="F119" s="81">
        <f>C119*D119</f>
        <v>78095.183627999999</v>
      </c>
    </row>
    <row r="120" spans="1:13" outlineLevel="1" x14ac:dyDescent="0.25">
      <c r="B120" s="60"/>
      <c r="C120" s="86"/>
      <c r="F120" s="92"/>
    </row>
    <row r="121" spans="1:13" outlineLevel="1" x14ac:dyDescent="0.25">
      <c r="A121" s="48"/>
      <c r="B121" s="82" t="s">
        <v>130</v>
      </c>
      <c r="C121" s="44"/>
      <c r="D121" s="50"/>
      <c r="E121" s="50"/>
      <c r="F121" s="50"/>
      <c r="G121" s="91"/>
      <c r="H121" s="52"/>
      <c r="I121" s="52"/>
      <c r="J121" s="53" t="s">
        <v>95</v>
      </c>
      <c r="K121" s="45">
        <f>F127</f>
        <v>60000</v>
      </c>
      <c r="L121" s="87"/>
      <c r="M121" s="87"/>
    </row>
    <row r="122" spans="1:13" outlineLevel="1" x14ac:dyDescent="0.25">
      <c r="A122" s="54" t="s">
        <v>96</v>
      </c>
      <c r="B122" s="55" t="s">
        <v>97</v>
      </c>
      <c r="C122" s="55" t="s">
        <v>98</v>
      </c>
      <c r="D122" s="93" t="s">
        <v>131</v>
      </c>
      <c r="E122" s="93" t="s">
        <v>131</v>
      </c>
      <c r="F122" s="57" t="s">
        <v>101</v>
      </c>
      <c r="G122" s="56" t="s">
        <v>102</v>
      </c>
      <c r="H122" s="56" t="s">
        <v>103</v>
      </c>
      <c r="I122" s="56" t="s">
        <v>104</v>
      </c>
      <c r="J122" s="58"/>
      <c r="K122" s="45"/>
      <c r="L122" s="87"/>
      <c r="M122" s="87"/>
    </row>
    <row r="123" spans="1:13" outlineLevel="1" x14ac:dyDescent="0.25">
      <c r="A123" s="59"/>
      <c r="B123" s="60" t="s">
        <v>130</v>
      </c>
      <c r="C123" s="61" t="s">
        <v>17</v>
      </c>
      <c r="D123" s="62">
        <v>1</v>
      </c>
      <c r="E123" s="62">
        <v>1</v>
      </c>
      <c r="F123" s="62">
        <v>1</v>
      </c>
      <c r="G123" s="63">
        <f t="shared" ref="G123:G125" si="22">D123*E123*F123</f>
        <v>1</v>
      </c>
      <c r="H123" s="88">
        <v>1</v>
      </c>
      <c r="I123" s="64">
        <f>H123*G123</f>
        <v>1</v>
      </c>
      <c r="J123" s="65"/>
      <c r="L123" s="87"/>
      <c r="M123" s="87"/>
    </row>
    <row r="124" spans="1:13" outlineLevel="1" x14ac:dyDescent="0.25">
      <c r="A124" s="59"/>
      <c r="B124" s="60" t="s">
        <v>130</v>
      </c>
      <c r="C124" s="61" t="s">
        <v>17</v>
      </c>
      <c r="D124" s="62">
        <v>1</v>
      </c>
      <c r="E124" s="62">
        <v>1</v>
      </c>
      <c r="F124" s="62">
        <v>1</v>
      </c>
      <c r="G124" s="63">
        <f t="shared" si="22"/>
        <v>1</v>
      </c>
      <c r="H124" s="89">
        <v>1</v>
      </c>
      <c r="I124" s="64">
        <f t="shared" ref="I124:I125" si="23">H124*G124</f>
        <v>1</v>
      </c>
      <c r="J124" s="66"/>
      <c r="L124" s="87"/>
      <c r="M124" s="87"/>
    </row>
    <row r="125" spans="1:13" outlineLevel="1" x14ac:dyDescent="0.25">
      <c r="A125" s="59"/>
      <c r="B125" s="60" t="s">
        <v>107</v>
      </c>
      <c r="C125" s="61" t="s">
        <v>17</v>
      </c>
      <c r="D125" s="62"/>
      <c r="E125" s="62"/>
      <c r="F125" s="62">
        <v>1</v>
      </c>
      <c r="G125" s="63">
        <f t="shared" si="22"/>
        <v>0</v>
      </c>
      <c r="H125" s="89">
        <v>1</v>
      </c>
      <c r="I125" s="64">
        <f t="shared" si="23"/>
        <v>0</v>
      </c>
      <c r="J125" s="66"/>
      <c r="L125" s="87"/>
      <c r="M125" s="87"/>
    </row>
    <row r="126" spans="1:13" outlineLevel="1" x14ac:dyDescent="0.25">
      <c r="A126" s="67"/>
      <c r="B126" s="68"/>
      <c r="C126" s="69"/>
      <c r="D126" s="70"/>
      <c r="E126" s="70"/>
      <c r="F126" s="70"/>
      <c r="G126" s="71">
        <f>SUM(G123:G125)</f>
        <v>2</v>
      </c>
      <c r="H126" s="90">
        <v>1</v>
      </c>
      <c r="I126" s="72">
        <f>SUM(I123:I125)/G126</f>
        <v>1</v>
      </c>
      <c r="J126" s="58"/>
    </row>
    <row r="127" spans="1:13" ht="15.75" outlineLevel="1" thickBot="1" x14ac:dyDescent="0.3">
      <c r="B127" s="73" t="s">
        <v>102</v>
      </c>
      <c r="C127" s="74">
        <f>G126</f>
        <v>2</v>
      </c>
      <c r="D127" s="75">
        <v>30000</v>
      </c>
      <c r="F127" s="76">
        <f>C127*D127</f>
        <v>60000</v>
      </c>
    </row>
    <row r="128" spans="1:13" ht="15.75" outlineLevel="1" thickBot="1" x14ac:dyDescent="0.3">
      <c r="B128" s="77" t="s">
        <v>114</v>
      </c>
      <c r="C128" s="78">
        <f>C127*I126</f>
        <v>2</v>
      </c>
      <c r="D128" s="75">
        <v>30000</v>
      </c>
      <c r="E128" s="80"/>
      <c r="F128" s="81">
        <f>C128*D128</f>
        <v>60000</v>
      </c>
    </row>
    <row r="129" spans="2:6" outlineLevel="1" x14ac:dyDescent="0.25">
      <c r="B129" s="60"/>
      <c r="C129" s="86"/>
      <c r="F129" s="92"/>
    </row>
    <row r="130" spans="2:6" outlineLevel="1" x14ac:dyDescent="0.25">
      <c r="B130" s="60"/>
      <c r="C130" s="86"/>
      <c r="F130" s="92"/>
    </row>
    <row r="131" spans="2:6" outlineLevel="1" x14ac:dyDescent="0.25">
      <c r="B131" s="60"/>
      <c r="C131" s="86"/>
      <c r="F131" s="92"/>
    </row>
    <row r="132" spans="2:6" outlineLevel="1" x14ac:dyDescent="0.25">
      <c r="B132" s="60"/>
      <c r="C132" s="86"/>
      <c r="F132" s="92"/>
    </row>
    <row r="133" spans="2:6" outlineLevel="1" x14ac:dyDescent="0.25">
      <c r="B133" s="60"/>
      <c r="C133" s="86"/>
      <c r="F133" s="92"/>
    </row>
    <row r="134" spans="2:6" outlineLevel="1" x14ac:dyDescent="0.25">
      <c r="B134" s="60"/>
      <c r="C134" s="86"/>
      <c r="F134" s="92"/>
    </row>
    <row r="135" spans="2:6" outlineLevel="1" x14ac:dyDescent="0.25">
      <c r="B135" s="60"/>
      <c r="C135" s="86"/>
      <c r="F135" s="92"/>
    </row>
  </sheetData>
  <mergeCells count="2">
    <mergeCell ref="B2:I2"/>
    <mergeCell ref="B64:I64"/>
  </mergeCells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BA225-673D-4E45-8A4E-7D4CBC4DFF6A}"/>
</file>

<file path=customXml/itemProps3.xml><?xml version="1.0" encoding="utf-8"?>
<ds:datastoreItem xmlns:ds="http://schemas.openxmlformats.org/officeDocument/2006/customXml" ds:itemID="{C4734E59-77F6-4CF9-8943-6EFDBC75F013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c2dde16-be45-4d8b-ad45-405530d814ce"/>
    <ds:schemaRef ds:uri="05b54953-3c8d-4842-a3b9-4b22db9cbd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Tribunal atencion permanente</vt:lpstr>
      <vt:lpstr>Cantidad</vt:lpstr>
      <vt:lpstr>'Tribunal atencion permanente'!Área_de_impresión</vt:lpstr>
      <vt:lpstr>'Tribunal atencion permanente'!Títulos_a_imprimir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Wilka L. Quiroz F.</cp:lastModifiedBy>
  <cp:revision/>
  <cp:lastPrinted>2022-08-22T19:23:02Z</cp:lastPrinted>
  <dcterms:created xsi:type="dcterms:W3CDTF">2021-04-12T16:10:30Z</dcterms:created>
  <dcterms:modified xsi:type="dcterms:W3CDTF">2022-08-23T15:52:25Z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