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2025/01. ENERO 2025/"/>
    </mc:Choice>
  </mc:AlternateContent>
  <xr:revisionPtr revIDLastSave="933" documentId="8_{725A595C-A662-40AC-B380-E5F032EC463C}" xr6:coauthVersionLast="47" xr6:coauthVersionMax="47" xr10:uidLastSave="{DA0E7541-9A7B-4441-B1AE-CB1EA6198AAC}"/>
  <bookViews>
    <workbookView xWindow="28680" yWindow="-120" windowWidth="29040" windowHeight="15840" tabRatio="594" activeTab="1" xr2:uid="{00000000-000D-0000-FFFF-FFFF00000000}"/>
  </bookViews>
  <sheets>
    <sheet name="Adjudicaciones Enero (General)" sheetId="1" r:id="rId1"/>
    <sheet name="Adjudicaciones Enero (MIPYMES)" sheetId="4" r:id="rId2"/>
  </sheets>
  <definedNames>
    <definedName name="_xlnm._FilterDatabase" localSheetId="0" hidden="1">'Adjudicaciones Enero (General)'!$B$3:$Q$23</definedName>
    <definedName name="_xlnm._FilterDatabase" localSheetId="1" hidden="1">'Adjudicaciones Enero (MIPYMES)'!$B$3:$Q$14</definedName>
    <definedName name="_xlnm.Print_Area" localSheetId="0">'Adjudicaciones Enero (General)'!$A$1:$X$23</definedName>
    <definedName name="_xlnm.Print_Area" localSheetId="1">'Adjudicaciones Enero (MIPYMES)'!$A$1:$Q$17</definedName>
    <definedName name="_xlnm.Print_Titles" localSheetId="0">'Adjudicaciones Enero (General)'!$1:$3</definedName>
    <definedName name="_xlnm.Print_Titles" localSheetId="1">'Adjudicaciones Enero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  <c r="T16" i="1"/>
  <c r="T4" i="1"/>
  <c r="R19" i="1"/>
  <c r="R18" i="1"/>
  <c r="R17" i="1"/>
  <c r="R15" i="1"/>
  <c r="R14" i="1"/>
  <c r="R13" i="1"/>
  <c r="R12" i="1"/>
  <c r="R11" i="1"/>
  <c r="R10" i="1"/>
  <c r="R9" i="1"/>
  <c r="R8" i="1"/>
  <c r="R7" i="1"/>
  <c r="R6" i="1"/>
  <c r="R5" i="1"/>
  <c r="R4" i="1"/>
  <c r="T19" i="1"/>
  <c r="S16" i="1" l="1"/>
  <c r="S19" i="1"/>
  <c r="S4" i="1"/>
  <c r="T5" i="1"/>
  <c r="S5" i="1" s="1"/>
  <c r="T13" i="1" l="1"/>
  <c r="S13" i="1" s="1"/>
  <c r="T14" i="1"/>
  <c r="S14" i="1" s="1"/>
  <c r="T7" i="1"/>
  <c r="S7" i="1" s="1"/>
  <c r="T6" i="1"/>
  <c r="S6" i="1" s="1"/>
  <c r="S2" i="1" s="1"/>
  <c r="T11" i="1"/>
  <c r="S11" i="1" s="1"/>
  <c r="T12" i="1"/>
  <c r="S12" i="1" s="1"/>
  <c r="T15" i="1"/>
  <c r="S15" i="1" s="1"/>
  <c r="T17" i="1"/>
  <c r="S17" i="1" s="1"/>
  <c r="T18" i="1"/>
  <c r="S18" i="1" s="1"/>
  <c r="T10" i="1"/>
  <c r="S10" i="1" s="1"/>
  <c r="T9" i="1"/>
  <c r="S9" i="1" s="1"/>
  <c r="T2" i="1" s="1"/>
  <c r="T8" i="1"/>
  <c r="S8" i="1" s="1"/>
  <c r="U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tc={BC90DC55-DF03-4613-ABFE-7B4FEFC3518E}</author>
  </authors>
  <commentList>
    <comment ref="U2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S16" authorId="1" shapeId="0" xr:uid="{BC90DC55-DF03-4613-ABFE-7B4FEFC351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</commentList>
</comments>
</file>

<file path=xl/sharedStrings.xml><?xml version="1.0" encoding="utf-8"?>
<sst xmlns="http://schemas.openxmlformats.org/spreadsheetml/2006/main" count="354" uniqueCount="111">
  <si>
    <t>CANTIDAD DE PROCESO DEL MES</t>
  </si>
  <si>
    <t>CUMPLE</t>
  </si>
  <si>
    <t>PRODUCCIÓN DEL MES</t>
  </si>
  <si>
    <t>LICITACIÓN PÚBLICA NACIONAL</t>
  </si>
  <si>
    <t>*2*</t>
  </si>
  <si>
    <t>NO.</t>
  </si>
  <si>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</si>
  <si>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</si>
  <si>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</si>
  <si>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</si>
  <si>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</si>
  <si>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</si>
  <si>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</si>
  <si>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</si>
  <si>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</si>
  <si>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</si>
  <si>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</si>
  <si>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</si>
  <si>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</si>
  <si>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</si>
  <si>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</si>
  <si>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</si>
  <si>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DIAS LABORABLES (CANTIDAD)</t>
  </si>
  <si>
    <t>CUMPLE O NO</t>
  </si>
  <si>
    <t>COMPARACIÓN DE PRECIOS</t>
  </si>
  <si>
    <t>*3*</t>
  </si>
  <si>
    <t xml:space="preserve">DIRECCIÓN DE GESTIÓN HUMANA </t>
  </si>
  <si>
    <t>BIEN</t>
  </si>
  <si>
    <t>ADJUDICADO</t>
  </si>
  <si>
    <t>N/A</t>
  </si>
  <si>
    <t>NO</t>
  </si>
  <si>
    <t>MASCULINO</t>
  </si>
  <si>
    <t>*4*</t>
  </si>
  <si>
    <t>*5*</t>
  </si>
  <si>
    <t>DIRECCIÓN DE INFRAESTRUCTURA FÍSICA</t>
  </si>
  <si>
    <t>SERVICIO</t>
  </si>
  <si>
    <t>SI</t>
  </si>
  <si>
    <t>MEDIANA EMPRESA</t>
  </si>
  <si>
    <t>PEQUEÑA EMPRESA</t>
  </si>
  <si>
    <t>COMPRA MENOR</t>
  </si>
  <si>
    <t>MICRO EMPRESA</t>
  </si>
  <si>
    <t>FEMENINO</t>
  </si>
  <si>
    <t>DIRECCIÓN DE TECNOLOGÍAS DE LA INFORMACIÓN Y LA COMUNICACIÓN</t>
  </si>
  <si>
    <t>DIRECCIÓN ADMINISTRATIVA</t>
  </si>
  <si>
    <t>POR DEBAJO UMBRAL</t>
  </si>
  <si>
    <t>DIRECCIÓN DE COMUNICACIÓN AL USUARIO</t>
  </si>
  <si>
    <t>MIPYME MUJER – MICRO EMPRESA</t>
  </si>
  <si>
    <t>YERINA REYES CARRAZANA</t>
  </si>
  <si>
    <t xml:space="preserve">FIRMADO POR: </t>
  </si>
  <si>
    <t>GERENTE DE COTIZACIONES Y SEG. DE COMPRAS</t>
  </si>
  <si>
    <t xml:space="preserve">PLAZOS POR TIPO DE PROCESOS </t>
  </si>
  <si>
    <t>NOVIEMBRE</t>
  </si>
  <si>
    <t>N/D</t>
  </si>
  <si>
    <t>DICIEMBRE</t>
  </si>
  <si>
    <t xml:space="preserve">GRUPO EMPRESARIAL SALEX, SRL </t>
  </si>
  <si>
    <t xml:space="preserve">CONSTRUCTORA TUBIA, SRL </t>
  </si>
  <si>
    <t>RELACIÓN DE COMPRAS REALIZADAS A MICRO, PEQUEÑAS Y MEDIANAS EMPRESAS - ENERO 2025</t>
  </si>
  <si>
    <t>RELACIÓN DE COMPRAS REALIZADAS A MICRO, PEQUEÑAS Y MEDIANAS EMPRESAS (MIPYMES) - ENERO 2025</t>
  </si>
  <si>
    <t>DIRECCIÓN CENTRAL DE LA POLICÍA DE PROTECCIÓN JUDICIAL</t>
  </si>
  <si>
    <t>CONTRATACIÓN SERVICIO PARA LIMPIEZA Y DESCONGESTIONAMIENTO DE ÁREAS, DIRIGIDO A MIPYMES</t>
  </si>
  <si>
    <t>ADQ. LICENCIAS ADOBE PARA LAS OPERACIONES DEL PODER JUDICIAL</t>
  </si>
  <si>
    <t>ADQ. LAPICEROS, BROCHURE Y LLAVEROS PERSONALIZADOS PARA LA DIR. CENTRAL DE POLICÍA PROTECCIÓN JUDICIAL</t>
  </si>
  <si>
    <t>SUMINISTRO E INSTALACIÓN DE EXTINTORES EN EL EDIFICIO SCJ-CPJ, DIRIGIDO A MIPYMES</t>
  </si>
  <si>
    <t xml:space="preserve">CONFECCIÓN DE UN POZO TUBULAR PARA DISPOSICIÓN FINAL DE AGUA RESIDUAL PJ SDO </t>
  </si>
  <si>
    <t>CONTRATACIÓN DE PERSONA FÍSICA O JURÍDICA PARA OFRECER SERVICIOS PROFESIONALES DE CAPACITACIÓN EN SEGURIDAD ESTRATÉGICA</t>
  </si>
  <si>
    <t>CONTRATACIÓN SERVICIO PARA CONFECCIÓN DE TEXTILES PARA LOS COLABORADORES DEL PODER JUDICIAL, DIRIGIDO A MIPYMES</t>
  </si>
  <si>
    <t>ADQ. INTERFAZ DE AUDIO CONFERENCIA PARA EL SALÓN DE DELIBERACIONES DEL PODER JUDICIAL</t>
  </si>
  <si>
    <t>CONTRATACIÓN SERVICIOS PARA EJECUCIÓN DE ACTIVIDAD DE INTEGRACIÓN DE MANDOS DIRECTIVOS, DIRIGIDO A MIPYMES</t>
  </si>
  <si>
    <t>SUMINISTRO E INSTALACIÓN DE ROTULACIÓN DE LOS ASCENSORES DEL EDIFICIO SCJ, DIRIGIDO A MIPYMES</t>
  </si>
  <si>
    <t>CDU-2024-150</t>
  </si>
  <si>
    <t xml:space="preserve">CM-2024-191 </t>
  </si>
  <si>
    <t>CDU-2024-160</t>
  </si>
  <si>
    <t>CM-2024-196</t>
  </si>
  <si>
    <t>CM-2024-197</t>
  </si>
  <si>
    <t>CM-2024-198</t>
  </si>
  <si>
    <t>CM-2024-200</t>
  </si>
  <si>
    <t>CDU-2024-165</t>
  </si>
  <si>
    <t>CM-2024-201</t>
  </si>
  <si>
    <t xml:space="preserve">CDU-2024-166 </t>
  </si>
  <si>
    <t>OBRA</t>
  </si>
  <si>
    <t>MIPYME MUJER - PEQUEÑA EMPRESA</t>
  </si>
  <si>
    <t xml:space="preserve">OPEN CLEAN, SRL </t>
  </si>
  <si>
    <t xml:space="preserve">SOLVEX DOMINICANA, SRL  </t>
  </si>
  <si>
    <t xml:space="preserve">DISTRIBUIDORA Y SERVICIOS DIVERSOS DISOPE, SRL </t>
  </si>
  <si>
    <t xml:space="preserve">JCP SERVICIOS DE PROTECCION CONTRA INCENDIOS, SRL </t>
  </si>
  <si>
    <t xml:space="preserve">INGENIERÍA Y PERFORACIONES INPER, SRL </t>
  </si>
  <si>
    <t xml:space="preserve">PREVENDOM SRL </t>
  </si>
  <si>
    <t xml:space="preserve">LUKE BORDADOS, SRL </t>
  </si>
  <si>
    <t>IQTEK SOLUTIONS, SRL</t>
  </si>
  <si>
    <t xml:space="preserve">TRAVELISTA, SRL </t>
  </si>
  <si>
    <t>ENERO</t>
  </si>
  <si>
    <t>CONTRATACIÓN DE UNA EMPRESA PARA LA ELABORACIÓN DE NUEVAS PLANCHAS MEMORIA 2024</t>
  </si>
  <si>
    <t>CDU-2025-003</t>
  </si>
  <si>
    <t xml:space="preserve">FUNDACIÓN IMPRENTA AMIGO DEL HOGAR, INC  </t>
  </si>
  <si>
    <t>ADQ. REFRIGERANTE PARA DIFERENTES DEPENDENCIAS DEL PODER JUDICIAL</t>
  </si>
  <si>
    <t>CDU-2025-004</t>
  </si>
  <si>
    <t xml:space="preserve">VÍCTOR GARCÍA AIRE ACONDICIONADO, SRL </t>
  </si>
  <si>
    <t>CONTRATACIÓN DE UNA EMPRESA PARA EL SERVICIO DE BÚSQUEDA DE HISTORIALES DE INFORMACIÓN EN MEDIOS IMPRESOS</t>
  </si>
  <si>
    <t xml:space="preserve">CDU-2025-002 </t>
  </si>
  <si>
    <t>EDITORA DEL CARIBE, SA</t>
  </si>
  <si>
    <t>DIAS FERIADOS</t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</si>
  <si>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05 de febrero 2025</t>
    </r>
    <r>
      <rPr>
        <b/>
        <sz val="11"/>
        <color rgb="FF000000"/>
        <rFont val="Aptos Narrow"/>
        <family val="2"/>
        <scheme val="minor"/>
      </rPr>
      <t>.</t>
    </r>
  </si>
  <si>
    <t>JULIO</t>
  </si>
  <si>
    <t xml:space="preserve">CONTRATACION DE SERVICIOS DE LIMPIEZA TERCERIZADO RECURRENTE Y NO RECURRENTE PARA PALACIO 
DE JUSTICIA DE SANTIAGO Y NO RECURRENTES PARA EL GRAN SANTO DOMINGO. </t>
  </si>
  <si>
    <t>LPN-CPJ-13-2024</t>
  </si>
  <si>
    <t xml:space="preserve">SI </t>
  </si>
  <si>
    <t>SILOSA E.I.R.L</t>
  </si>
  <si>
    <t>ADQUISICIÓN DEL LICENCIAMIENTO Y SOPORTE DE SOFTWARE DE RESPALDO Y REPLICACIÓN (VEEAM BACKUP &amp; REPLICATION)</t>
  </si>
  <si>
    <t xml:space="preserve">PEEX-CPJ-21-2024 </t>
  </si>
  <si>
    <t>EXCEPCIÓN</t>
  </si>
  <si>
    <t>SINERGIT,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</si>
</sst>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[$-1C0A]dddd\ d&quot; de &quot;mmmm&quot; de &quot;yyyy;@"/>
  </numFmts>
  <fonts count="20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20"/>
      <color theme="1"/>
      <name val="Times New Roman"/>
      <family val="1"/>
    </font>
    <font>
      <b/>
      <u val="double"/>
      <sz val="11"/>
      <color theme="1"/>
      <name val="Aptos Narrow"/>
      <family val="2"/>
      <scheme val="minor"/>
    </font>
    <font>
      <b/>
      <i/>
      <u val="double"/>
      <sz val="18"/>
      <color theme="1"/>
      <name val="Aptos Narrow"/>
      <family val="2"/>
      <scheme val="minor"/>
    </font>
    <font>
      <b/>
      <i/>
      <u val="double"/>
      <sz val="16"/>
      <color theme="1"/>
      <name val="Aptos Narrow"/>
      <family val="2"/>
      <scheme val="minor"/>
    </font>
    <font>
      <b/>
      <i/>
      <u val="double"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9" fontId="7" fillId="0" borderId="0" xfId="3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44" fontId="0" fillId="0" borderId="8" xfId="1" applyFont="1" applyBorder="1" applyAlignment="1">
      <alignment horizontal="center" vertical="center" wrapText="1"/>
    </xf>
    <xf numFmtId="14" fontId="0" fillId="6" borderId="15" xfId="0" applyNumberFormat="1" applyFill="1" applyBorder="1" applyAlignment="1">
      <alignment horizontal="center" vertical="center"/>
    </xf>
    <xf numFmtId="14" fontId="0" fillId="6" borderId="16" xfId="0" applyNumberFormat="1" applyFill="1" applyBorder="1" applyAlignment="1">
      <alignment horizontal="center" vertical="center"/>
    </xf>
    <xf numFmtId="14" fontId="0" fillId="6" borderId="17" xfId="0" applyNumberForma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9" fontId="7" fillId="5" borderId="3" xfId="3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44" fontId="0" fillId="0" borderId="20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44" fontId="0" fillId="0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0"/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77" y="119380"/>
          <a:ext cx="6082348" cy="175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5958D-4FDA-4888-BED1-E820D480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252" y="119380"/>
          <a:ext cx="5987098" cy="17500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1D2E334A-71CF-473E-84CF-0D0DCECFF407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16" dT="2025-02-05T16:19:29.28" personId="{1D2E334A-71CF-473E-84CF-0D0DCECFF407}" id="{BC90DC55-DF03-4613-ABFE-7B4FEFC3518E}">
    <text>NO TIENEN PLAZO.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showGridLines="0" view="pageBreakPreview" topLeftCell="A9" zoomScale="90" zoomScaleNormal="85" zoomScaleSheetLayoutView="90" workbookViewId="0">
      <selection activeCell="B23" sqref="B23:D23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3.14062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22.5703125" customWidth="1"/>
    <col min="18" max="18" width="30.42578125" style="3" customWidth="1"/>
    <col min="19" max="19" width="29.140625" customWidth="1"/>
    <col min="20" max="20" width="33.7109375" customWidth="1"/>
    <col min="21" max="21" width="27.42578125" customWidth="1"/>
    <col min="22" max="22" width="52.7109375" customWidth="1"/>
    <col min="23" max="23" width="24.5703125" customWidth="1"/>
    <col min="24" max="24" width="3.85546875" customWidth="1"/>
  </cols>
  <sheetData>
    <row r="1" spans="1:24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7" t="s">
        <v>0</v>
      </c>
      <c r="T1" s="27" t="s">
        <v>1</v>
      </c>
      <c r="U1" s="27" t="s">
        <v>2</v>
      </c>
      <c r="V1" s="36" t="s">
        <v>50</v>
      </c>
      <c r="W1" s="36"/>
    </row>
    <row r="2" spans="1:24" ht="36.75" customHeight="1" thickBot="1" x14ac:dyDescent="0.3">
      <c r="A2" s="39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S2" s="29">
        <f>COUNTA(S4:S19)</f>
        <v>16</v>
      </c>
      <c r="T2" s="30">
        <f>COUNTIF(S4:S19,T1)+1</f>
        <v>16</v>
      </c>
      <c r="U2" s="31">
        <f>T2/S2</f>
        <v>1</v>
      </c>
      <c r="V2" s="28" t="s">
        <v>3</v>
      </c>
      <c r="W2" s="4">
        <v>90</v>
      </c>
      <c r="X2" s="5" t="s">
        <v>4</v>
      </c>
    </row>
    <row r="3" spans="1:24" ht="45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9" t="s">
        <v>17</v>
      </c>
      <c r="N3" s="9" t="s">
        <v>18</v>
      </c>
      <c r="O3" s="9" t="s">
        <v>19</v>
      </c>
      <c r="P3" s="8" t="s">
        <v>20</v>
      </c>
      <c r="Q3" s="10" t="s">
        <v>21</v>
      </c>
      <c r="R3" s="21" t="s">
        <v>22</v>
      </c>
      <c r="S3" s="22" t="s">
        <v>23</v>
      </c>
      <c r="U3" s="11"/>
      <c r="V3" s="4" t="s">
        <v>24</v>
      </c>
      <c r="W3" s="4">
        <v>45</v>
      </c>
      <c r="X3" s="5" t="s">
        <v>25</v>
      </c>
    </row>
    <row r="4" spans="1:24" ht="60" x14ac:dyDescent="0.25">
      <c r="A4" s="14">
        <v>1</v>
      </c>
      <c r="B4" s="14" t="s">
        <v>43</v>
      </c>
      <c r="C4" s="14" t="s">
        <v>102</v>
      </c>
      <c r="D4" s="14" t="s">
        <v>103</v>
      </c>
      <c r="E4" s="14" t="s">
        <v>104</v>
      </c>
      <c r="F4" s="15" t="s">
        <v>3</v>
      </c>
      <c r="G4" s="14" t="s">
        <v>35</v>
      </c>
      <c r="H4" s="14" t="s">
        <v>28</v>
      </c>
      <c r="I4" s="16">
        <v>45547</v>
      </c>
      <c r="J4" s="16">
        <v>45673</v>
      </c>
      <c r="K4" s="16" t="s">
        <v>52</v>
      </c>
      <c r="L4" s="16" t="s">
        <v>52</v>
      </c>
      <c r="M4" s="14" t="s">
        <v>105</v>
      </c>
      <c r="N4" s="14" t="s">
        <v>38</v>
      </c>
      <c r="O4" s="14" t="s">
        <v>41</v>
      </c>
      <c r="P4" s="14" t="s">
        <v>106</v>
      </c>
      <c r="Q4" s="16" t="s">
        <v>52</v>
      </c>
      <c r="R4" s="3">
        <f>NETWORKDAYS(I4,J4,$W$9:$W$20)-1</f>
        <v>80</v>
      </c>
      <c r="S4" s="12" t="str">
        <f>IF(R4&lt;=T4,"Cumple","No Cumple")</f>
        <v>Cumple</v>
      </c>
      <c r="T4" s="2">
        <f>VLOOKUP(F4,$V$2:$W$5,2,FALSE)</f>
        <v>90</v>
      </c>
      <c r="V4" s="4" t="s">
        <v>39</v>
      </c>
      <c r="W4" s="4">
        <v>15</v>
      </c>
      <c r="X4" s="5" t="s">
        <v>32</v>
      </c>
    </row>
    <row r="5" spans="1:24" ht="30" x14ac:dyDescent="0.25">
      <c r="A5" s="14">
        <v>2</v>
      </c>
      <c r="B5" s="14" t="s">
        <v>43</v>
      </c>
      <c r="C5" s="14" t="s">
        <v>51</v>
      </c>
      <c r="D5" s="14" t="s">
        <v>59</v>
      </c>
      <c r="E5" s="14" t="s">
        <v>69</v>
      </c>
      <c r="F5" s="15" t="s">
        <v>44</v>
      </c>
      <c r="G5" s="14" t="s">
        <v>35</v>
      </c>
      <c r="H5" s="14" t="s">
        <v>28</v>
      </c>
      <c r="I5" s="16">
        <v>45642</v>
      </c>
      <c r="J5" s="16">
        <v>45665</v>
      </c>
      <c r="K5" s="16">
        <v>45665</v>
      </c>
      <c r="L5" s="15">
        <v>32200</v>
      </c>
      <c r="M5" s="14" t="s">
        <v>36</v>
      </c>
      <c r="N5" s="14" t="s">
        <v>37</v>
      </c>
      <c r="O5" s="14" t="s">
        <v>41</v>
      </c>
      <c r="P5" s="14" t="s">
        <v>81</v>
      </c>
      <c r="Q5" s="23">
        <v>232000</v>
      </c>
      <c r="R5" s="3">
        <f>NETWORKDAYS(I5,J5,$W$9:$W$20)-1</f>
        <v>9</v>
      </c>
      <c r="S5" s="12" t="str">
        <f t="shared" ref="S5:S19" si="0">IF(R5&lt;=T5,"Cumple","No Cumple")</f>
        <v>Cumple</v>
      </c>
      <c r="T5" s="2">
        <f>VLOOKUP(F5,$V$2:$W$5,2,FALSE)</f>
        <v>10</v>
      </c>
      <c r="V5" s="4" t="s">
        <v>44</v>
      </c>
      <c r="W5" s="4">
        <v>10</v>
      </c>
      <c r="X5" s="5" t="s">
        <v>33</v>
      </c>
    </row>
    <row r="6" spans="1:24" ht="30" x14ac:dyDescent="0.25">
      <c r="A6" s="14">
        <v>3</v>
      </c>
      <c r="B6" s="14" t="s">
        <v>45</v>
      </c>
      <c r="C6" s="14" t="s">
        <v>53</v>
      </c>
      <c r="D6" s="14" t="s">
        <v>60</v>
      </c>
      <c r="E6" s="14" t="s">
        <v>70</v>
      </c>
      <c r="F6" s="15" t="s">
        <v>39</v>
      </c>
      <c r="G6" s="14" t="s">
        <v>35</v>
      </c>
      <c r="H6" s="14" t="s">
        <v>28</v>
      </c>
      <c r="I6" s="16">
        <v>45637</v>
      </c>
      <c r="J6" s="16">
        <v>45670</v>
      </c>
      <c r="K6" s="16">
        <v>45671</v>
      </c>
      <c r="L6" s="15">
        <v>32206</v>
      </c>
      <c r="M6" s="14" t="s">
        <v>30</v>
      </c>
      <c r="N6" s="14" t="s">
        <v>29</v>
      </c>
      <c r="O6" s="14" t="s">
        <v>31</v>
      </c>
      <c r="P6" s="14" t="s">
        <v>82</v>
      </c>
      <c r="Q6" s="17">
        <v>454754.27</v>
      </c>
      <c r="R6" s="3">
        <f>NETWORKDAYS(I6,J6,$W$9:$W$20)-1</f>
        <v>15</v>
      </c>
      <c r="S6" s="12" t="str">
        <f t="shared" si="0"/>
        <v>Cumple</v>
      </c>
      <c r="T6" s="2">
        <f>VLOOKUP(F6,$V$2:$W$5,2,FALSE)</f>
        <v>15</v>
      </c>
    </row>
    <row r="7" spans="1:24" ht="45" x14ac:dyDescent="0.25">
      <c r="A7" s="14">
        <v>4</v>
      </c>
      <c r="B7" s="14" t="s">
        <v>58</v>
      </c>
      <c r="C7" s="14" t="s">
        <v>53</v>
      </c>
      <c r="D7" s="14" t="s">
        <v>61</v>
      </c>
      <c r="E7" s="14" t="s">
        <v>71</v>
      </c>
      <c r="F7" s="15" t="s">
        <v>44</v>
      </c>
      <c r="G7" s="14" t="s">
        <v>27</v>
      </c>
      <c r="H7" s="14" t="s">
        <v>28</v>
      </c>
      <c r="I7" s="16">
        <v>45653</v>
      </c>
      <c r="J7" s="16">
        <v>45665</v>
      </c>
      <c r="K7" s="16">
        <v>45666</v>
      </c>
      <c r="L7" s="15">
        <v>32202</v>
      </c>
      <c r="M7" s="14" t="s">
        <v>36</v>
      </c>
      <c r="N7" s="14" t="s">
        <v>40</v>
      </c>
      <c r="O7" s="14" t="s">
        <v>41</v>
      </c>
      <c r="P7" s="14" t="s">
        <v>54</v>
      </c>
      <c r="Q7" s="17">
        <v>11800</v>
      </c>
      <c r="R7" s="3">
        <f>NETWORKDAYS(I7,J7,$W$9:$W$20)-1</f>
        <v>3</v>
      </c>
      <c r="S7" s="12" t="str">
        <f t="shared" si="0"/>
        <v>Cumple</v>
      </c>
      <c r="T7" s="2">
        <f>VLOOKUP(F7,$V$2:$W$5,2,FALSE)</f>
        <v>10</v>
      </c>
    </row>
    <row r="8" spans="1:24" ht="45.75" thickBot="1" x14ac:dyDescent="0.3">
      <c r="A8" s="14">
        <v>5</v>
      </c>
      <c r="B8" s="14" t="s">
        <v>58</v>
      </c>
      <c r="C8" s="14" t="s">
        <v>53</v>
      </c>
      <c r="D8" s="14" t="s">
        <v>61</v>
      </c>
      <c r="E8" s="14" t="s">
        <v>71</v>
      </c>
      <c r="F8" s="15" t="s">
        <v>44</v>
      </c>
      <c r="G8" s="14" t="s">
        <v>27</v>
      </c>
      <c r="H8" s="14" t="s">
        <v>28</v>
      </c>
      <c r="I8" s="16">
        <v>45653</v>
      </c>
      <c r="J8" s="16">
        <v>45665</v>
      </c>
      <c r="K8" s="16">
        <v>45666</v>
      </c>
      <c r="L8" s="15">
        <v>32201</v>
      </c>
      <c r="M8" s="14" t="s">
        <v>36</v>
      </c>
      <c r="N8" s="14" t="s">
        <v>46</v>
      </c>
      <c r="O8" s="14" t="s">
        <v>41</v>
      </c>
      <c r="P8" s="14" t="s">
        <v>83</v>
      </c>
      <c r="Q8" s="23">
        <v>36816</v>
      </c>
      <c r="R8" s="3">
        <f>NETWORKDAYS(I8,J8,$W$9:$W$20)-1</f>
        <v>3</v>
      </c>
      <c r="S8" s="12" t="str">
        <f t="shared" si="0"/>
        <v>Cumple</v>
      </c>
      <c r="T8" s="2">
        <f>VLOOKUP(F8,$V$2:$W$5,2,FALSE)</f>
        <v>10</v>
      </c>
    </row>
    <row r="9" spans="1:24" ht="45" x14ac:dyDescent="0.25">
      <c r="A9" s="14">
        <v>6</v>
      </c>
      <c r="B9" s="14" t="s">
        <v>34</v>
      </c>
      <c r="C9" s="14" t="s">
        <v>53</v>
      </c>
      <c r="D9" s="14" t="s">
        <v>62</v>
      </c>
      <c r="E9" s="14" t="s">
        <v>72</v>
      </c>
      <c r="F9" s="15" t="s">
        <v>39</v>
      </c>
      <c r="G9" s="14" t="s">
        <v>27</v>
      </c>
      <c r="H9" s="14" t="s">
        <v>28</v>
      </c>
      <c r="I9" s="16">
        <v>45645</v>
      </c>
      <c r="J9" s="16">
        <v>45673</v>
      </c>
      <c r="K9" s="16">
        <v>45680</v>
      </c>
      <c r="L9" s="15">
        <v>32213</v>
      </c>
      <c r="M9" s="14" t="s">
        <v>36</v>
      </c>
      <c r="N9" s="14" t="s">
        <v>40</v>
      </c>
      <c r="O9" s="14" t="s">
        <v>31</v>
      </c>
      <c r="P9" s="14" t="s">
        <v>84</v>
      </c>
      <c r="Q9" s="17">
        <v>485924</v>
      </c>
      <c r="R9" s="3">
        <f>NETWORKDAYS(I9,J9,$W$9:$W$20)-1</f>
        <v>12</v>
      </c>
      <c r="S9" s="12" t="str">
        <f t="shared" si="0"/>
        <v>Cumple</v>
      </c>
      <c r="T9" s="2">
        <f>VLOOKUP(F9,$V$2:$W$5,2,FALSE)</f>
        <v>15</v>
      </c>
      <c r="V9" s="32" t="s">
        <v>100</v>
      </c>
      <c r="W9" s="24">
        <v>45520</v>
      </c>
    </row>
    <row r="10" spans="1:24" ht="30" x14ac:dyDescent="0.25">
      <c r="A10" s="14">
        <v>7</v>
      </c>
      <c r="B10" s="14" t="s">
        <v>34</v>
      </c>
      <c r="C10" s="14" t="s">
        <v>53</v>
      </c>
      <c r="D10" s="14" t="s">
        <v>63</v>
      </c>
      <c r="E10" s="14" t="s">
        <v>73</v>
      </c>
      <c r="F10" s="15" t="s">
        <v>39</v>
      </c>
      <c r="G10" s="14" t="s">
        <v>79</v>
      </c>
      <c r="H10" s="14" t="s">
        <v>28</v>
      </c>
      <c r="I10" s="16">
        <v>45644</v>
      </c>
      <c r="J10" s="16">
        <v>45670</v>
      </c>
      <c r="K10" s="16">
        <v>45671</v>
      </c>
      <c r="L10" s="15">
        <v>32205</v>
      </c>
      <c r="M10" s="14" t="s">
        <v>36</v>
      </c>
      <c r="N10" s="14" t="s">
        <v>40</v>
      </c>
      <c r="O10" s="14" t="s">
        <v>31</v>
      </c>
      <c r="P10" s="18" t="s">
        <v>85</v>
      </c>
      <c r="Q10" s="17">
        <v>473180</v>
      </c>
      <c r="R10" s="3">
        <f>NETWORKDAYS(I10,J10,$W$9:$W$20)-1</f>
        <v>10</v>
      </c>
      <c r="S10" s="12" t="str">
        <f t="shared" si="0"/>
        <v>Cumple</v>
      </c>
      <c r="T10" s="2">
        <f>VLOOKUP(F10,$V$2:$W$5,2,FALSE)</f>
        <v>15</v>
      </c>
      <c r="V10" s="33"/>
      <c r="W10" s="25">
        <v>45559</v>
      </c>
    </row>
    <row r="11" spans="1:24" ht="45" x14ac:dyDescent="0.25">
      <c r="A11" s="14">
        <v>8</v>
      </c>
      <c r="B11" s="18" t="s">
        <v>58</v>
      </c>
      <c r="C11" s="14" t="s">
        <v>53</v>
      </c>
      <c r="D11" s="18" t="s">
        <v>64</v>
      </c>
      <c r="E11" s="18" t="s">
        <v>74</v>
      </c>
      <c r="F11" s="15" t="s">
        <v>39</v>
      </c>
      <c r="G11" s="18" t="s">
        <v>35</v>
      </c>
      <c r="H11" s="14" t="s">
        <v>28</v>
      </c>
      <c r="I11" s="16">
        <v>45653</v>
      </c>
      <c r="J11" s="16">
        <v>45673</v>
      </c>
      <c r="K11" s="16">
        <v>45677</v>
      </c>
      <c r="L11" s="19">
        <v>32211</v>
      </c>
      <c r="M11" s="18" t="s">
        <v>30</v>
      </c>
      <c r="N11" s="18" t="s">
        <v>29</v>
      </c>
      <c r="O11" s="14" t="s">
        <v>31</v>
      </c>
      <c r="P11" s="18" t="s">
        <v>86</v>
      </c>
      <c r="Q11" s="17">
        <v>800000</v>
      </c>
      <c r="R11" s="3">
        <f>NETWORKDAYS(I11,J11,$W$9:$W$20)-1</f>
        <v>9</v>
      </c>
      <c r="S11" s="12" t="str">
        <f t="shared" si="0"/>
        <v>Cumple</v>
      </c>
      <c r="T11" s="2">
        <f>VLOOKUP(F11,$V$2:$W$5,2,FALSE)</f>
        <v>15</v>
      </c>
      <c r="V11" s="33"/>
      <c r="W11" s="25">
        <v>45600</v>
      </c>
    </row>
    <row r="12" spans="1:24" ht="45" x14ac:dyDescent="0.25">
      <c r="A12" s="14">
        <v>9</v>
      </c>
      <c r="B12" s="14" t="s">
        <v>26</v>
      </c>
      <c r="C12" s="14" t="s">
        <v>53</v>
      </c>
      <c r="D12" s="14" t="s">
        <v>65</v>
      </c>
      <c r="E12" s="14" t="s">
        <v>75</v>
      </c>
      <c r="F12" s="15" t="s">
        <v>39</v>
      </c>
      <c r="G12" s="14" t="s">
        <v>35</v>
      </c>
      <c r="H12" s="14" t="s">
        <v>28</v>
      </c>
      <c r="I12" s="16">
        <v>45653</v>
      </c>
      <c r="J12" s="16">
        <v>45667</v>
      </c>
      <c r="K12" s="16">
        <v>45671</v>
      </c>
      <c r="L12" s="15">
        <v>32208</v>
      </c>
      <c r="M12" s="14" t="s">
        <v>36</v>
      </c>
      <c r="N12" s="14" t="s">
        <v>80</v>
      </c>
      <c r="O12" s="14" t="s">
        <v>41</v>
      </c>
      <c r="P12" s="14" t="s">
        <v>87</v>
      </c>
      <c r="Q12" s="17">
        <v>1561140</v>
      </c>
      <c r="R12" s="3">
        <f>NETWORKDAYS(I12,J12,$W$9:$W$20)-1</f>
        <v>5</v>
      </c>
      <c r="S12" s="12" t="str">
        <f t="shared" si="0"/>
        <v>Cumple</v>
      </c>
      <c r="T12" s="2">
        <f>VLOOKUP(F12,$V$2:$W$5,2,FALSE)</f>
        <v>15</v>
      </c>
      <c r="V12" s="33"/>
      <c r="W12" s="25">
        <v>45649</v>
      </c>
    </row>
    <row r="13" spans="1:24" ht="45" x14ac:dyDescent="0.25">
      <c r="A13" s="14">
        <v>10</v>
      </c>
      <c r="B13" s="14" t="s">
        <v>42</v>
      </c>
      <c r="C13" s="14" t="s">
        <v>53</v>
      </c>
      <c r="D13" s="14" t="s">
        <v>66</v>
      </c>
      <c r="E13" s="14" t="s">
        <v>76</v>
      </c>
      <c r="F13" s="15" t="s">
        <v>44</v>
      </c>
      <c r="G13" s="14" t="s">
        <v>35</v>
      </c>
      <c r="H13" s="14" t="s">
        <v>28</v>
      </c>
      <c r="I13" s="16">
        <v>45653</v>
      </c>
      <c r="J13" s="16">
        <v>45666</v>
      </c>
      <c r="K13" s="16">
        <v>45666</v>
      </c>
      <c r="L13" s="15">
        <v>32203</v>
      </c>
      <c r="M13" s="14" t="s">
        <v>30</v>
      </c>
      <c r="N13" s="14" t="s">
        <v>29</v>
      </c>
      <c r="O13" s="14" t="s">
        <v>31</v>
      </c>
      <c r="P13" s="14" t="s">
        <v>88</v>
      </c>
      <c r="Q13" s="17">
        <v>83333.81</v>
      </c>
      <c r="R13" s="3">
        <f>NETWORKDAYS(I13,J13,$W$9:$W$20)-1</f>
        <v>4</v>
      </c>
      <c r="S13" s="12" t="str">
        <f t="shared" si="0"/>
        <v>Cumple</v>
      </c>
      <c r="T13" s="2">
        <f>VLOOKUP(F13,$V$2:$W$5,2,FALSE)</f>
        <v>10</v>
      </c>
      <c r="V13" s="33"/>
      <c r="W13" s="25">
        <v>45650</v>
      </c>
    </row>
    <row r="14" spans="1:24" ht="45" x14ac:dyDescent="0.25">
      <c r="A14" s="14">
        <v>11</v>
      </c>
      <c r="B14" s="14" t="s">
        <v>26</v>
      </c>
      <c r="C14" s="14" t="s">
        <v>53</v>
      </c>
      <c r="D14" s="14" t="s">
        <v>67</v>
      </c>
      <c r="E14" s="14" t="s">
        <v>77</v>
      </c>
      <c r="F14" s="15" t="s">
        <v>39</v>
      </c>
      <c r="G14" s="14" t="s">
        <v>35</v>
      </c>
      <c r="H14" s="14" t="s">
        <v>28</v>
      </c>
      <c r="I14" s="16">
        <v>45653</v>
      </c>
      <c r="J14" s="16">
        <v>45672</v>
      </c>
      <c r="K14" s="16">
        <v>45673</v>
      </c>
      <c r="L14" s="15">
        <v>32209</v>
      </c>
      <c r="M14" s="14" t="s">
        <v>36</v>
      </c>
      <c r="N14" s="14" t="s">
        <v>38</v>
      </c>
      <c r="O14" s="14" t="s">
        <v>41</v>
      </c>
      <c r="P14" s="14" t="s">
        <v>89</v>
      </c>
      <c r="Q14" s="17">
        <v>1277000</v>
      </c>
      <c r="R14" s="3">
        <f>NETWORKDAYS(I14,J14,$W$9:$W$20)-1</f>
        <v>8</v>
      </c>
      <c r="S14" s="12" t="str">
        <f t="shared" si="0"/>
        <v>Cumple</v>
      </c>
      <c r="T14" s="2">
        <f>VLOOKUP(F14,$V$2:$W$5,2,FALSE)</f>
        <v>15</v>
      </c>
      <c r="V14" s="33"/>
      <c r="W14" s="25">
        <v>45651</v>
      </c>
    </row>
    <row r="15" spans="1:24" ht="30" x14ac:dyDescent="0.25">
      <c r="A15" s="14">
        <v>12</v>
      </c>
      <c r="B15" s="14" t="s">
        <v>34</v>
      </c>
      <c r="C15" s="14" t="s">
        <v>53</v>
      </c>
      <c r="D15" s="14" t="s">
        <v>68</v>
      </c>
      <c r="E15" s="14" t="s">
        <v>78</v>
      </c>
      <c r="F15" s="15" t="s">
        <v>44</v>
      </c>
      <c r="G15" s="14" t="s">
        <v>35</v>
      </c>
      <c r="H15" s="14" t="s">
        <v>28</v>
      </c>
      <c r="I15" s="16">
        <v>45653</v>
      </c>
      <c r="J15" s="16">
        <v>45659</v>
      </c>
      <c r="K15" s="16">
        <v>45659</v>
      </c>
      <c r="L15" s="15">
        <v>32199</v>
      </c>
      <c r="M15" s="14" t="s">
        <v>36</v>
      </c>
      <c r="N15" s="14" t="s">
        <v>38</v>
      </c>
      <c r="O15" s="14" t="s">
        <v>31</v>
      </c>
      <c r="P15" s="14" t="s">
        <v>55</v>
      </c>
      <c r="Q15" s="17">
        <v>127027.92</v>
      </c>
      <c r="R15" s="3">
        <f>NETWORKDAYS(I15,J15,$W$9:$W$20)-1</f>
        <v>1</v>
      </c>
      <c r="S15" s="12" t="str">
        <f t="shared" si="0"/>
        <v>Cumple</v>
      </c>
      <c r="T15" s="2">
        <f>VLOOKUP(F15,$V$2:$W$5,2,FALSE)</f>
        <v>10</v>
      </c>
      <c r="V15" s="33"/>
      <c r="W15" s="25">
        <v>45656</v>
      </c>
    </row>
    <row r="16" spans="1:24" ht="45" x14ac:dyDescent="0.25">
      <c r="A16" s="14">
        <v>13</v>
      </c>
      <c r="B16" s="14" t="s">
        <v>42</v>
      </c>
      <c r="C16" s="14" t="s">
        <v>53</v>
      </c>
      <c r="D16" s="14" t="s">
        <v>107</v>
      </c>
      <c r="E16" s="14" t="s">
        <v>108</v>
      </c>
      <c r="F16" s="15" t="s">
        <v>109</v>
      </c>
      <c r="G16" s="14" t="s">
        <v>35</v>
      </c>
      <c r="H16" s="14" t="s">
        <v>28</v>
      </c>
      <c r="I16" s="16">
        <v>45642</v>
      </c>
      <c r="J16" s="16">
        <v>45687</v>
      </c>
      <c r="K16" s="16" t="s">
        <v>52</v>
      </c>
      <c r="L16" s="16" t="s">
        <v>52</v>
      </c>
      <c r="M16" s="14" t="s">
        <v>30</v>
      </c>
      <c r="N16" s="14" t="s">
        <v>29</v>
      </c>
      <c r="O16" s="14" t="s">
        <v>31</v>
      </c>
      <c r="P16" s="14" t="s">
        <v>110</v>
      </c>
      <c r="Q16" s="16" t="s">
        <v>52</v>
      </c>
      <c r="R16" s="3">
        <f>NETWORKDAYS(I16,J16,$W$9:$W$20)-1</f>
        <v>24</v>
      </c>
      <c r="S16" s="47" t="e">
        <f t="shared" si="0"/>
        <v>#N/A</v>
      </c>
      <c r="T16" s="2" t="e">
        <f>VLOOKUP(F16,$V$2:$W$5,2,FALSE)</f>
        <v>#N/A</v>
      </c>
      <c r="V16" s="33"/>
      <c r="W16" s="25">
        <v>45657</v>
      </c>
    </row>
    <row r="17" spans="1:23" ht="30" x14ac:dyDescent="0.25">
      <c r="A17" s="14">
        <v>14</v>
      </c>
      <c r="B17" s="14" t="s">
        <v>45</v>
      </c>
      <c r="C17" s="14" t="s">
        <v>90</v>
      </c>
      <c r="D17" s="14" t="s">
        <v>91</v>
      </c>
      <c r="E17" s="14" t="s">
        <v>92</v>
      </c>
      <c r="F17" s="15" t="s">
        <v>44</v>
      </c>
      <c r="G17" s="14" t="s">
        <v>35</v>
      </c>
      <c r="H17" s="14" t="s">
        <v>28</v>
      </c>
      <c r="I17" s="16">
        <v>45681</v>
      </c>
      <c r="J17" s="16">
        <v>45686</v>
      </c>
      <c r="K17" s="16">
        <v>45686</v>
      </c>
      <c r="L17" s="15">
        <v>32215</v>
      </c>
      <c r="M17" s="14" t="s">
        <v>30</v>
      </c>
      <c r="N17" s="14" t="s">
        <v>29</v>
      </c>
      <c r="O17" s="14" t="s">
        <v>31</v>
      </c>
      <c r="P17" s="14" t="s">
        <v>93</v>
      </c>
      <c r="Q17" s="17">
        <v>75463.360000000001</v>
      </c>
      <c r="R17" s="3">
        <f>NETWORKDAYS(I17,J17,$W$9:$W$20)-1</f>
        <v>3</v>
      </c>
      <c r="S17" s="12" t="str">
        <f t="shared" si="0"/>
        <v>Cumple</v>
      </c>
      <c r="T17" s="2">
        <f>VLOOKUP(F17,$V$2:$W$5,2,FALSE)</f>
        <v>10</v>
      </c>
      <c r="V17" s="33"/>
      <c r="W17" s="25">
        <v>45658</v>
      </c>
    </row>
    <row r="18" spans="1:23" ht="30" x14ac:dyDescent="0.25">
      <c r="A18" s="14">
        <v>15</v>
      </c>
      <c r="B18" s="14" t="s">
        <v>34</v>
      </c>
      <c r="C18" s="14" t="s">
        <v>90</v>
      </c>
      <c r="D18" s="20" t="s">
        <v>94</v>
      </c>
      <c r="E18" s="14" t="s">
        <v>95</v>
      </c>
      <c r="F18" s="15" t="s">
        <v>44</v>
      </c>
      <c r="G18" s="14" t="s">
        <v>27</v>
      </c>
      <c r="H18" s="14" t="s">
        <v>28</v>
      </c>
      <c r="I18" s="16">
        <v>45684</v>
      </c>
      <c r="J18" s="16">
        <v>45686</v>
      </c>
      <c r="K18" s="16">
        <v>45686</v>
      </c>
      <c r="L18" s="15">
        <v>32216</v>
      </c>
      <c r="M18" s="14" t="s">
        <v>36</v>
      </c>
      <c r="N18" s="14" t="s">
        <v>37</v>
      </c>
      <c r="O18" s="14" t="s">
        <v>31</v>
      </c>
      <c r="P18" s="14" t="s">
        <v>96</v>
      </c>
      <c r="Q18" s="17">
        <v>230999.99</v>
      </c>
      <c r="R18" s="3">
        <f>NETWORKDAYS(I18,J18,$W$9:$W$20)-1</f>
        <v>2</v>
      </c>
      <c r="S18" s="12" t="str">
        <f t="shared" si="0"/>
        <v>Cumple</v>
      </c>
      <c r="T18" s="2">
        <f>VLOOKUP(F18,$V$2:$W$5,2,FALSE)</f>
        <v>10</v>
      </c>
      <c r="V18" s="33"/>
      <c r="W18" s="25">
        <v>45663</v>
      </c>
    </row>
    <row r="19" spans="1:23" ht="45" x14ac:dyDescent="0.25">
      <c r="A19" s="14">
        <v>16</v>
      </c>
      <c r="B19" s="14" t="s">
        <v>45</v>
      </c>
      <c r="C19" s="14" t="s">
        <v>90</v>
      </c>
      <c r="D19" s="14" t="s">
        <v>97</v>
      </c>
      <c r="E19" s="14" t="s">
        <v>98</v>
      </c>
      <c r="F19" s="15" t="s">
        <v>44</v>
      </c>
      <c r="G19" s="14" t="s">
        <v>35</v>
      </c>
      <c r="H19" s="14" t="s">
        <v>28</v>
      </c>
      <c r="I19" s="16">
        <v>45681</v>
      </c>
      <c r="J19" s="16">
        <v>45687</v>
      </c>
      <c r="K19" s="16">
        <v>45688</v>
      </c>
      <c r="L19" s="15">
        <v>32217</v>
      </c>
      <c r="M19" s="14" t="s">
        <v>30</v>
      </c>
      <c r="N19" s="14" t="s">
        <v>29</v>
      </c>
      <c r="O19" s="14" t="s">
        <v>31</v>
      </c>
      <c r="P19" s="14" t="s">
        <v>99</v>
      </c>
      <c r="Q19" s="17">
        <v>56611.68</v>
      </c>
      <c r="R19" s="3">
        <f>NETWORKDAYS(I19,J19,$W$9:$W$20)-1</f>
        <v>4</v>
      </c>
      <c r="S19" s="12" t="str">
        <f t="shared" si="0"/>
        <v>Cumple</v>
      </c>
      <c r="T19" s="2">
        <f>VLOOKUP(F19,$V$2:$W$5,2,FALSE)</f>
        <v>10</v>
      </c>
      <c r="V19" s="33"/>
      <c r="W19" s="25">
        <v>45664</v>
      </c>
    </row>
    <row r="20" spans="1:23" ht="27" customHeight="1" thickBot="1" x14ac:dyDescent="0.3">
      <c r="A20" s="55" t="s">
        <v>101</v>
      </c>
      <c r="R20" s="2"/>
      <c r="V20" s="34"/>
      <c r="W20" s="26">
        <v>45678</v>
      </c>
    </row>
    <row r="21" spans="1:23" ht="26.25" customHeight="1" x14ac:dyDescent="0.25">
      <c r="B21" s="37"/>
      <c r="C21" s="37"/>
      <c r="D21" s="37"/>
      <c r="E21" s="37" t="s">
        <v>47</v>
      </c>
      <c r="F21" s="37"/>
      <c r="G21" s="37"/>
      <c r="R21" s="2"/>
      <c r="V21" s="46"/>
    </row>
    <row r="22" spans="1:23" x14ac:dyDescent="0.25">
      <c r="B22" s="38"/>
      <c r="C22" s="38"/>
      <c r="D22" s="38"/>
      <c r="E22" s="38" t="s">
        <v>48</v>
      </c>
      <c r="F22" s="38"/>
      <c r="G22" s="38"/>
      <c r="R22" s="2"/>
    </row>
    <row r="23" spans="1:23" x14ac:dyDescent="0.25">
      <c r="B23" s="35"/>
      <c r="C23" s="35"/>
      <c r="D23" s="35"/>
      <c r="E23" s="35" t="s">
        <v>49</v>
      </c>
      <c r="F23" s="35"/>
      <c r="G23" s="35"/>
      <c r="R23" s="2"/>
    </row>
    <row r="24" spans="1:23" x14ac:dyDescent="0.25">
      <c r="R24" s="2"/>
    </row>
    <row r="25" spans="1:23" x14ac:dyDescent="0.25">
      <c r="R25" s="2"/>
    </row>
    <row r="26" spans="1:23" x14ac:dyDescent="0.25">
      <c r="R26" s="2"/>
    </row>
    <row r="27" spans="1:23" x14ac:dyDescent="0.25">
      <c r="R27" s="2"/>
    </row>
    <row r="28" spans="1:23" x14ac:dyDescent="0.25">
      <c r="R28" s="45"/>
    </row>
  </sheetData>
  <autoFilter ref="B3:Q23" xr:uid="{00000000-0001-0000-0000-000000000000}"/>
  <mergeCells count="9">
    <mergeCell ref="B23:D23"/>
    <mergeCell ref="V1:W1"/>
    <mergeCell ref="E21:G21"/>
    <mergeCell ref="E22:G22"/>
    <mergeCell ref="E23:G23"/>
    <mergeCell ref="A2:Q2"/>
    <mergeCell ref="B21:D21"/>
    <mergeCell ref="B22:D22"/>
    <mergeCell ref="V9:V20"/>
  </mergeCells>
  <phoneticPr fontId="1" type="noConversion"/>
  <pageMargins left="0.23622047244094491" right="0.23622047244094491" top="0.43307086614173229" bottom="0.39370078740157483" header="0.31496062992125984" footer="0.31496062992125984"/>
  <pageSetup paperSize="5" scale="27" fitToHeight="0" orientation="landscape" r:id="rId1"/>
  <headerFooter>
    <oddHeader>&amp;R&amp;P de &amp;N</oddHeader>
  </headerFooter>
  <ignoredErrors>
    <ignoredError sqref="T13:T14 S16:T16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4EA4-4927-4D3C-8093-E050C560FAEA}">
  <sheetPr>
    <pageSetUpPr fitToPage="1"/>
  </sheetPr>
  <dimension ref="A1:Q17"/>
  <sheetViews>
    <sheetView showGridLines="0" tabSelected="1" view="pageBreakPreview" topLeftCell="A4" zoomScaleNormal="85" zoomScaleSheetLayoutView="100" workbookViewId="0">
      <selection activeCell="D20" sqref="D20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3.14062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22.5703125" customWidth="1"/>
  </cols>
  <sheetData>
    <row r="1" spans="1:17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6.75" customHeight="1" thickBot="1" x14ac:dyDescent="0.3">
      <c r="A2" s="42" t="s">
        <v>57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45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9" t="s">
        <v>17</v>
      </c>
      <c r="N3" s="9" t="s">
        <v>18</v>
      </c>
      <c r="O3" s="9" t="s">
        <v>19</v>
      </c>
      <c r="P3" s="8" t="s">
        <v>20</v>
      </c>
      <c r="Q3" s="10" t="s">
        <v>21</v>
      </c>
    </row>
    <row r="4" spans="1:17" ht="60" x14ac:dyDescent="0.25">
      <c r="A4" s="14">
        <v>1</v>
      </c>
      <c r="B4" s="14" t="s">
        <v>43</v>
      </c>
      <c r="C4" s="14" t="s">
        <v>102</v>
      </c>
      <c r="D4" s="14" t="s">
        <v>103</v>
      </c>
      <c r="E4" s="14" t="s">
        <v>104</v>
      </c>
      <c r="F4" s="15" t="s">
        <v>3</v>
      </c>
      <c r="G4" s="14" t="s">
        <v>35</v>
      </c>
      <c r="H4" s="14" t="s">
        <v>28</v>
      </c>
      <c r="I4" s="16">
        <v>45547</v>
      </c>
      <c r="J4" s="16">
        <v>45673</v>
      </c>
      <c r="K4" s="16" t="s">
        <v>52</v>
      </c>
      <c r="L4" s="16" t="s">
        <v>52</v>
      </c>
      <c r="M4" s="14" t="s">
        <v>105</v>
      </c>
      <c r="N4" s="14" t="s">
        <v>38</v>
      </c>
      <c r="O4" s="14" t="s">
        <v>41</v>
      </c>
      <c r="P4" s="14" t="s">
        <v>106</v>
      </c>
      <c r="Q4" s="16" t="s">
        <v>52</v>
      </c>
    </row>
    <row r="5" spans="1:17" ht="30" x14ac:dyDescent="0.25">
      <c r="A5" s="14">
        <v>2</v>
      </c>
      <c r="B5" s="14" t="s">
        <v>43</v>
      </c>
      <c r="C5" s="14" t="s">
        <v>51</v>
      </c>
      <c r="D5" s="14" t="s">
        <v>59</v>
      </c>
      <c r="E5" s="14" t="s">
        <v>69</v>
      </c>
      <c r="F5" s="15" t="s">
        <v>44</v>
      </c>
      <c r="G5" s="14" t="s">
        <v>35</v>
      </c>
      <c r="H5" s="14" t="s">
        <v>28</v>
      </c>
      <c r="I5" s="16">
        <v>45642</v>
      </c>
      <c r="J5" s="16">
        <v>45665</v>
      </c>
      <c r="K5" s="16">
        <v>45665</v>
      </c>
      <c r="L5" s="15">
        <v>32200</v>
      </c>
      <c r="M5" s="14" t="s">
        <v>36</v>
      </c>
      <c r="N5" s="14" t="s">
        <v>37</v>
      </c>
      <c r="O5" s="14" t="s">
        <v>41</v>
      </c>
      <c r="P5" s="14" t="s">
        <v>81</v>
      </c>
      <c r="Q5" s="23">
        <v>232000</v>
      </c>
    </row>
    <row r="6" spans="1:17" ht="45" x14ac:dyDescent="0.25">
      <c r="A6" s="14">
        <v>3</v>
      </c>
      <c r="B6" s="14" t="s">
        <v>58</v>
      </c>
      <c r="C6" s="14" t="s">
        <v>53</v>
      </c>
      <c r="D6" s="14" t="s">
        <v>61</v>
      </c>
      <c r="E6" s="14" t="s">
        <v>71</v>
      </c>
      <c r="F6" s="15" t="s">
        <v>44</v>
      </c>
      <c r="G6" s="14" t="s">
        <v>27</v>
      </c>
      <c r="H6" s="14" t="s">
        <v>28</v>
      </c>
      <c r="I6" s="16">
        <v>45653</v>
      </c>
      <c r="J6" s="16">
        <v>45665</v>
      </c>
      <c r="K6" s="16">
        <v>45666</v>
      </c>
      <c r="L6" s="15">
        <v>32202</v>
      </c>
      <c r="M6" s="14" t="s">
        <v>36</v>
      </c>
      <c r="N6" s="14" t="s">
        <v>40</v>
      </c>
      <c r="O6" s="14" t="s">
        <v>41</v>
      </c>
      <c r="P6" s="14" t="s">
        <v>54</v>
      </c>
      <c r="Q6" s="17">
        <v>11800</v>
      </c>
    </row>
    <row r="7" spans="1:17" ht="45" x14ac:dyDescent="0.25">
      <c r="A7" s="14">
        <v>4</v>
      </c>
      <c r="B7" s="14" t="s">
        <v>58</v>
      </c>
      <c r="C7" s="14" t="s">
        <v>53</v>
      </c>
      <c r="D7" s="14" t="s">
        <v>61</v>
      </c>
      <c r="E7" s="14" t="s">
        <v>71</v>
      </c>
      <c r="F7" s="15" t="s">
        <v>44</v>
      </c>
      <c r="G7" s="14" t="s">
        <v>27</v>
      </c>
      <c r="H7" s="14" t="s">
        <v>28</v>
      </c>
      <c r="I7" s="16">
        <v>45653</v>
      </c>
      <c r="J7" s="16">
        <v>45665</v>
      </c>
      <c r="K7" s="16">
        <v>45666</v>
      </c>
      <c r="L7" s="15">
        <v>32201</v>
      </c>
      <c r="M7" s="14" t="s">
        <v>36</v>
      </c>
      <c r="N7" s="14" t="s">
        <v>46</v>
      </c>
      <c r="O7" s="14" t="s">
        <v>41</v>
      </c>
      <c r="P7" s="14" t="s">
        <v>83</v>
      </c>
      <c r="Q7" s="23">
        <v>36816</v>
      </c>
    </row>
    <row r="8" spans="1:17" ht="45" x14ac:dyDescent="0.25">
      <c r="A8" s="14">
        <v>5</v>
      </c>
      <c r="B8" s="14" t="s">
        <v>34</v>
      </c>
      <c r="C8" s="14" t="s">
        <v>53</v>
      </c>
      <c r="D8" s="14" t="s">
        <v>62</v>
      </c>
      <c r="E8" s="14" t="s">
        <v>72</v>
      </c>
      <c r="F8" s="15" t="s">
        <v>39</v>
      </c>
      <c r="G8" s="14" t="s">
        <v>27</v>
      </c>
      <c r="H8" s="14" t="s">
        <v>28</v>
      </c>
      <c r="I8" s="16">
        <v>45645</v>
      </c>
      <c r="J8" s="16">
        <v>45673</v>
      </c>
      <c r="K8" s="16">
        <v>45680</v>
      </c>
      <c r="L8" s="15">
        <v>32213</v>
      </c>
      <c r="M8" s="14" t="s">
        <v>36</v>
      </c>
      <c r="N8" s="14" t="s">
        <v>40</v>
      </c>
      <c r="O8" s="14" t="s">
        <v>31</v>
      </c>
      <c r="P8" s="14" t="s">
        <v>84</v>
      </c>
      <c r="Q8" s="17">
        <v>485924</v>
      </c>
    </row>
    <row r="9" spans="1:17" ht="30" x14ac:dyDescent="0.25">
      <c r="A9" s="14">
        <v>6</v>
      </c>
      <c r="B9" s="14" t="s">
        <v>34</v>
      </c>
      <c r="C9" s="14" t="s">
        <v>53</v>
      </c>
      <c r="D9" s="14" t="s">
        <v>63</v>
      </c>
      <c r="E9" s="14" t="s">
        <v>73</v>
      </c>
      <c r="F9" s="15" t="s">
        <v>39</v>
      </c>
      <c r="G9" s="14" t="s">
        <v>79</v>
      </c>
      <c r="H9" s="14" t="s">
        <v>28</v>
      </c>
      <c r="I9" s="16">
        <v>45644</v>
      </c>
      <c r="J9" s="16">
        <v>45670</v>
      </c>
      <c r="K9" s="16">
        <v>45671</v>
      </c>
      <c r="L9" s="15">
        <v>32205</v>
      </c>
      <c r="M9" s="14" t="s">
        <v>36</v>
      </c>
      <c r="N9" s="14" t="s">
        <v>40</v>
      </c>
      <c r="O9" s="14" t="s">
        <v>31</v>
      </c>
      <c r="P9" s="18" t="s">
        <v>85</v>
      </c>
      <c r="Q9" s="17">
        <v>473180</v>
      </c>
    </row>
    <row r="10" spans="1:17" ht="45" x14ac:dyDescent="0.25">
      <c r="A10" s="14">
        <v>7</v>
      </c>
      <c r="B10" s="14" t="s">
        <v>26</v>
      </c>
      <c r="C10" s="14" t="s">
        <v>53</v>
      </c>
      <c r="D10" s="14" t="s">
        <v>65</v>
      </c>
      <c r="E10" s="14" t="s">
        <v>75</v>
      </c>
      <c r="F10" s="15" t="s">
        <v>39</v>
      </c>
      <c r="G10" s="14" t="s">
        <v>35</v>
      </c>
      <c r="H10" s="14" t="s">
        <v>28</v>
      </c>
      <c r="I10" s="16">
        <v>45653</v>
      </c>
      <c r="J10" s="16">
        <v>45667</v>
      </c>
      <c r="K10" s="16">
        <v>45671</v>
      </c>
      <c r="L10" s="15">
        <v>32208</v>
      </c>
      <c r="M10" s="14" t="s">
        <v>36</v>
      </c>
      <c r="N10" s="14" t="s">
        <v>80</v>
      </c>
      <c r="O10" s="14" t="s">
        <v>41</v>
      </c>
      <c r="P10" s="14" t="s">
        <v>87</v>
      </c>
      <c r="Q10" s="17">
        <v>1561140</v>
      </c>
    </row>
    <row r="11" spans="1:17" ht="45" customHeight="1" x14ac:dyDescent="0.25">
      <c r="A11" s="14">
        <v>8</v>
      </c>
      <c r="B11" s="14" t="s">
        <v>26</v>
      </c>
      <c r="C11" s="14" t="s">
        <v>53</v>
      </c>
      <c r="D11" s="14" t="s">
        <v>67</v>
      </c>
      <c r="E11" s="14" t="s">
        <v>77</v>
      </c>
      <c r="F11" s="15" t="s">
        <v>39</v>
      </c>
      <c r="G11" s="14" t="s">
        <v>35</v>
      </c>
      <c r="H11" s="14" t="s">
        <v>28</v>
      </c>
      <c r="I11" s="16">
        <v>45653</v>
      </c>
      <c r="J11" s="16">
        <v>45672</v>
      </c>
      <c r="K11" s="16">
        <v>45673</v>
      </c>
      <c r="L11" s="15">
        <v>32209</v>
      </c>
      <c r="M11" s="14" t="s">
        <v>36</v>
      </c>
      <c r="N11" s="14" t="s">
        <v>38</v>
      </c>
      <c r="O11" s="14" t="s">
        <v>41</v>
      </c>
      <c r="P11" s="14" t="s">
        <v>89</v>
      </c>
      <c r="Q11" s="17">
        <v>1277000</v>
      </c>
    </row>
    <row r="12" spans="1:17" ht="30" x14ac:dyDescent="0.25">
      <c r="A12" s="48">
        <v>9</v>
      </c>
      <c r="B12" s="48" t="s">
        <v>34</v>
      </c>
      <c r="C12" s="48" t="s">
        <v>53</v>
      </c>
      <c r="D12" s="48" t="s">
        <v>68</v>
      </c>
      <c r="E12" s="48" t="s">
        <v>78</v>
      </c>
      <c r="F12" s="49" t="s">
        <v>44</v>
      </c>
      <c r="G12" s="48" t="s">
        <v>35</v>
      </c>
      <c r="H12" s="48" t="s">
        <v>28</v>
      </c>
      <c r="I12" s="50">
        <v>45653</v>
      </c>
      <c r="J12" s="50">
        <v>45659</v>
      </c>
      <c r="K12" s="50">
        <v>45659</v>
      </c>
      <c r="L12" s="49">
        <v>32199</v>
      </c>
      <c r="M12" s="48" t="s">
        <v>36</v>
      </c>
      <c r="N12" s="48" t="s">
        <v>38</v>
      </c>
      <c r="O12" s="48" t="s">
        <v>31</v>
      </c>
      <c r="P12" s="48" t="s">
        <v>55</v>
      </c>
      <c r="Q12" s="51">
        <v>127027.92</v>
      </c>
    </row>
    <row r="13" spans="1:17" ht="30" x14ac:dyDescent="0.25">
      <c r="A13" s="14">
        <v>10</v>
      </c>
      <c r="B13" s="14" t="s">
        <v>34</v>
      </c>
      <c r="C13" s="14" t="s">
        <v>90</v>
      </c>
      <c r="D13" s="14" t="s">
        <v>94</v>
      </c>
      <c r="E13" s="14" t="s">
        <v>95</v>
      </c>
      <c r="F13" s="52" t="s">
        <v>44</v>
      </c>
      <c r="G13" s="14" t="s">
        <v>27</v>
      </c>
      <c r="H13" s="14" t="s">
        <v>28</v>
      </c>
      <c r="I13" s="53">
        <v>45684</v>
      </c>
      <c r="J13" s="53">
        <v>45686</v>
      </c>
      <c r="K13" s="53">
        <v>45686</v>
      </c>
      <c r="L13" s="52">
        <v>32216</v>
      </c>
      <c r="M13" s="14" t="s">
        <v>36</v>
      </c>
      <c r="N13" s="14" t="s">
        <v>37</v>
      </c>
      <c r="O13" s="14" t="s">
        <v>31</v>
      </c>
      <c r="P13" s="14" t="s">
        <v>96</v>
      </c>
      <c r="Q13" s="54">
        <v>230999.99</v>
      </c>
    </row>
    <row r="14" spans="1:17" x14ac:dyDescent="0.25">
      <c r="A14" s="13" t="s">
        <v>101</v>
      </c>
    </row>
    <row r="15" spans="1:17" x14ac:dyDescent="0.25">
      <c r="B15" s="37"/>
      <c r="C15" s="37"/>
      <c r="D15" s="37"/>
      <c r="E15" s="37" t="s">
        <v>47</v>
      </c>
      <c r="F15" s="37"/>
      <c r="G15" s="37"/>
    </row>
    <row r="16" spans="1:17" x14ac:dyDescent="0.25">
      <c r="B16" s="38"/>
      <c r="C16" s="38"/>
      <c r="D16" s="38"/>
      <c r="E16" s="38" t="s">
        <v>48</v>
      </c>
      <c r="F16" s="38"/>
      <c r="G16" s="38"/>
    </row>
    <row r="17" spans="2:7" x14ac:dyDescent="0.25">
      <c r="B17" s="35"/>
      <c r="C17" s="35"/>
      <c r="D17" s="35"/>
      <c r="E17" s="35" t="s">
        <v>49</v>
      </c>
      <c r="F17" s="35"/>
      <c r="G17" s="35"/>
    </row>
  </sheetData>
  <autoFilter ref="B3:Q14" xr:uid="{00000000-0001-0000-0000-000000000000}"/>
  <mergeCells count="7">
    <mergeCell ref="B17:D17"/>
    <mergeCell ref="E17:G17"/>
    <mergeCell ref="A2:Q2"/>
    <mergeCell ref="B15:D15"/>
    <mergeCell ref="E15:G15"/>
    <mergeCell ref="B16:D16"/>
    <mergeCell ref="E16:G16"/>
  </mergeCells>
  <pageMargins left="0.23622047244094491" right="0.23622047244094491" top="0.43307086614173229" bottom="0.39370078740157483" header="0.31496062992125984" footer="0.31496062992125984"/>
  <pageSetup paperSize="5" scale="41" fitToHeight="0" orientation="landscape" r:id="rId1"/>
  <headerFooter>
    <oddHeader>&amp;R&amp;P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DAF88E-75BF-4364-8DEA-51582D163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C0A705-E700-47E5-A7B0-2E1146E54D8F}">
  <ds:schemaRefs>
    <ds:schemaRef ds:uri="http://purl.org/dc/terms/"/>
    <ds:schemaRef ds:uri="http://www.w3.org/XML/1998/namespace"/>
    <ds:schemaRef ds:uri="6e0e2266-76bd-4139-930a-1cefa2e3aa6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13b7329-655d-4d7d-a76a-bebacd67a11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Adjudicaciones Enero (General)</vt:lpstr>
      <vt:lpstr>Adjudicaciones Enero (MIPYMES)</vt:lpstr>
      <vt:lpstr>'Adjudicaciones Enero (General)'!Área_de_impresión</vt:lpstr>
      <vt:lpstr>'Adjudicaciones Enero (MIPYMES)'!Área_de_impresión</vt:lpstr>
      <vt:lpstr>'Adjudicaciones Enero (General)'!Títulos_a_imprimir</vt:lpstr>
      <vt:lpstr>'Adjudicaciones Enero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2025-02-05T16:22:06Z</cp:lastPrinted>
  <dcterms:created xsi:type="dcterms:W3CDTF">2024-04-30T12:32:32Z</dcterms:created>
  <dcterms:modified xsi:type="dcterms:W3CDTF">2025-02-05T16:23:52Z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