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2"/>
  <workbookPr/>
  <mc:AlternateContent xmlns:mc="http://schemas.openxmlformats.org/markup-compatibility/2006">
    <mc:Choice Requires="x15">
      <x15ac:absPath xmlns:x15ac="http://schemas.microsoft.com/office/spreadsheetml/2010/11/ac" url="https://poderjudicialgobdo.sharepoint.com/sites/GerenciadePlanificacin/Documentos compartidos/Documentos año 2026/Informe Formulación 2026/Ppto 2026 Doc Finales 09122025/Versión Final 17 de diciembre 2025/"/>
    </mc:Choice>
  </mc:AlternateContent>
  <xr:revisionPtr revIDLastSave="51" documentId="8_{790A59FA-B7FD-4A4F-8AEA-DB9E3A796661}" xr6:coauthVersionLast="47" xr6:coauthVersionMax="47" xr10:uidLastSave="{99C004D1-C3F6-48A1-816C-B3F8AF8B676D}"/>
  <bookViews>
    <workbookView xWindow="28680" yWindow="-45" windowWidth="29040" windowHeight="15720" firstSheet="1" activeTab="1" xr2:uid="{1312D3B4-A7A6-47CB-A8E0-A92EF2CBAE04}"/>
  </bookViews>
  <sheets>
    <sheet name="PACC 2026  PARA PUBLICAR" sheetId="1" state="hidden" r:id="rId1"/>
    <sheet name="PACC 2026  PARA PUBLICAR VF" sheetId="2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'PACC 2026  PARA PUBLICAR'!$C$5:$O$69</definedName>
    <definedName name="_xlnm._FilterDatabase" localSheetId="1" hidden="1">'PACC 2026  PARA PUBLICAR VF'!$B$8:$H$68</definedName>
    <definedName name="_xlcn.WorksheetConnection_Hoja1C5AA82" hidden="1">#REF!</definedName>
    <definedName name="_xlcn.WorksheetConnection_Hoja1C5AA83" hidden="1">#REF!</definedName>
    <definedName name="_xlcn.WorksheetConnection_Hoja1C5AQ119" hidden="1">#REF!</definedName>
    <definedName name="_xlcn.WorksheetConnection_Hoja1C5AQ136" hidden="1">#REF!</definedName>
    <definedName name="_xlcn.WorksheetConnection_Hoja1C5AQ84" hidden="1">#REF!</definedName>
    <definedName name="aa">#REF!</definedName>
    <definedName name="aaa">#REF!</definedName>
    <definedName name="AAAAAAAAAAAAAA">#REF!</definedName>
    <definedName name="ActTip">#REF!</definedName>
    <definedName name="años">#REF!</definedName>
    <definedName name="Aprobado2024">#REF!</definedName>
    <definedName name="Aprobado20241">#REF!</definedName>
    <definedName name="área1">#REF!</definedName>
    <definedName name="areas">#REF!</definedName>
    <definedName name="areas2">#REF!</definedName>
    <definedName name="Areas2024">#REF!</definedName>
    <definedName name="Areas20241">#REF!</definedName>
    <definedName name="Areas2025">#REF!</definedName>
    <definedName name="areas2026">'[1]Ppto. 2025'!$L$9:$L$747</definedName>
    <definedName name="AreasDir">#REF!</definedName>
    <definedName name="ÁreasGrafico">#REF!</definedName>
    <definedName name="AreasL">#REF!</definedName>
    <definedName name="AreasPACC2024">#REF!</definedName>
    <definedName name="Arrastre2023">#REF!</definedName>
    <definedName name="categoria">#REF!</definedName>
    <definedName name="CongAct2024">#REF!</definedName>
    <definedName name="Conglomerado">#REF!</definedName>
    <definedName name="Conssssssss">[2]listas!$G$36:$G$39</definedName>
    <definedName name="CONTABILIDAD">#REF!</definedName>
    <definedName name="Ctas2024">#REF!</definedName>
    <definedName name="cuentas">[3]listas!$B$5:$C$183</definedName>
    <definedName name="EstatusVB" localSheetId="0">'PACC 2026  PARA PUBLICAR'!#REF!</definedName>
    <definedName name="EstatusVB" localSheetId="1">'PACC 2026  PARA PUBLICAR VF'!#REF!</definedName>
    <definedName name="EstatusVB">#REF!</definedName>
    <definedName name="EventTip">#REF!</definedName>
    <definedName name="Fondo100">#REF!</definedName>
    <definedName name="Frecuenc">#REF!</definedName>
    <definedName name="FuenteF1">#REF!</definedName>
    <definedName name="Hito">#REF!</definedName>
    <definedName name="IDTrans">#REF!</definedName>
    <definedName name="Inicial">#REF!</definedName>
    <definedName name="J">#REF!</definedName>
    <definedName name="JH">#REF!</definedName>
    <definedName name="jjj">#REF!</definedName>
    <definedName name="LA.2">#REF!</definedName>
    <definedName name="LA.3">#REF!</definedName>
    <definedName name="LA.4">#REF!</definedName>
    <definedName name="LA.5">#REF!</definedName>
    <definedName name="LA.6">#REF!</definedName>
    <definedName name="LA.7">#REF!</definedName>
    <definedName name="Liberado2023">#REF!</definedName>
    <definedName name="LoteAdjud" localSheetId="0">'PACC 2026  PARA PUBLICAR'!#REF!</definedName>
    <definedName name="LoteAdjud" localSheetId="1">'PACC 2026  PARA PUBLICAR VF'!#REF!</definedName>
    <definedName name="LoteAdjud">#REF!</definedName>
    <definedName name="MetaInt">#REF!</definedName>
    <definedName name="ModAdq2024">#REF!</definedName>
    <definedName name="ModPpto2024">#REF!</definedName>
    <definedName name="ModPpto2025">#REF!</definedName>
    <definedName name="ModProy">#REF!</definedName>
    <definedName name="MONEDA">#REF!</definedName>
    <definedName name="OBJ">#REF!</definedName>
    <definedName name="objetivo">#REF!</definedName>
    <definedName name="ObjGast">#REF!</definedName>
    <definedName name="OE">#REF!</definedName>
    <definedName name="PACC1">#REF!</definedName>
    <definedName name="PACC2">#REF!</definedName>
    <definedName name="PACC2024">#REF!</definedName>
    <definedName name="PACC2025">#REF!</definedName>
    <definedName name="PACC3">#REF!</definedName>
    <definedName name="PerspGen">#REF!</definedName>
    <definedName name="Pilares">#REF!</definedName>
    <definedName name="Ppto2025">#REF!</definedName>
    <definedName name="Ppto2025Areas">#REF!</definedName>
    <definedName name="PptoB2026">'[1]Ppto. 2025'!$AB$9:$AB$747</definedName>
    <definedName name="Prior2024">#REF!</definedName>
    <definedName name="Priori">#REF!</definedName>
    <definedName name="prioridad">#REF!</definedName>
    <definedName name="ProcAdq2024">#REF!</definedName>
    <definedName name="PROY">#REF!</definedName>
    <definedName name="PtoEst">#REF!</definedName>
    <definedName name="qq">#REF!</definedName>
    <definedName name="qqq">#REF!</definedName>
    <definedName name="ReqBS2024">#REF!</definedName>
    <definedName name="rererter">#REF!</definedName>
    <definedName name="sdfgsrg">[2]listas!$G$9:$G$17</definedName>
    <definedName name="SISI">#REF!</definedName>
    <definedName name="solicitado">[2]Solicitado!$E$12:$E$5000</definedName>
    <definedName name="sssssss">[4]listas!$C$12:$C$14</definedName>
    <definedName name="SubCuenta">#REF!</definedName>
    <definedName name="SumAprob2024">#REF!</definedName>
    <definedName name="SumEsc2">#REF!</definedName>
    <definedName name="SumPpto2024">#REF!</definedName>
    <definedName name="TipoCal">#REF!</definedName>
    <definedName name="TipoProd.">#REF!</definedName>
    <definedName name="TipoTrans" localSheetId="0">'PACC 2026  PARA PUBLICAR'!#REF!</definedName>
    <definedName name="TipoTrans" localSheetId="1">'PACC 2026  PARA PUBLICAR VF'!#REF!</definedName>
    <definedName name="TipoTrans">#REF!</definedName>
    <definedName name="valores">#REF!</definedName>
    <definedName name="vvvvvvvvvvvvvvvvvvvvvvvvvvvv">[4]listas!$C$12:$C$14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2" l="1"/>
  <c r="E73" i="1"/>
  <c r="L69" i="1"/>
  <c r="L66" i="1"/>
  <c r="L73" i="1" s="1"/>
  <c r="E66" i="1"/>
  <c r="K65" i="1"/>
  <c r="M65" i="1" s="1"/>
  <c r="F64" i="1"/>
  <c r="K64" i="1" s="1"/>
  <c r="M64" i="1" s="1"/>
  <c r="K63" i="1"/>
  <c r="M63" i="1" s="1"/>
  <c r="K62" i="1"/>
  <c r="M62" i="1" s="1"/>
  <c r="G61" i="1"/>
  <c r="F61" i="1"/>
  <c r="K61" i="1" s="1"/>
  <c r="M61" i="1" s="1"/>
  <c r="J60" i="1"/>
  <c r="G60" i="1"/>
  <c r="K60" i="1" s="1"/>
  <c r="M60" i="1" s="1"/>
  <c r="K59" i="1"/>
  <c r="M59" i="1" s="1"/>
  <c r="K58" i="1"/>
  <c r="M58" i="1" s="1"/>
  <c r="K57" i="1"/>
  <c r="M57" i="1" s="1"/>
  <c r="K56" i="1"/>
  <c r="M56" i="1" s="1"/>
  <c r="I55" i="1"/>
  <c r="G55" i="1"/>
  <c r="K55" i="1" s="1"/>
  <c r="M55" i="1" s="1"/>
  <c r="K54" i="1"/>
  <c r="M54" i="1" s="1"/>
  <c r="K53" i="1"/>
  <c r="M53" i="1" s="1"/>
  <c r="F52" i="1"/>
  <c r="K52" i="1" s="1"/>
  <c r="M52" i="1" s="1"/>
  <c r="K51" i="1"/>
  <c r="M51" i="1" s="1"/>
  <c r="K50" i="1"/>
  <c r="M50" i="1" s="1"/>
  <c r="H49" i="1"/>
  <c r="K49" i="1" s="1"/>
  <c r="M49" i="1" s="1"/>
  <c r="K48" i="1"/>
  <c r="M48" i="1" s="1"/>
  <c r="K47" i="1"/>
  <c r="M47" i="1" s="1"/>
  <c r="K46" i="1"/>
  <c r="M46" i="1" s="1"/>
  <c r="F45" i="1"/>
  <c r="F66" i="1" s="1"/>
  <c r="F73" i="1" s="1"/>
  <c r="G44" i="1"/>
  <c r="F44" i="1"/>
  <c r="K44" i="1" s="1"/>
  <c r="M44" i="1" s="1"/>
  <c r="M43" i="1"/>
  <c r="K43" i="1"/>
  <c r="K42" i="1"/>
  <c r="M42" i="1" s="1"/>
  <c r="K41" i="1"/>
  <c r="M41" i="1" s="1"/>
  <c r="K40" i="1"/>
  <c r="M40" i="1" s="1"/>
  <c r="M39" i="1"/>
  <c r="K39" i="1"/>
  <c r="H38" i="1"/>
  <c r="K38" i="1" s="1"/>
  <c r="M38" i="1" s="1"/>
  <c r="G38" i="1"/>
  <c r="K37" i="1"/>
  <c r="M37" i="1" s="1"/>
  <c r="K36" i="1"/>
  <c r="M36" i="1" s="1"/>
  <c r="K35" i="1"/>
  <c r="M35" i="1" s="1"/>
  <c r="M34" i="1"/>
  <c r="K34" i="1"/>
  <c r="K33" i="1"/>
  <c r="M33" i="1" s="1"/>
  <c r="M32" i="1"/>
  <c r="K32" i="1"/>
  <c r="K31" i="1"/>
  <c r="M31" i="1" s="1"/>
  <c r="K30" i="1"/>
  <c r="M30" i="1" s="1"/>
  <c r="K29" i="1"/>
  <c r="M29" i="1" s="1"/>
  <c r="M28" i="1"/>
  <c r="K28" i="1"/>
  <c r="K27" i="1"/>
  <c r="M27" i="1" s="1"/>
  <c r="M26" i="1"/>
  <c r="K26" i="1"/>
  <c r="K25" i="1"/>
  <c r="M25" i="1" s="1"/>
  <c r="J24" i="1"/>
  <c r="G24" i="1"/>
  <c r="K24" i="1" s="1"/>
  <c r="M24" i="1" s="1"/>
  <c r="H23" i="1"/>
  <c r="G23" i="1"/>
  <c r="F23" i="1"/>
  <c r="K23" i="1" s="1"/>
  <c r="M23" i="1" s="1"/>
  <c r="G22" i="1"/>
  <c r="K22" i="1" s="1"/>
  <c r="M22" i="1" s="1"/>
  <c r="J21" i="1"/>
  <c r="J66" i="1" s="1"/>
  <c r="J73" i="1" s="1"/>
  <c r="K20" i="1"/>
  <c r="M20" i="1" s="1"/>
  <c r="H20" i="1"/>
  <c r="G20" i="1"/>
  <c r="K19" i="1"/>
  <c r="M19" i="1" s="1"/>
  <c r="G19" i="1"/>
  <c r="G66" i="1" s="1"/>
  <c r="G73" i="1" s="1"/>
  <c r="K18" i="1"/>
  <c r="M18" i="1" s="1"/>
  <c r="I17" i="1"/>
  <c r="I66" i="1" s="1"/>
  <c r="I73" i="1" s="1"/>
  <c r="K16" i="1"/>
  <c r="M16" i="1" s="1"/>
  <c r="K15" i="1"/>
  <c r="M15" i="1" s="1"/>
  <c r="K14" i="1"/>
  <c r="M14" i="1" s="1"/>
  <c r="K13" i="1"/>
  <c r="M13" i="1" s="1"/>
  <c r="K12" i="1"/>
  <c r="M12" i="1" s="1"/>
  <c r="K11" i="1"/>
  <c r="M11" i="1" s="1"/>
  <c r="K10" i="1"/>
  <c r="M10" i="1" s="1"/>
  <c r="F10" i="1"/>
  <c r="K9" i="1"/>
  <c r="M9" i="1" s="1"/>
  <c r="M8" i="1"/>
  <c r="K8" i="1"/>
  <c r="K7" i="1"/>
  <c r="M7" i="1" s="1"/>
  <c r="K6" i="1"/>
  <c r="F68" i="2" l="1"/>
  <c r="E68" i="2"/>
  <c r="G68" i="2"/>
  <c r="D68" i="2"/>
  <c r="C68" i="2"/>
  <c r="K45" i="1"/>
  <c r="M45" i="1" s="1"/>
  <c r="K17" i="1"/>
  <c r="M17" i="1" s="1"/>
  <c r="K21" i="1"/>
  <c r="M21" i="1" s="1"/>
  <c r="M6" i="1"/>
  <c r="M66" i="1" s="1"/>
  <c r="H66" i="1"/>
  <c r="H73" i="1" s="1"/>
  <c r="K66" i="1" l="1"/>
  <c r="K74" i="1" s="1"/>
</calcChain>
</file>

<file path=xl/sharedStrings.xml><?xml version="1.0" encoding="utf-8"?>
<sst xmlns="http://schemas.openxmlformats.org/spreadsheetml/2006/main" count="210" uniqueCount="140">
  <si>
    <t>PACC Número:</t>
  </si>
  <si>
    <t>Aprobación CPJ:</t>
  </si>
  <si>
    <t>Acta Núm. XX-2025</t>
  </si>
  <si>
    <t>Procesos de Compra</t>
  </si>
  <si>
    <t>Subcuenta</t>
  </si>
  <si>
    <t>Descripción</t>
  </si>
  <si>
    <t>por debajo</t>
  </si>
  <si>
    <t>Compras Menores</t>
  </si>
  <si>
    <t>Comparación de Precios</t>
  </si>
  <si>
    <t>Licitación Pública</t>
  </si>
  <si>
    <t>Excepciones</t>
  </si>
  <si>
    <t>Licitación Restringida </t>
  </si>
  <si>
    <t>suma</t>
  </si>
  <si>
    <t>PACC 2026</t>
  </si>
  <si>
    <t>5-1-04-02</t>
  </si>
  <si>
    <t>Otras Gratificaciones y Bonificaciones</t>
  </si>
  <si>
    <t>5-2-01-05</t>
  </si>
  <si>
    <t>Servicio de internet y televisión por cable</t>
  </si>
  <si>
    <t>5-2-01-07</t>
  </si>
  <si>
    <t>Agua</t>
  </si>
  <si>
    <t>5-2-01-08</t>
  </si>
  <si>
    <t>Recolección de residuos sólidos.</t>
  </si>
  <si>
    <t>5-2-02-01</t>
  </si>
  <si>
    <t>Publicidad y propaganda.</t>
  </si>
  <si>
    <t>5-2-02-02</t>
  </si>
  <si>
    <t>Impresión, encuadernación y rotulación.</t>
  </si>
  <si>
    <t>5-2-04-01</t>
  </si>
  <si>
    <t>Pasajes y gastos de transporte.</t>
  </si>
  <si>
    <t>5-2-05-01</t>
  </si>
  <si>
    <t>Alquileres y rentas de edificaciones y locales.</t>
  </si>
  <si>
    <t>5-2-05-03</t>
  </si>
  <si>
    <t>Alquileres de equipos</t>
  </si>
  <si>
    <t>5-2-05-04</t>
  </si>
  <si>
    <t>Alquileres de equipos de transporte, tracción y elevación.</t>
  </si>
  <si>
    <t>5-2-05-08</t>
  </si>
  <si>
    <t>Otros alquileres.</t>
  </si>
  <si>
    <t>5-2-05-09</t>
  </si>
  <si>
    <t>Derechos de Uso</t>
  </si>
  <si>
    <t>5-2-07-01</t>
  </si>
  <si>
    <t>Contratación de mantenimiento y reparaciones menores.</t>
  </si>
  <si>
    <t>5-2-07-02</t>
  </si>
  <si>
    <t>Mantenimiento y reparación  de maquinarias y equipos</t>
  </si>
  <si>
    <t>5-2-08-05</t>
  </si>
  <si>
    <t>Fumigación, lavandería, limpieza e higiene</t>
  </si>
  <si>
    <t>5-2-08-06</t>
  </si>
  <si>
    <t>Servicio de organización de eventos, festividades y actividades de entretenimiento</t>
  </si>
  <si>
    <t>5-2-08-07</t>
  </si>
  <si>
    <t>Servicios Técnicos y Profesionales.</t>
  </si>
  <si>
    <t>5-2-09-01</t>
  </si>
  <si>
    <t>Otras contrataciones de servicios.</t>
  </si>
  <si>
    <t>5-2-09-02</t>
  </si>
  <si>
    <t>Servicios de alimentación.</t>
  </si>
  <si>
    <t>5-3-01-01</t>
  </si>
  <si>
    <t>Alimentos y bebidas para personas.</t>
  </si>
  <si>
    <t>5-3-01-03</t>
  </si>
  <si>
    <t>Productos agroforestales y pecuarios</t>
  </si>
  <si>
    <t>5-3-02-02</t>
  </si>
  <si>
    <t>Acabados textiles.</t>
  </si>
  <si>
    <t>5-3-02-03</t>
  </si>
  <si>
    <t>Prendas y accesorios de vestir.</t>
  </si>
  <si>
    <t>5-3-02-04</t>
  </si>
  <si>
    <t>Calzados.</t>
  </si>
  <si>
    <t>5-3-03-01</t>
  </si>
  <si>
    <t>Papel de escritorio.</t>
  </si>
  <si>
    <t>5-3-03-02</t>
  </si>
  <si>
    <t>Papel y cartón.</t>
  </si>
  <si>
    <t>5-3-03-03</t>
  </si>
  <si>
    <t>Productos de artes gráficas.</t>
  </si>
  <si>
    <t>5-3-03-04</t>
  </si>
  <si>
    <t>Libros, revistas y periódicos.</t>
  </si>
  <si>
    <t>5-3-04-01</t>
  </si>
  <si>
    <t>Productos medicinales para uso humano.</t>
  </si>
  <si>
    <t>5-3-05-04</t>
  </si>
  <si>
    <t>Artículos de caucho.</t>
  </si>
  <si>
    <t>5-3-05-05</t>
  </si>
  <si>
    <t>Plástico.</t>
  </si>
  <si>
    <t>5-3-06-03</t>
  </si>
  <si>
    <t>Productos metálicos y sus derivados</t>
  </si>
  <si>
    <t>5-3-07-01</t>
  </si>
  <si>
    <t>Combustibles y lubricantes</t>
  </si>
  <si>
    <t>5-3-07-02</t>
  </si>
  <si>
    <t>Productos químicos y conexos</t>
  </si>
  <si>
    <t>5-3-09-01</t>
  </si>
  <si>
    <t>Útiles y materiales de limpieza e higiene.</t>
  </si>
  <si>
    <t>5-3-09-02</t>
  </si>
  <si>
    <t>Útiles y materiales de escritorio, oficina, informática, escolares y de enseñanza</t>
  </si>
  <si>
    <t>5-3-09-04</t>
  </si>
  <si>
    <t>Útiles destinados a actividades deportivas, culturales y recreativas.</t>
  </si>
  <si>
    <t>5-3-09-05</t>
  </si>
  <si>
    <t>Útiles de cocina y comedor.</t>
  </si>
  <si>
    <t>5-3-09-06</t>
  </si>
  <si>
    <t>Productos eléctricos y afines.</t>
  </si>
  <si>
    <t>5-3-09-08</t>
  </si>
  <si>
    <t>Repuestos y accesorios menores</t>
  </si>
  <si>
    <t>5-3-09-09</t>
  </si>
  <si>
    <t>Productos y útiles varios no identificados precedentemente (n.i.p.)</t>
  </si>
  <si>
    <t>5-4-01-03</t>
  </si>
  <si>
    <t>Premios literarios, deportivos y culturales.</t>
  </si>
  <si>
    <t>5-6-01-01</t>
  </si>
  <si>
    <t>Muebles, equipos de oficina y estantería.</t>
  </si>
  <si>
    <t>5-6-01-03</t>
  </si>
  <si>
    <t>Equipos de tecnología de la información y comunicación.</t>
  </si>
  <si>
    <t>5-6-01-04</t>
  </si>
  <si>
    <t>Electrodomésticos.</t>
  </si>
  <si>
    <t>5-6-01-09</t>
  </si>
  <si>
    <t>Otros mobiliarios y equipos no identificados  precedentemente</t>
  </si>
  <si>
    <t>5-6-02-01</t>
  </si>
  <si>
    <t>Equipos y aparatos audiovisuales.</t>
  </si>
  <si>
    <t>5-6-02-03</t>
  </si>
  <si>
    <t>Cámaras fotográficas y de video.</t>
  </si>
  <si>
    <t>5-6-02-04</t>
  </si>
  <si>
    <t>Mobiliario y equipo educacional y recreativo.</t>
  </si>
  <si>
    <t>5-6-04-01</t>
  </si>
  <si>
    <t>Automóviles y camiones.</t>
  </si>
  <si>
    <t>5-6-04-06</t>
  </si>
  <si>
    <t>Equipo de tracción</t>
  </si>
  <si>
    <t>5-6-04-07</t>
  </si>
  <si>
    <t>Equipo de elevación.</t>
  </si>
  <si>
    <t>5-6-05-02</t>
  </si>
  <si>
    <t>Maquinaria y equipo industrial</t>
  </si>
  <si>
    <t>5-6-05-04</t>
  </si>
  <si>
    <t>Sistemas y equipos de climatización</t>
  </si>
  <si>
    <t>5-6-05-05</t>
  </si>
  <si>
    <t>Equipo de comunicación, telecomunicaciones y señalización</t>
  </si>
  <si>
    <t>5-6-05-06</t>
  </si>
  <si>
    <t>Equipo de generación eléctrica y a fines.</t>
  </si>
  <si>
    <t>5-6-05-07</t>
  </si>
  <si>
    <t>Máquinas-herramientas.</t>
  </si>
  <si>
    <t>5-6-05-08</t>
  </si>
  <si>
    <t>Otros equipos.</t>
  </si>
  <si>
    <t>5-6-06-02</t>
  </si>
  <si>
    <t>Equipos de seguridad.</t>
  </si>
  <si>
    <t>5-7-01-02</t>
  </si>
  <si>
    <t>Obras para edificación no residencial</t>
  </si>
  <si>
    <t xml:space="preserve">Total General RD$ </t>
  </si>
  <si>
    <t>por debajo umbral</t>
  </si>
  <si>
    <r>
      <rPr>
        <sz val="11"/>
        <color rgb="FF000000"/>
        <rFont val="Montserrat"/>
      </rPr>
      <t xml:space="preserve">*Incluye </t>
    </r>
    <r>
      <rPr>
        <b/>
        <sz val="11"/>
        <color rgb="FF000000"/>
        <rFont val="Montserrat"/>
      </rPr>
      <t xml:space="preserve">RD$ 28,568,881.55 </t>
    </r>
    <r>
      <rPr>
        <sz val="11"/>
        <color rgb="FF000000"/>
        <rFont val="Montserrat"/>
      </rPr>
      <t>correspondientes a compras</t>
    </r>
    <r>
      <rPr>
        <b/>
        <sz val="11"/>
        <color rgb="FF000000"/>
        <rFont val="Montserrat"/>
      </rPr>
      <t xml:space="preserve"> por debajo del umbral</t>
    </r>
    <r>
      <rPr>
        <sz val="11"/>
        <color rgb="FF000000"/>
        <rFont val="Montserrat"/>
      </rPr>
      <t>, las cuales se gestionan mediante un procedimiento simple y no se incluyen dentro del Plan Anual de Compras y Contrataciones.</t>
    </r>
  </si>
  <si>
    <t>Acta Núm. 36-2025</t>
  </si>
  <si>
    <t>PLAN ANUAL DE COMPRAS Y CONTRATACIONES (PACC) 2026</t>
  </si>
  <si>
    <r>
      <rPr>
        <sz val="11"/>
        <color rgb="FF000000"/>
        <rFont val="Montserrat"/>
      </rPr>
      <t xml:space="preserve">*Incluye </t>
    </r>
    <r>
      <rPr>
        <b/>
        <sz val="11"/>
        <color rgb="FF000000"/>
        <rFont val="Montserrat"/>
      </rPr>
      <t>RD$ 28,568,881.55</t>
    </r>
    <r>
      <rPr>
        <sz val="11"/>
        <color rgb="FF000000"/>
        <rFont val="Montserrat"/>
      </rPr>
      <t xml:space="preserve"> correspondientes a compras </t>
    </r>
    <r>
      <rPr>
        <b/>
        <sz val="11"/>
        <color rgb="FF000000"/>
        <rFont val="Montserrat"/>
      </rPr>
      <t>por debajo del umbral</t>
    </r>
    <r>
      <rPr>
        <sz val="11"/>
        <color rgb="FF000000"/>
        <rFont val="Montserrat"/>
      </rPr>
      <t>, las cuales se gestionan mediante un procedimiento simple y no se incluyen dentro del Plan Anual de Compras y Contrataciones.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</si>
</sst>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0_ ;[Red]\-#,##0.00\ 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Montserrat"/>
    </font>
    <font>
      <b/>
      <sz val="8"/>
      <color rgb="FF808080"/>
      <name val="Montserrat"/>
    </font>
    <font>
      <b/>
      <sz val="9"/>
      <color theme="1"/>
      <name val="Montserrat"/>
    </font>
    <font>
      <b/>
      <sz val="9"/>
      <color theme="0"/>
      <name val="Montserrat"/>
    </font>
    <font>
      <sz val="11"/>
      <color rgb="FF000000"/>
      <name val="Montserrat"/>
    </font>
    <font>
      <b/>
      <sz val="11"/>
      <color rgb="FF000000"/>
      <name val="Montserrat"/>
    </font>
    <font>
      <b/>
      <sz val="11"/>
      <color theme="1"/>
      <name val="Montserrat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0DD"/>
        <bgColor indexed="64"/>
      </patternFill>
    </fill>
    <fill>
      <patternFill patternType="solid">
        <fgColor rgb="FF0032FF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indexed="64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indexed="64"/>
      </top>
      <bottom/>
      <diagonal/>
    </border>
    <border>
      <left/>
      <right/>
      <top style="thin">
        <color theme="0" tint="-4.9989318521683403E-2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rgb="FFD9D9D9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64" fontId="2" fillId="0" borderId="0" xfId="1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164" fontId="4" fillId="0" borderId="0" xfId="1" applyFont="1" applyFill="1" applyAlignment="1">
      <alignment vertical="center"/>
    </xf>
    <xf numFmtId="164" fontId="2" fillId="0" borderId="0" xfId="1" applyFont="1" applyFill="1" applyAlignment="1">
      <alignment vertical="center"/>
    </xf>
    <xf numFmtId="164" fontId="4" fillId="0" borderId="0" xfId="1" applyFont="1" applyFill="1" applyAlignment="1">
      <alignment horizontal="right" vertical="center"/>
    </xf>
    <xf numFmtId="164" fontId="5" fillId="4" borderId="4" xfId="1" applyFont="1" applyFill="1" applyBorder="1" applyAlignment="1">
      <alignment horizontal="center" vertical="center" wrapText="1"/>
    </xf>
    <xf numFmtId="164" fontId="5" fillId="4" borderId="5" xfId="1" applyFont="1" applyFill="1" applyBorder="1" applyAlignment="1">
      <alignment horizontal="center" vertical="center" wrapText="1"/>
    </xf>
    <xf numFmtId="164" fontId="5" fillId="4" borderId="0" xfId="1" applyFont="1" applyFill="1" applyBorder="1" applyAlignment="1">
      <alignment horizontal="center" vertical="center" wrapText="1"/>
    </xf>
    <xf numFmtId="43" fontId="5" fillId="3" borderId="6" xfId="3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40" fontId="2" fillId="0" borderId="7" xfId="0" applyNumberFormat="1" applyFont="1" applyBorder="1" applyAlignment="1">
      <alignment horizontal="right" vertical="center"/>
    </xf>
    <xf numFmtId="165" fontId="2" fillId="0" borderId="0" xfId="0" applyNumberFormat="1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10" fontId="2" fillId="0" borderId="0" xfId="2" applyNumberFormat="1" applyFont="1" applyAlignment="1">
      <alignment vertical="center"/>
    </xf>
    <xf numFmtId="164" fontId="5" fillId="4" borderId="0" xfId="1" applyFont="1" applyFill="1" applyBorder="1" applyAlignment="1">
      <alignment vertical="center" wrapText="1"/>
    </xf>
    <xf numFmtId="164" fontId="5" fillId="4" borderId="5" xfId="1" applyFont="1" applyFill="1" applyBorder="1" applyAlignment="1">
      <alignment horizontal="right" vertical="center" wrapText="1"/>
    </xf>
    <xf numFmtId="164" fontId="5" fillId="3" borderId="5" xfId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vertical="center"/>
    </xf>
    <xf numFmtId="43" fontId="2" fillId="0" borderId="0" xfId="0" applyNumberFormat="1" applyFont="1" applyAlignment="1">
      <alignment vertical="center"/>
    </xf>
    <xf numFmtId="43" fontId="2" fillId="0" borderId="0" xfId="0" applyNumberFormat="1" applyFont="1" applyAlignment="1">
      <alignment vertical="center" wrapText="1"/>
    </xf>
    <xf numFmtId="43" fontId="2" fillId="2" borderId="0" xfId="0" applyNumberFormat="1" applyFont="1" applyFill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43" fontId="2" fillId="0" borderId="7" xfId="0" applyNumberFormat="1" applyFont="1" applyBorder="1" applyAlignment="1">
      <alignment vertical="center"/>
    </xf>
    <xf numFmtId="43" fontId="5" fillId="3" borderId="10" xfId="3" applyFont="1" applyFill="1" applyBorder="1" applyAlignment="1">
      <alignment horizontal="center" vertical="center" wrapText="1"/>
    </xf>
    <xf numFmtId="164" fontId="5" fillId="3" borderId="10" xfId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43" fontId="2" fillId="0" borderId="7" xfId="0" applyNumberFormat="1" applyFont="1" applyBorder="1" applyAlignment="1">
      <alignment horizontal="right" vertical="center"/>
    </xf>
    <xf numFmtId="43" fontId="2" fillId="0" borderId="0" xfId="0" applyNumberFormat="1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3" fontId="5" fillId="3" borderId="5" xfId="1" applyNumberFormat="1" applyFont="1" applyFill="1" applyBorder="1" applyAlignment="1">
      <alignment horizontal="right" vertical="center" wrapText="1"/>
    </xf>
    <xf numFmtId="164" fontId="5" fillId="3" borderId="5" xfId="1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8" fillId="5" borderId="13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3" borderId="11" xfId="0" applyFont="1" applyFill="1" applyBorder="1" applyAlignment="1">
      <alignment horizontal="center" vertical="center"/>
    </xf>
    <xf numFmtId="164" fontId="5" fillId="3" borderId="10" xfId="1" applyFont="1" applyFill="1" applyBorder="1" applyAlignment="1">
      <alignment horizontal="center" vertical="center" wrapText="1"/>
    </xf>
    <xf numFmtId="164" fontId="5" fillId="3" borderId="12" xfId="1" applyFont="1" applyFill="1" applyBorder="1" applyAlignment="1">
      <alignment horizontal="center" vertical="center" wrapText="1"/>
    </xf>
  </cellXfs>
  <cellStyles count="4">
    <cellStyle name="Millares" xfId="1" builtinId="3"/>
    <cellStyle name="Millares 3" xfId="3" xr:uid="{36F62DF6-798D-4F56-B612-7E00E3A87E6F}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50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457200</xdr:colOff>
      <xdr:row>0</xdr:row>
      <xdr:rowOff>0</xdr:rowOff>
    </xdr:from>
    <xdr:to>
      <xdr:col>4</xdr:col>
      <xdr:colOff>66675</xdr:colOff>
      <xdr:row>3</xdr:row>
      <xdr:rowOff>123825</xdr:rowOff>
    </xdr:to>
    <xdr:grpSp>
      <xdr:nvGrpSpPr>
        <xdr:cNvPr id="2" name="2 Grupo">
          <a:extLst>
            <a:ext uri="{FF2B5EF4-FFF2-40B4-BE49-F238E27FC236}">
              <a16:creationId xmlns:a16="http://schemas.microsoft.com/office/drawing/2014/main" id="{94ADAA42-50BF-4B73-AFAF-D2F5F3FFE9D7}"/>
            </a:ext>
          </a:extLst>
        </xdr:cNvPr>
        <xdr:cNvGrpSpPr>
          <a:grpSpLocks noChangeAspect="1"/>
        </xdr:cNvGrpSpPr>
      </xdr:nvGrpSpPr>
      <xdr:grpSpPr>
        <a:xfrm>
          <a:off x="619125" y="0"/>
          <a:ext cx="4305300" cy="809625"/>
          <a:chOff x="468224" y="-192122"/>
          <a:chExt cx="3236503" cy="1479179"/>
        </a:xfrm>
      </xdr:grpSpPr>
      <xdr:pic macro="[0]!MOSTRAR2">
        <xdr:nvPicPr>
          <xdr:cNvPr id="3" name="3 Imagen" descr="LOGO PJ Transp 2022.png">
            <a:extLst>
              <a:ext uri="{FF2B5EF4-FFF2-40B4-BE49-F238E27FC236}">
                <a16:creationId xmlns:a16="http://schemas.microsoft.com/office/drawing/2014/main" id="{17B2C925-C1A4-626F-A791-6CDC1653D7F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468224" y="-192122"/>
            <a:ext cx="679177" cy="1479179"/>
          </a:xfrm>
          <a:prstGeom prst="rect">
            <a:avLst/>
          </a:prstGeom>
          <a:ln>
            <a:noFill/>
          </a:ln>
        </xdr:spPr>
      </xdr:pic>
      <xdr:sp macro="[0]!MOSTRAR2" textlink="">
        <xdr:nvSpPr>
          <xdr:cNvPr id="4" name="4 CuadroTexto">
            <a:extLst>
              <a:ext uri="{FF2B5EF4-FFF2-40B4-BE49-F238E27FC236}">
                <a16:creationId xmlns:a16="http://schemas.microsoft.com/office/drawing/2014/main" id="{C0E0B4A0-1FC0-BBBD-A66B-BBA039803D62}"/>
              </a:ext>
            </a:extLst>
          </xdr:cNvPr>
          <xdr:cNvSpPr txBox="1"/>
        </xdr:nvSpPr>
        <xdr:spPr>
          <a:xfrm>
            <a:off x="1073285" y="-132462"/>
            <a:ext cx="2631442" cy="1292478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/>
          <a:p>
            <a:r>
              <a:rPr lang="es-ES" sz="1200" b="1"/>
              <a:t>Dirección General</a:t>
            </a:r>
            <a:r>
              <a:rPr lang="es-ES" sz="1200" b="1" baseline="0"/>
              <a:t> de Administración y Carrera Judicial</a:t>
            </a:r>
          </a:p>
          <a:p>
            <a:r>
              <a:rPr lang="es-ES" sz="1200" b="1" baseline="0"/>
              <a:t>Dirección de Planificación y Desarrollo</a:t>
            </a:r>
          </a:p>
          <a:p>
            <a:r>
              <a:rPr lang="es-ES" sz="1200" b="1" baseline="0"/>
              <a:t>Plan Anual de Compras y Contrataciones 2026</a:t>
            </a:r>
          </a:p>
          <a:p>
            <a:r>
              <a:rPr lang="es-ES" sz="1000" b="1" baseline="0"/>
              <a:t>Valores en RD$</a:t>
            </a:r>
            <a:endParaRPr lang="es-ES" sz="1000" b="1"/>
          </a:p>
        </xdr:txBody>
      </xdr:sp>
    </xdr:grpSp>
    <xdr:clientData/>
  </xdr:twoCellAnchor>
  <xdr:twoCellAnchor editAs="oneCell">
    <xdr:from>
      <xdr:col>14</xdr:col>
      <xdr:colOff>142875</xdr:colOff>
      <xdr:row>57</xdr:row>
      <xdr:rowOff>9525</xdr:rowOff>
    </xdr:from>
    <xdr:to>
      <xdr:col>28</xdr:col>
      <xdr:colOff>200025</xdr:colOff>
      <xdr:row>67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E5DD915-CB92-4C86-9FF6-4291BA418295}"/>
            </a:ext>
            <a:ext uri="{147F2762-F138-4A5C-976F-8EAC2B608ADB}">
              <a16:predDERef xmlns:a16="http://schemas.microsoft.com/office/drawing/2014/main" pred="{CF28A5D2-C1F8-4A07-B9FC-D7D46662B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11825" y="10668000"/>
          <a:ext cx="8858250" cy="2124075"/>
        </a:xfrm>
        <a:prstGeom prst="rect">
          <a:avLst/>
        </a:prstGeom>
      </xdr:spPr>
    </xdr:pic>
    <xdr:clientData/>
  </xdr:twoCellAnchor>
  <xdr:twoCellAnchor editAs="oneCell">
    <xdr:from>
      <xdr:col>13</xdr:col>
      <xdr:colOff>504825</xdr:colOff>
      <xdr:row>23</xdr:row>
      <xdr:rowOff>152400</xdr:rowOff>
    </xdr:from>
    <xdr:to>
      <xdr:col>25</xdr:col>
      <xdr:colOff>390525</xdr:colOff>
      <xdr:row>43</xdr:row>
      <xdr:rowOff>76200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C55CA30-2402-40D1-BC4E-428CC266770A}"/>
            </a:ext>
            <a:ext uri="{147F2762-F138-4A5C-976F-8EAC2B608ADB}">
              <a16:predDERef xmlns:a16="http://schemas.microsoft.com/office/drawing/2014/main" pred="{2002EED9-C735-576C-81BD-B8CF210A5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164175" y="4791075"/>
          <a:ext cx="7410450" cy="3524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35362</xdr:colOff>
      <xdr:row>0</xdr:row>
      <xdr:rowOff>47625</xdr:rowOff>
    </xdr:from>
    <xdr:to>
      <xdr:col>3</xdr:col>
      <xdr:colOff>819150</xdr:colOff>
      <xdr:row>4</xdr:row>
      <xdr:rowOff>69350</xdr:rowOff>
    </xdr:to>
    <xdr:grpSp>
      <xdr:nvGrpSpPr>
        <xdr:cNvPr id="2" name="2 Grupo">
          <a:extLst>
            <a:ext uri="{FF2B5EF4-FFF2-40B4-BE49-F238E27FC236}">
              <a16:creationId xmlns:a16="http://schemas.microsoft.com/office/drawing/2014/main" id="{969A9B03-3ED4-4F0E-856A-BF3F7B6A0935}"/>
            </a:ext>
          </a:extLst>
        </xdr:cNvPr>
        <xdr:cNvGrpSpPr>
          <a:grpSpLocks noChangeAspect="1"/>
        </xdr:cNvGrpSpPr>
      </xdr:nvGrpSpPr>
      <xdr:grpSpPr>
        <a:xfrm>
          <a:off x="349687" y="47625"/>
          <a:ext cx="5660588" cy="707525"/>
          <a:chOff x="606330" y="-192122"/>
          <a:chExt cx="2889368" cy="1292644"/>
        </a:xfrm>
      </xdr:grpSpPr>
      <xdr:pic macro="[0]!MOSTRAR2">
        <xdr:nvPicPr>
          <xdr:cNvPr id="3" name="3 Imagen" descr="LOGO PJ Transp 2022.png">
            <a:extLst>
              <a:ext uri="{FF2B5EF4-FFF2-40B4-BE49-F238E27FC236}">
                <a16:creationId xmlns:a16="http://schemas.microsoft.com/office/drawing/2014/main" id="{14BBA89C-83BC-9510-F696-E0151F3476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606330" y="-192122"/>
            <a:ext cx="398002" cy="1272806"/>
          </a:xfrm>
          <a:prstGeom prst="rect">
            <a:avLst/>
          </a:prstGeom>
          <a:ln>
            <a:noFill/>
          </a:ln>
        </xdr:spPr>
      </xdr:pic>
      <xdr:sp macro="[0]!MOSTRAR2" textlink="">
        <xdr:nvSpPr>
          <xdr:cNvPr id="4" name="4 CuadroTexto">
            <a:extLst>
              <a:ext uri="{FF2B5EF4-FFF2-40B4-BE49-F238E27FC236}">
                <a16:creationId xmlns:a16="http://schemas.microsoft.com/office/drawing/2014/main" id="{3640AF7B-B3EB-706C-5F92-7B3804A2B410}"/>
              </a:ext>
            </a:extLst>
          </xdr:cNvPr>
          <xdr:cNvSpPr txBox="1"/>
        </xdr:nvSpPr>
        <xdr:spPr>
          <a:xfrm>
            <a:off x="984476" y="-97658"/>
            <a:ext cx="2511222" cy="1198180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/>
          <a:p>
            <a:r>
              <a:rPr lang="es-ES" sz="900" b="1"/>
              <a:t>Dirección General</a:t>
            </a:r>
            <a:r>
              <a:rPr lang="es-ES" sz="900" b="1" baseline="0"/>
              <a:t> de Administración y Carrera Judicial</a:t>
            </a:r>
          </a:p>
          <a:p>
            <a:r>
              <a:rPr lang="es-ES" sz="900" b="1" baseline="0"/>
              <a:t>Dirección de Planificación y Desarrollo</a:t>
            </a:r>
          </a:p>
          <a:p>
            <a:r>
              <a:rPr lang="es-ES" sz="900" b="1" baseline="0"/>
              <a:t>Plan Anual de Compras y Contrataciones 2026</a:t>
            </a:r>
          </a:p>
          <a:p>
            <a:r>
              <a:rPr lang="es-ES" sz="900" b="0" baseline="0"/>
              <a:t>Valores en RD$</a:t>
            </a:r>
            <a:endParaRPr lang="es-ES" sz="900" b="0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oderjudicialgobdo-my.sharepoint.com/personal/ibaez_poderjudicial_gob_do/Documents/Escritorio/Ppto%202025/Ppto%202025%20al%2010122024B.xlsm" TargetMode="External"/><Relationship Id="rId1" Type="http://schemas.openxmlformats.org/officeDocument/2006/relationships/externalLinkPath" Target="https://poderjudicialgobdo-my.sharepoint.com/personal/ibaez_poderjudicial_gob_do/Documents/Escritorio/Ppto%202025/Ppto%202025%20al%2010122024B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amartinez\Downloads\Presup%202013\SAPRECI%20V1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florentino\Escritorio\SAPRECI%202012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opcnpro21\Documents%20and%20Settings\enoviedo\Escritorio\Reunion%202309\POA%202011direcciones\Formularios%20de%20Proyectos%20POA%202011%20(2)DIRECCION%20FINANCIERA%20definitiva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pto 2024"/>
      <sheetName val="Ppto. 2024"/>
      <sheetName val="ARRASTE 2024"/>
      <sheetName val="Techos ppto 2025"/>
      <sheetName val="Ppto. 2025"/>
      <sheetName val="CC 2025"/>
      <sheetName val="R1"/>
      <sheetName val="R3"/>
      <sheetName val="Cuota Compromiso"/>
      <sheetName val="Ppto Proyectos 2025"/>
      <sheetName val="PACC 2024 Vs 2025"/>
      <sheetName val="Umbrales de compras 2025"/>
      <sheetName val="Plan de Ctas PJ"/>
      <sheetName val="PACC2025 Public"/>
      <sheetName val="Ctas Exc del PACC"/>
      <sheetName val="Estructura Programática"/>
      <sheetName val="Listas"/>
      <sheetName val="Listas Comunes"/>
      <sheetName val="Clacif Ppto"/>
      <sheetName val="Clasi Ppto 2025"/>
      <sheetName val="Cuentas de Ingresos"/>
      <sheetName val="Plan Est 20-24"/>
      <sheetName val="Pres.2025 Adic Estructura prog."/>
      <sheetName val="Estado 2024 Vs 2025"/>
      <sheetName val="Est-Prog 2025B"/>
      <sheetName val="Compesacion 2024"/>
      <sheetName val="Distribución PPTO. 2025"/>
      <sheetName val="SDE"/>
      <sheetName val="IngxCertFin"/>
      <sheetName val="Estructura 2025 (2)"/>
      <sheetName val="Ppto Digepres por Cta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3"/>
      <sheetName val="gral por areas"/>
      <sheetName val="Solicitado"/>
      <sheetName val="listas"/>
      <sheetName val="gral por desglose"/>
      <sheetName val="gral por renglones"/>
      <sheetName val="Hoja1"/>
      <sheetName val="Intro"/>
      <sheetName val="Estimado 2011"/>
      <sheetName val="Presup y Proy"/>
      <sheetName val="Est Prog"/>
      <sheetName val="Est Prog Seg"/>
      <sheetName val="Obj Gast"/>
      <sheetName val="Proy Des Inst e Inv"/>
      <sheetName val="Proy de Tecn"/>
      <sheetName val="POA x Dir 2011"/>
      <sheetName val="Cons Dir"/>
      <sheetName val="Cons Far"/>
      <sheetName val="F1"/>
      <sheetName val="F2"/>
      <sheetName val="F3"/>
      <sheetName val="F4"/>
      <sheetName val="F5"/>
      <sheetName val="F6"/>
      <sheetName val="F7"/>
      <sheetName val="F8"/>
      <sheetName val="F9"/>
      <sheetName val="F10"/>
      <sheetName val="Cons por Obj del Gasto"/>
      <sheetName val="Cons por Depto Jud"/>
      <sheetName val="Trib. Sala por Dep Jud"/>
      <sheetName val="Detalle Dep Jud"/>
      <sheetName val="Detalle por Trib. Sala"/>
      <sheetName val="Detalle del Cons"/>
      <sheetName val="Base del Detalle"/>
      <sheetName val="Actualiz Mob y Equ"/>
      <sheetName val="Actualiz Seguro Medico"/>
      <sheetName val="Hoja3 (2)"/>
      <sheetName val="Estadisticas"/>
      <sheetName val="Estadistica 2"/>
      <sheetName val="PIB, PGN y PPJ América"/>
      <sheetName val="Hoja5"/>
      <sheetName val="Hoja2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 Gral"/>
      <sheetName val="Intro Budget"/>
      <sheetName val="Solicitado"/>
      <sheetName val="gral por areas"/>
      <sheetName val="gral por desglose"/>
      <sheetName val="gral por renglones"/>
      <sheetName val="listas"/>
      <sheetName val="botones"/>
      <sheetName val="Intro"/>
      <sheetName val="Est de Ing"/>
      <sheetName val="Est Prog"/>
      <sheetName val="Est Prog Seg"/>
      <sheetName val="Obj Gast"/>
      <sheetName val="Proy Des Inst e Inv"/>
      <sheetName val="Proy de Tecn"/>
      <sheetName val="POA x Dir 2011"/>
      <sheetName val="Cons Dir"/>
      <sheetName val="Cons Far"/>
      <sheetName val="F1"/>
      <sheetName val="F3"/>
      <sheetName val="F4"/>
      <sheetName val="F5"/>
      <sheetName val="F6"/>
      <sheetName val="F8"/>
      <sheetName val="F9"/>
      <sheetName val="F10"/>
      <sheetName val="Cons por Obj del Gasto"/>
      <sheetName val="Cons por Depto Jud"/>
      <sheetName val="Trib. Sala por Dep Jud"/>
      <sheetName val="Detalle Dep Jud"/>
      <sheetName val="Detalle por Trib. Sala"/>
      <sheetName val="Detalle del Cons"/>
      <sheetName val="Actualiz Seguro Medico"/>
      <sheetName val="Actualiz Mob y Equ"/>
      <sheetName val="Base del Detalle"/>
      <sheetName val="Actual Sueldos"/>
      <sheetName val="Estadisticas"/>
      <sheetName val="Estadistica 2"/>
      <sheetName val="PIB, PGN y PPJ Améric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Formulario Proyectos y Activid."/>
      <sheetName val="Formulario de Presupuesto (1)"/>
      <sheetName val="Formulario de Presupuesto (2)"/>
      <sheetName val="Formulario de Presupuesto (3)"/>
      <sheetName val="Formulario de Presupuesto (4)"/>
      <sheetName val="Formulario de Presupuesto (5)"/>
      <sheetName val="Formulario de Presupuesto (6)"/>
      <sheetName val="Formulario de Presupuesto (7)"/>
      <sheetName val="Formulario de Presupuesto (8)"/>
      <sheetName val="Formulario de Presupuesto (9)"/>
      <sheetName val="Formulario de Presupuesto (10)"/>
      <sheetName val="Formulario de Presupuesto (11)"/>
      <sheetName val="Formulario de Presupuesto (12)"/>
      <sheetName val="Formulario de Presupuesto (13)"/>
      <sheetName val="Formulario de Presupuesto (14)"/>
      <sheetName val="Formulario de Presupuesto (15)"/>
      <sheetName val="Perfil Proyecto"/>
      <sheetName val="Matriz poa"/>
      <sheetName val="lista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1AF96-1030-409C-9854-781C4A46FC07}">
  <sheetPr>
    <tabColor rgb="FF0000FF"/>
  </sheetPr>
  <dimension ref="C1:O77"/>
  <sheetViews>
    <sheetView showGridLines="0" zoomScaleNormal="100" workbookViewId="0">
      <pane ySplit="5" topLeftCell="A6" activePane="bottomLeft" state="frozen"/>
      <selection pane="bottomLeft" activeCell="K1" sqref="K1:K1048576"/>
    </sheetView>
  </sheetViews>
  <sheetFormatPr defaultColWidth="9.42578125" defaultRowHeight="13.5" customHeight="1"/>
  <cols>
    <col min="1" max="1" width="2.42578125" style="1" customWidth="1"/>
    <col min="2" max="2" width="8" style="1" customWidth="1"/>
    <col min="3" max="3" width="11.42578125" style="2" customWidth="1"/>
    <col min="4" max="4" width="51" style="3" customWidth="1"/>
    <col min="5" max="5" width="21.5703125" style="3" customWidth="1"/>
    <col min="6" max="6" width="15.5703125" style="4" customWidth="1"/>
    <col min="7" max="7" width="18.42578125" style="3" customWidth="1"/>
    <col min="8" max="8" width="24.85546875" style="3" customWidth="1"/>
    <col min="9" max="9" width="30.42578125" style="3" customWidth="1"/>
    <col min="10" max="10" width="24.85546875" style="3" customWidth="1"/>
    <col min="11" max="12" width="19.42578125" style="1" customWidth="1"/>
    <col min="13" max="13" width="17.42578125" style="1" customWidth="1"/>
    <col min="14" max="16384" width="9.42578125" style="1"/>
  </cols>
  <sheetData>
    <row r="1" spans="3:13" ht="18" customHeight="1">
      <c r="I1" s="5" t="s">
        <v>0</v>
      </c>
      <c r="J1" s="6">
        <v>1</v>
      </c>
      <c r="K1" s="7"/>
      <c r="L1" s="7"/>
    </row>
    <row r="2" spans="3:13" ht="18" customHeight="1">
      <c r="I2" s="5" t="s">
        <v>1</v>
      </c>
      <c r="J2" s="8" t="s">
        <v>2</v>
      </c>
      <c r="K2" s="9"/>
      <c r="L2" s="9"/>
    </row>
    <row r="3" spans="3:13" ht="18" customHeight="1">
      <c r="K3" s="10"/>
      <c r="L3" s="10"/>
    </row>
    <row r="4" spans="3:13" ht="18" customHeight="1">
      <c r="F4" s="43" t="s">
        <v>3</v>
      </c>
      <c r="G4" s="43"/>
      <c r="H4" s="43"/>
      <c r="I4" s="43"/>
      <c r="J4" s="43"/>
      <c r="K4" s="11"/>
      <c r="L4" s="11"/>
    </row>
    <row r="5" spans="3:13" s="3" customFormat="1" ht="50.45" customHeight="1">
      <c r="C5" s="12" t="s">
        <v>4</v>
      </c>
      <c r="D5" s="13" t="s">
        <v>5</v>
      </c>
      <c r="E5" s="14" t="s">
        <v>6</v>
      </c>
      <c r="F5" s="15" t="s">
        <v>7</v>
      </c>
      <c r="G5" s="15" t="s">
        <v>8</v>
      </c>
      <c r="H5" s="15" t="s">
        <v>9</v>
      </c>
      <c r="I5" s="15" t="s">
        <v>10</v>
      </c>
      <c r="J5" s="15" t="s">
        <v>11</v>
      </c>
      <c r="K5" s="13" t="s">
        <v>12</v>
      </c>
      <c r="L5" s="13" t="s">
        <v>13</v>
      </c>
    </row>
    <row r="6" spans="3:13">
      <c r="C6" s="16" t="s">
        <v>14</v>
      </c>
      <c r="D6" s="17" t="s">
        <v>15</v>
      </c>
      <c r="E6" s="18"/>
      <c r="F6" s="18">
        <v>0</v>
      </c>
      <c r="G6" s="18">
        <v>0</v>
      </c>
      <c r="H6" s="18">
        <v>84725600</v>
      </c>
      <c r="I6" s="18">
        <v>0</v>
      </c>
      <c r="J6" s="18">
        <v>0</v>
      </c>
      <c r="K6" s="18">
        <f t="shared" ref="K6:K37" si="0">SUM(E6:J6)</f>
        <v>84725600</v>
      </c>
      <c r="L6" s="18">
        <v>84725600</v>
      </c>
      <c r="M6" s="19">
        <f>+K6-L6</f>
        <v>0</v>
      </c>
    </row>
    <row r="7" spans="3:13">
      <c r="C7" s="20" t="s">
        <v>16</v>
      </c>
      <c r="D7" s="21" t="s">
        <v>17</v>
      </c>
      <c r="E7" s="18"/>
      <c r="F7" s="18">
        <v>0</v>
      </c>
      <c r="G7" s="18">
        <v>7647480</v>
      </c>
      <c r="H7" s="18">
        <v>0</v>
      </c>
      <c r="I7" s="18">
        <v>4535720</v>
      </c>
      <c r="J7" s="18">
        <v>0</v>
      </c>
      <c r="K7" s="18">
        <f t="shared" si="0"/>
        <v>12183200</v>
      </c>
      <c r="L7" s="18">
        <v>12183200</v>
      </c>
      <c r="M7" s="19">
        <f t="shared" ref="M7:M65" si="1">+K7-L7</f>
        <v>0</v>
      </c>
    </row>
    <row r="8" spans="3:13">
      <c r="C8" s="20" t="s">
        <v>18</v>
      </c>
      <c r="D8" s="21" t="s">
        <v>19</v>
      </c>
      <c r="E8" s="18"/>
      <c r="F8" s="18">
        <v>1000000</v>
      </c>
      <c r="G8" s="18">
        <v>0</v>
      </c>
      <c r="H8" s="18">
        <v>6000000</v>
      </c>
      <c r="I8" s="18">
        <v>0</v>
      </c>
      <c r="J8" s="18">
        <v>0</v>
      </c>
      <c r="K8" s="18">
        <f t="shared" si="0"/>
        <v>7000000</v>
      </c>
      <c r="L8" s="18">
        <v>7000000</v>
      </c>
      <c r="M8" s="19">
        <f t="shared" si="1"/>
        <v>0</v>
      </c>
    </row>
    <row r="9" spans="3:13">
      <c r="C9" s="20" t="s">
        <v>20</v>
      </c>
      <c r="D9" s="21" t="s">
        <v>21</v>
      </c>
      <c r="E9" s="18"/>
      <c r="F9" s="18">
        <v>1000000</v>
      </c>
      <c r="G9" s="18">
        <v>0</v>
      </c>
      <c r="H9" s="18">
        <v>0</v>
      </c>
      <c r="I9" s="18">
        <v>0</v>
      </c>
      <c r="J9" s="18">
        <v>0</v>
      </c>
      <c r="K9" s="18">
        <f t="shared" si="0"/>
        <v>1000000</v>
      </c>
      <c r="L9" s="18">
        <v>1000000</v>
      </c>
      <c r="M9" s="19">
        <f t="shared" si="1"/>
        <v>0</v>
      </c>
    </row>
    <row r="10" spans="3:13">
      <c r="C10" s="20" t="s">
        <v>22</v>
      </c>
      <c r="D10" s="21" t="s">
        <v>23</v>
      </c>
      <c r="E10" s="18">
        <v>200000</v>
      </c>
      <c r="F10" s="18">
        <f>1500000</f>
        <v>1500000</v>
      </c>
      <c r="G10" s="18"/>
      <c r="H10" s="18">
        <v>7683200</v>
      </c>
      <c r="I10" s="18">
        <v>0</v>
      </c>
      <c r="J10" s="18">
        <v>0</v>
      </c>
      <c r="K10" s="18">
        <f t="shared" si="0"/>
        <v>9383200</v>
      </c>
      <c r="L10" s="18">
        <v>9383200</v>
      </c>
      <c r="M10" s="19">
        <f t="shared" si="1"/>
        <v>0</v>
      </c>
    </row>
    <row r="11" spans="3:13">
      <c r="C11" s="20" t="s">
        <v>24</v>
      </c>
      <c r="D11" s="21" t="s">
        <v>25</v>
      </c>
      <c r="E11" s="18"/>
      <c r="F11" s="18"/>
      <c r="G11" s="18">
        <v>3605407.2</v>
      </c>
      <c r="H11" s="18">
        <v>0</v>
      </c>
      <c r="I11" s="18">
        <v>0</v>
      </c>
      <c r="J11" s="18">
        <v>0</v>
      </c>
      <c r="K11" s="18">
        <f t="shared" si="0"/>
        <v>3605407.2</v>
      </c>
      <c r="L11" s="18">
        <v>3605407.2</v>
      </c>
      <c r="M11" s="19">
        <f t="shared" si="1"/>
        <v>0</v>
      </c>
    </row>
    <row r="12" spans="3:13">
      <c r="C12" s="20" t="s">
        <v>26</v>
      </c>
      <c r="D12" s="21" t="s">
        <v>27</v>
      </c>
      <c r="E12" s="18"/>
      <c r="F12" s="18">
        <v>2900000</v>
      </c>
      <c r="G12" s="18">
        <v>4840416</v>
      </c>
      <c r="H12" s="18">
        <v>22010000</v>
      </c>
      <c r="I12" s="18">
        <v>0</v>
      </c>
      <c r="J12" s="18">
        <v>0</v>
      </c>
      <c r="K12" s="18">
        <f t="shared" si="0"/>
        <v>29750416</v>
      </c>
      <c r="L12" s="18">
        <v>29750416</v>
      </c>
      <c r="M12" s="19">
        <f t="shared" si="1"/>
        <v>0</v>
      </c>
    </row>
    <row r="13" spans="3:13">
      <c r="C13" s="20" t="s">
        <v>28</v>
      </c>
      <c r="D13" s="21" t="s">
        <v>29</v>
      </c>
      <c r="E13" s="18">
        <v>815248</v>
      </c>
      <c r="F13" s="18"/>
      <c r="G13" s="18"/>
      <c r="H13" s="18">
        <v>0</v>
      </c>
      <c r="I13" s="18">
        <v>0</v>
      </c>
      <c r="J13" s="18">
        <v>0</v>
      </c>
      <c r="K13" s="18">
        <f t="shared" si="0"/>
        <v>815248</v>
      </c>
      <c r="L13" s="18">
        <v>815248</v>
      </c>
      <c r="M13" s="19">
        <f t="shared" si="1"/>
        <v>0</v>
      </c>
    </row>
    <row r="14" spans="3:13">
      <c r="C14" s="20" t="s">
        <v>30</v>
      </c>
      <c r="D14" s="21" t="s">
        <v>31</v>
      </c>
      <c r="E14" s="18">
        <v>614656</v>
      </c>
      <c r="F14" s="18">
        <v>2000000</v>
      </c>
      <c r="G14" s="18">
        <v>3228920.1951332306</v>
      </c>
      <c r="H14" s="18">
        <v>8604000</v>
      </c>
      <c r="I14" s="18">
        <v>0</v>
      </c>
      <c r="J14" s="18">
        <v>0</v>
      </c>
      <c r="K14" s="18">
        <f t="shared" si="0"/>
        <v>14447576.195133232</v>
      </c>
      <c r="L14" s="18">
        <v>14447576.199999999</v>
      </c>
      <c r="M14" s="19">
        <f t="shared" si="1"/>
        <v>-4.8667676746845245E-3</v>
      </c>
    </row>
    <row r="15" spans="3:13" ht="10.5" customHeight="1">
      <c r="C15" s="20" t="s">
        <v>32</v>
      </c>
      <c r="D15" s="21" t="s">
        <v>33</v>
      </c>
      <c r="E15" s="18"/>
      <c r="F15" s="18"/>
      <c r="G15" s="18">
        <v>3000000</v>
      </c>
      <c r="H15" s="18">
        <v>0</v>
      </c>
      <c r="I15" s="18">
        <v>0</v>
      </c>
      <c r="J15" s="18">
        <v>0</v>
      </c>
      <c r="K15" s="18">
        <f t="shared" si="0"/>
        <v>3000000</v>
      </c>
      <c r="L15" s="18">
        <v>3000000</v>
      </c>
      <c r="M15" s="19">
        <f t="shared" si="1"/>
        <v>0</v>
      </c>
    </row>
    <row r="16" spans="3:13">
      <c r="C16" s="20" t="s">
        <v>34</v>
      </c>
      <c r="D16" s="21" t="s">
        <v>35</v>
      </c>
      <c r="E16" s="18">
        <v>1150000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f t="shared" si="0"/>
        <v>1150000</v>
      </c>
      <c r="L16" s="18">
        <v>1150000</v>
      </c>
      <c r="M16" s="19">
        <f t="shared" si="1"/>
        <v>0</v>
      </c>
    </row>
    <row r="17" spans="3:13">
      <c r="C17" s="20" t="s">
        <v>36</v>
      </c>
      <c r="D17" s="21" t="s">
        <v>37</v>
      </c>
      <c r="E17" s="18"/>
      <c r="F17" s="18">
        <v>5428806.8799999999</v>
      </c>
      <c r="G17" s="18">
        <v>11850020</v>
      </c>
      <c r="H17" s="18">
        <v>194444421.84999999</v>
      </c>
      <c r="I17" s="18">
        <f>45430000+12668013.13-37513195.15</f>
        <v>20584817.980000004</v>
      </c>
      <c r="J17" s="18">
        <v>37513195.149999999</v>
      </c>
      <c r="K17" s="18">
        <f t="shared" si="0"/>
        <v>269821261.85999995</v>
      </c>
      <c r="L17" s="18">
        <v>269821261.86000001</v>
      </c>
      <c r="M17" s="19">
        <f t="shared" si="1"/>
        <v>0</v>
      </c>
    </row>
    <row r="18" spans="3:13">
      <c r="C18" s="20" t="s">
        <v>38</v>
      </c>
      <c r="D18" s="21" t="s">
        <v>39</v>
      </c>
      <c r="E18" s="18"/>
      <c r="F18" s="18">
        <v>800000</v>
      </c>
      <c r="G18" s="18">
        <v>29486400</v>
      </c>
      <c r="H18" s="18">
        <v>0</v>
      </c>
      <c r="I18" s="18">
        <v>27286100</v>
      </c>
      <c r="J18" s="18">
        <v>27136400</v>
      </c>
      <c r="K18" s="18">
        <f t="shared" si="0"/>
        <v>84708900</v>
      </c>
      <c r="L18" s="18">
        <v>84708900</v>
      </c>
      <c r="M18" s="19">
        <f t="shared" si="1"/>
        <v>0</v>
      </c>
    </row>
    <row r="19" spans="3:13" ht="16.5" customHeight="1">
      <c r="C19" s="20" t="s">
        <v>40</v>
      </c>
      <c r="D19" s="21" t="s">
        <v>41</v>
      </c>
      <c r="E19" s="18"/>
      <c r="F19" s="18">
        <v>2837969.09</v>
      </c>
      <c r="G19" s="18">
        <f>3000000+5590000.01</f>
        <v>8590000.0099999998</v>
      </c>
      <c r="H19" s="18">
        <v>0</v>
      </c>
      <c r="I19" s="18">
        <v>0</v>
      </c>
      <c r="J19" s="18">
        <v>0</v>
      </c>
      <c r="K19" s="18">
        <f t="shared" si="0"/>
        <v>11427969.1</v>
      </c>
      <c r="L19" s="18">
        <v>11427969.1</v>
      </c>
      <c r="M19" s="19">
        <f t="shared" si="1"/>
        <v>0</v>
      </c>
    </row>
    <row r="20" spans="3:13">
      <c r="C20" s="20" t="s">
        <v>42</v>
      </c>
      <c r="D20" s="21" t="s">
        <v>43</v>
      </c>
      <c r="E20" s="18"/>
      <c r="F20" s="18">
        <v>6355697.3280960005</v>
      </c>
      <c r="G20" s="18">
        <f>6722800+3612776.98</f>
        <v>10335576.98</v>
      </c>
      <c r="H20" s="18">
        <f>140961904.976252-47262884.93</f>
        <v>93699020.046251982</v>
      </c>
      <c r="I20" s="18">
        <v>0</v>
      </c>
      <c r="J20" s="18">
        <v>47262884.93</v>
      </c>
      <c r="K20" s="18">
        <f t="shared" si="0"/>
        <v>157653179.28434798</v>
      </c>
      <c r="L20" s="18">
        <v>157653179.28</v>
      </c>
      <c r="M20" s="19">
        <f t="shared" si="1"/>
        <v>4.3479800224304199E-3</v>
      </c>
    </row>
    <row r="21" spans="3:13">
      <c r="C21" s="20" t="s">
        <v>44</v>
      </c>
      <c r="D21" s="21" t="s">
        <v>45</v>
      </c>
      <c r="E21" s="18">
        <v>1254861.6000000001</v>
      </c>
      <c r="F21" s="18">
        <v>4528720</v>
      </c>
      <c r="G21" s="18">
        <v>5800000</v>
      </c>
      <c r="H21" s="18">
        <v>28208000</v>
      </c>
      <c r="I21" s="18">
        <v>20000000</v>
      </c>
      <c r="J21" s="18">
        <f>29680000-1254861.6</f>
        <v>28425138.399999999</v>
      </c>
      <c r="K21" s="18">
        <f t="shared" si="0"/>
        <v>88216720</v>
      </c>
      <c r="L21" s="18">
        <v>88216720</v>
      </c>
      <c r="M21" s="19">
        <f t="shared" si="1"/>
        <v>0</v>
      </c>
    </row>
    <row r="22" spans="3:13">
      <c r="C22" s="20" t="s">
        <v>46</v>
      </c>
      <c r="D22" s="21" t="s">
        <v>47</v>
      </c>
      <c r="E22" s="18"/>
      <c r="F22" s="18">
        <v>0</v>
      </c>
      <c r="G22" s="18">
        <f>5881200+6160400+8009223-2000000</f>
        <v>18050823</v>
      </c>
      <c r="H22" s="18">
        <v>80689613.049999997</v>
      </c>
      <c r="I22" s="18">
        <v>146035626.33000001</v>
      </c>
      <c r="J22" s="18">
        <v>54183803.619999997</v>
      </c>
      <c r="K22" s="18">
        <f t="shared" si="0"/>
        <v>298959866</v>
      </c>
      <c r="L22" s="18">
        <v>298959866</v>
      </c>
      <c r="M22" s="19">
        <f t="shared" si="1"/>
        <v>0</v>
      </c>
    </row>
    <row r="23" spans="3:13">
      <c r="C23" s="20" t="s">
        <v>48</v>
      </c>
      <c r="D23" s="21" t="s">
        <v>49</v>
      </c>
      <c r="E23" s="18"/>
      <c r="F23" s="18">
        <f>9261400-7000000</f>
        <v>2261400</v>
      </c>
      <c r="G23" s="18">
        <f>4000000+5000000</f>
        <v>9000000</v>
      </c>
      <c r="H23" s="18">
        <f>94000000-8361400-40000000</f>
        <v>45638600</v>
      </c>
      <c r="I23" s="18">
        <v>40000000</v>
      </c>
      <c r="J23" s="18">
        <v>0</v>
      </c>
      <c r="K23" s="18">
        <f t="shared" si="0"/>
        <v>96900000</v>
      </c>
      <c r="L23" s="18">
        <v>96900000</v>
      </c>
      <c r="M23" s="19">
        <f t="shared" si="1"/>
        <v>0</v>
      </c>
    </row>
    <row r="24" spans="3:13" ht="19.5" customHeight="1">
      <c r="C24" s="20" t="s">
        <v>50</v>
      </c>
      <c r="D24" s="21" t="s">
        <v>51</v>
      </c>
      <c r="E24" s="18">
        <v>912265.11374399799</v>
      </c>
      <c r="F24" s="18">
        <v>3476526.7162560001</v>
      </c>
      <c r="G24" s="18">
        <f>4881200-500000</f>
        <v>4381200</v>
      </c>
      <c r="H24" s="18">
        <v>8604000</v>
      </c>
      <c r="I24" s="18">
        <v>0</v>
      </c>
      <c r="J24" s="18">
        <f>5570470+500000</f>
        <v>6070470</v>
      </c>
      <c r="K24" s="18">
        <f t="shared" si="0"/>
        <v>23444461.829999998</v>
      </c>
      <c r="L24" s="18">
        <v>23444461.829999998</v>
      </c>
      <c r="M24" s="19">
        <f t="shared" si="1"/>
        <v>0</v>
      </c>
    </row>
    <row r="25" spans="3:13">
      <c r="C25" s="20" t="s">
        <v>52</v>
      </c>
      <c r="D25" s="21" t="s">
        <v>53</v>
      </c>
      <c r="E25" s="18"/>
      <c r="F25" s="18">
        <v>480200</v>
      </c>
      <c r="G25" s="18">
        <v>0</v>
      </c>
      <c r="H25" s="18">
        <v>18000000</v>
      </c>
      <c r="I25" s="18">
        <v>0</v>
      </c>
      <c r="J25" s="18">
        <v>0</v>
      </c>
      <c r="K25" s="18">
        <f t="shared" si="0"/>
        <v>18480200</v>
      </c>
      <c r="L25" s="18">
        <v>18480200</v>
      </c>
      <c r="M25" s="19">
        <f t="shared" si="1"/>
        <v>0</v>
      </c>
    </row>
    <row r="26" spans="3:13">
      <c r="C26" s="20" t="s">
        <v>54</v>
      </c>
      <c r="D26" s="21" t="s">
        <v>55</v>
      </c>
      <c r="E26" s="18">
        <v>938310.8</v>
      </c>
      <c r="F26" s="18">
        <v>1680700</v>
      </c>
      <c r="G26" s="18">
        <v>0</v>
      </c>
      <c r="H26" s="18">
        <v>0</v>
      </c>
      <c r="I26" s="18">
        <v>0</v>
      </c>
      <c r="J26" s="18">
        <v>0</v>
      </c>
      <c r="K26" s="18">
        <f t="shared" si="0"/>
        <v>2619010.7999999998</v>
      </c>
      <c r="L26" s="18">
        <v>2619010.7999999998</v>
      </c>
      <c r="M26" s="19">
        <f t="shared" si="1"/>
        <v>0</v>
      </c>
    </row>
    <row r="27" spans="3:13">
      <c r="C27" s="20" t="s">
        <v>56</v>
      </c>
      <c r="D27" s="21" t="s">
        <v>57</v>
      </c>
      <c r="E27" s="18">
        <v>1048020</v>
      </c>
      <c r="F27" s="18">
        <v>480200</v>
      </c>
      <c r="G27" s="18">
        <v>1881800</v>
      </c>
      <c r="H27" s="18">
        <v>0</v>
      </c>
      <c r="I27" s="18">
        <v>0</v>
      </c>
      <c r="J27" s="18">
        <v>0</v>
      </c>
      <c r="K27" s="18">
        <f t="shared" si="0"/>
        <v>3410020</v>
      </c>
      <c r="L27" s="18">
        <v>3410020</v>
      </c>
      <c r="M27" s="19">
        <f t="shared" si="1"/>
        <v>0</v>
      </c>
    </row>
    <row r="28" spans="3:13">
      <c r="C28" s="20" t="s">
        <v>58</v>
      </c>
      <c r="D28" s="21" t="s">
        <v>59</v>
      </c>
      <c r="E28" s="18">
        <v>1288120</v>
      </c>
      <c r="F28" s="18">
        <v>960400</v>
      </c>
      <c r="G28" s="18">
        <v>0</v>
      </c>
      <c r="H28" s="18">
        <v>0</v>
      </c>
      <c r="I28" s="18">
        <v>0</v>
      </c>
      <c r="J28" s="18">
        <v>0</v>
      </c>
      <c r="K28" s="18">
        <f t="shared" si="0"/>
        <v>2248520</v>
      </c>
      <c r="L28" s="18">
        <v>2248520</v>
      </c>
      <c r="M28" s="19">
        <f t="shared" si="1"/>
        <v>0</v>
      </c>
    </row>
    <row r="29" spans="3:13">
      <c r="C29" s="20" t="s">
        <v>60</v>
      </c>
      <c r="D29" s="21" t="s">
        <v>61</v>
      </c>
      <c r="E29" s="18"/>
      <c r="F29" s="18">
        <v>480200</v>
      </c>
      <c r="G29" s="18">
        <v>0</v>
      </c>
      <c r="H29" s="18">
        <v>0</v>
      </c>
      <c r="I29" s="18">
        <v>0</v>
      </c>
      <c r="J29" s="18">
        <v>0</v>
      </c>
      <c r="K29" s="18">
        <f t="shared" si="0"/>
        <v>480200</v>
      </c>
      <c r="L29" s="18">
        <v>480200</v>
      </c>
      <c r="M29" s="19">
        <f t="shared" si="1"/>
        <v>0</v>
      </c>
    </row>
    <row r="30" spans="3:13">
      <c r="C30" s="20" t="s">
        <v>62</v>
      </c>
      <c r="D30" s="21" t="s">
        <v>63</v>
      </c>
      <c r="E30" s="18">
        <v>320000</v>
      </c>
      <c r="F30" s="18">
        <v>0</v>
      </c>
      <c r="G30" s="18">
        <v>0</v>
      </c>
      <c r="H30" s="18">
        <v>15000000</v>
      </c>
      <c r="I30" s="18">
        <v>0</v>
      </c>
      <c r="J30" s="18">
        <v>0</v>
      </c>
      <c r="K30" s="18">
        <f t="shared" si="0"/>
        <v>15320000</v>
      </c>
      <c r="L30" s="18">
        <v>15320000</v>
      </c>
      <c r="M30" s="19">
        <f t="shared" si="1"/>
        <v>0</v>
      </c>
    </row>
    <row r="31" spans="3:13">
      <c r="C31" s="20" t="s">
        <v>64</v>
      </c>
      <c r="D31" s="21" t="s">
        <v>65</v>
      </c>
      <c r="E31" s="18"/>
      <c r="F31" s="18">
        <v>0</v>
      </c>
      <c r="G31" s="18">
        <v>0</v>
      </c>
      <c r="H31" s="18">
        <v>29300000</v>
      </c>
      <c r="I31" s="18">
        <v>0</v>
      </c>
      <c r="J31" s="18">
        <v>0</v>
      </c>
      <c r="K31" s="18">
        <f t="shared" si="0"/>
        <v>29300000</v>
      </c>
      <c r="L31" s="18">
        <v>29300000</v>
      </c>
      <c r="M31" s="19">
        <f t="shared" si="1"/>
        <v>0</v>
      </c>
    </row>
    <row r="32" spans="3:13">
      <c r="C32" s="20" t="s">
        <v>66</v>
      </c>
      <c r="D32" s="21" t="s">
        <v>67</v>
      </c>
      <c r="E32" s="18">
        <v>2629080</v>
      </c>
      <c r="F32" s="18"/>
      <c r="G32" s="18"/>
      <c r="I32" s="18"/>
      <c r="J32" s="18"/>
      <c r="K32" s="18">
        <f>SUM(E32:J32)</f>
        <v>2629080</v>
      </c>
      <c r="L32" s="18">
        <v>2629080</v>
      </c>
      <c r="M32" s="19">
        <f t="shared" si="1"/>
        <v>0</v>
      </c>
    </row>
    <row r="33" spans="3:13">
      <c r="C33" s="20" t="s">
        <v>68</v>
      </c>
      <c r="D33" s="21" t="s">
        <v>69</v>
      </c>
      <c r="E33" s="18">
        <v>1935206</v>
      </c>
      <c r="F33" s="18">
        <v>0</v>
      </c>
      <c r="G33" s="18"/>
      <c r="H33" s="18">
        <v>0</v>
      </c>
      <c r="I33" s="18">
        <v>0</v>
      </c>
      <c r="J33" s="18">
        <v>0</v>
      </c>
      <c r="K33" s="18">
        <f t="shared" si="0"/>
        <v>1935206</v>
      </c>
      <c r="L33" s="18">
        <v>1935206</v>
      </c>
      <c r="M33" s="19">
        <f t="shared" si="1"/>
        <v>0</v>
      </c>
    </row>
    <row r="34" spans="3:13" ht="14.1" customHeight="1">
      <c r="C34" s="20" t="s">
        <v>70</v>
      </c>
      <c r="D34" s="21" t="s">
        <v>71</v>
      </c>
      <c r="E34" s="18"/>
      <c r="F34" s="18">
        <v>713286.09315600002</v>
      </c>
      <c r="G34" s="18">
        <v>0</v>
      </c>
      <c r="H34" s="18">
        <v>0</v>
      </c>
      <c r="I34" s="18">
        <v>0</v>
      </c>
      <c r="J34" s="18">
        <v>0</v>
      </c>
      <c r="K34" s="18">
        <f t="shared" si="0"/>
        <v>713286.09315600002</v>
      </c>
      <c r="L34" s="18">
        <v>713286.09315600002</v>
      </c>
      <c r="M34" s="19">
        <f t="shared" si="1"/>
        <v>0</v>
      </c>
    </row>
    <row r="35" spans="3:13">
      <c r="C35" s="20" t="s">
        <v>72</v>
      </c>
      <c r="D35" s="21" t="s">
        <v>73</v>
      </c>
      <c r="E35" s="18">
        <v>500000</v>
      </c>
      <c r="F35" s="18"/>
      <c r="G35" s="18"/>
      <c r="H35" s="18"/>
      <c r="I35" s="18"/>
      <c r="J35" s="18"/>
      <c r="K35" s="18">
        <f t="shared" si="0"/>
        <v>500000</v>
      </c>
      <c r="L35" s="18">
        <v>500000</v>
      </c>
      <c r="M35" s="19">
        <f t="shared" si="1"/>
        <v>0</v>
      </c>
    </row>
    <row r="36" spans="3:13">
      <c r="C36" s="20" t="s">
        <v>74</v>
      </c>
      <c r="D36" s="21" t="s">
        <v>75</v>
      </c>
      <c r="E36" s="18">
        <v>721431.66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f t="shared" si="0"/>
        <v>721431.66</v>
      </c>
      <c r="L36" s="18">
        <v>721431.66</v>
      </c>
      <c r="M36" s="19">
        <f t="shared" si="1"/>
        <v>0</v>
      </c>
    </row>
    <row r="37" spans="3:13">
      <c r="C37" s="20" t="s">
        <v>76</v>
      </c>
      <c r="D37" s="21" t="s">
        <v>77</v>
      </c>
      <c r="E37" s="18">
        <v>500000</v>
      </c>
      <c r="F37" s="18">
        <v>1411350</v>
      </c>
      <c r="G37" s="18">
        <v>0</v>
      </c>
      <c r="H37" s="18">
        <v>0</v>
      </c>
      <c r="I37" s="18">
        <v>0</v>
      </c>
      <c r="J37" s="18">
        <v>0</v>
      </c>
      <c r="K37" s="18">
        <f t="shared" si="0"/>
        <v>1911350</v>
      </c>
      <c r="L37" s="18">
        <v>1911350</v>
      </c>
      <c r="M37" s="19">
        <f t="shared" si="1"/>
        <v>0</v>
      </c>
    </row>
    <row r="38" spans="3:13">
      <c r="C38" s="20" t="s">
        <v>78</v>
      </c>
      <c r="D38" s="21" t="s">
        <v>79</v>
      </c>
      <c r="E38" s="18"/>
      <c r="F38" s="18">
        <v>1728720</v>
      </c>
      <c r="G38" s="18">
        <f>3762400-650000</f>
        <v>3112400</v>
      </c>
      <c r="H38" s="18">
        <f>5096039.99684381+650000</f>
        <v>5746039.9968438102</v>
      </c>
      <c r="I38" s="18">
        <v>0</v>
      </c>
      <c r="J38" s="18">
        <v>0</v>
      </c>
      <c r="K38" s="18">
        <f t="shared" ref="K38:K65" si="2">SUM(E38:J38)</f>
        <v>10587159.996843811</v>
      </c>
      <c r="L38" s="18">
        <v>10587159.996843815</v>
      </c>
      <c r="M38" s="19">
        <f t="shared" si="1"/>
        <v>0</v>
      </c>
    </row>
    <row r="39" spans="3:13">
      <c r="C39" s="20" t="s">
        <v>80</v>
      </c>
      <c r="D39" s="21" t="s">
        <v>81</v>
      </c>
      <c r="E39" s="18">
        <v>1174051.7432520001</v>
      </c>
      <c r="F39" s="18">
        <v>0</v>
      </c>
      <c r="G39" s="18">
        <v>2885885.6667480003</v>
      </c>
      <c r="H39" s="18">
        <v>0</v>
      </c>
      <c r="I39" s="18">
        <v>0</v>
      </c>
      <c r="J39" s="18">
        <v>0</v>
      </c>
      <c r="K39" s="18">
        <f t="shared" si="2"/>
        <v>4059937.41</v>
      </c>
      <c r="L39" s="18">
        <v>4059937.41</v>
      </c>
      <c r="M39" s="19">
        <f t="shared" si="1"/>
        <v>0</v>
      </c>
    </row>
    <row r="40" spans="3:13" ht="21.6" customHeight="1">
      <c r="C40" s="20" t="s">
        <v>82</v>
      </c>
      <c r="D40" s="21" t="s">
        <v>83</v>
      </c>
      <c r="E40" s="18">
        <v>1000000</v>
      </c>
      <c r="F40" s="18">
        <v>0</v>
      </c>
      <c r="G40" s="18">
        <v>6620150.8249239996</v>
      </c>
      <c r="H40" s="18">
        <v>0</v>
      </c>
      <c r="I40" s="18">
        <v>0</v>
      </c>
      <c r="J40" s="18">
        <v>0</v>
      </c>
      <c r="K40" s="18">
        <f t="shared" si="2"/>
        <v>7620150.8249239996</v>
      </c>
      <c r="L40" s="18">
        <v>7620150.8200000003</v>
      </c>
      <c r="M40" s="19">
        <f t="shared" si="1"/>
        <v>4.9239993095397949E-3</v>
      </c>
    </row>
    <row r="41" spans="3:13">
      <c r="C41" s="20" t="s">
        <v>84</v>
      </c>
      <c r="D41" s="21" t="s">
        <v>85</v>
      </c>
      <c r="E41" s="18">
        <v>2671187.9988119998</v>
      </c>
      <c r="F41" s="18">
        <v>2689120</v>
      </c>
      <c r="G41" s="18">
        <v>4906943.4711879995</v>
      </c>
      <c r="H41" s="18">
        <v>15100000</v>
      </c>
      <c r="I41" s="18">
        <v>0</v>
      </c>
      <c r="J41" s="18">
        <v>0</v>
      </c>
      <c r="K41" s="18">
        <f t="shared" si="2"/>
        <v>25367251.469999999</v>
      </c>
      <c r="L41" s="18">
        <v>25367251.469999999</v>
      </c>
      <c r="M41" s="19">
        <f t="shared" si="1"/>
        <v>0</v>
      </c>
    </row>
    <row r="42" spans="3:13">
      <c r="C42" s="20" t="s">
        <v>86</v>
      </c>
      <c r="D42" s="21" t="s">
        <v>87</v>
      </c>
      <c r="E42" s="18">
        <v>980200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f t="shared" si="2"/>
        <v>980200</v>
      </c>
      <c r="L42" s="18">
        <v>980200</v>
      </c>
      <c r="M42" s="19">
        <f t="shared" si="1"/>
        <v>0</v>
      </c>
    </row>
    <row r="43" spans="3:13">
      <c r="C43" s="20" t="s">
        <v>88</v>
      </c>
      <c r="D43" s="21" t="s">
        <v>89</v>
      </c>
      <c r="E43" s="18">
        <v>500000</v>
      </c>
      <c r="F43" s="18">
        <v>1745293.920524</v>
      </c>
      <c r="G43" s="18">
        <v>0</v>
      </c>
      <c r="H43" s="18">
        <v>0</v>
      </c>
      <c r="I43" s="18">
        <v>0</v>
      </c>
      <c r="J43" s="18">
        <v>0</v>
      </c>
      <c r="K43" s="18">
        <f t="shared" si="2"/>
        <v>2245293.9205240002</v>
      </c>
      <c r="L43" s="18">
        <v>2245293.92</v>
      </c>
      <c r="M43" s="19">
        <f t="shared" si="1"/>
        <v>5.2400026470422745E-4</v>
      </c>
    </row>
    <row r="44" spans="3:13" ht="15" customHeight="1">
      <c r="C44" s="20" t="s">
        <v>90</v>
      </c>
      <c r="D44" s="21" t="s">
        <v>91</v>
      </c>
      <c r="E44" s="18"/>
      <c r="F44" s="18">
        <f>11860940+516764.31</f>
        <v>12377704.310000001</v>
      </c>
      <c r="G44" s="18">
        <f>7173606.61-516764.314085275</f>
        <v>6656842.2959147254</v>
      </c>
      <c r="H44" s="18">
        <v>0</v>
      </c>
      <c r="I44" s="18">
        <v>0</v>
      </c>
      <c r="J44" s="18">
        <v>0</v>
      </c>
      <c r="K44" s="18">
        <f t="shared" si="2"/>
        <v>19034546.605914727</v>
      </c>
      <c r="L44" s="18">
        <v>19034546.609999999</v>
      </c>
      <c r="M44" s="19">
        <f t="shared" si="1"/>
        <v>-4.0852725505828857E-3</v>
      </c>
    </row>
    <row r="45" spans="3:13">
      <c r="C45" s="20" t="s">
        <v>92</v>
      </c>
      <c r="D45" s="21" t="s">
        <v>93</v>
      </c>
      <c r="E45" s="18"/>
      <c r="F45" s="18">
        <f>4737191.962848-272291.57</f>
        <v>4464900.3928479999</v>
      </c>
      <c r="G45" s="18">
        <v>0</v>
      </c>
      <c r="H45" s="18">
        <v>0</v>
      </c>
      <c r="I45" s="18">
        <v>0</v>
      </c>
      <c r="J45" s="18">
        <v>0</v>
      </c>
      <c r="K45" s="18">
        <f t="shared" si="2"/>
        <v>4464900.3928479999</v>
      </c>
      <c r="L45" s="18">
        <v>4464900.3899999997</v>
      </c>
      <c r="M45" s="19">
        <f t="shared" si="1"/>
        <v>2.8480002656579018E-3</v>
      </c>
    </row>
    <row r="46" spans="3:13" ht="14.1" customHeight="1">
      <c r="C46" s="20" t="s">
        <v>94</v>
      </c>
      <c r="D46" s="21" t="s">
        <v>95</v>
      </c>
      <c r="E46" s="18">
        <v>862739.99938000005</v>
      </c>
      <c r="F46" s="18">
        <v>7695676.4806199996</v>
      </c>
      <c r="G46" s="18">
        <v>11722800</v>
      </c>
      <c r="H46" s="18">
        <v>0</v>
      </c>
      <c r="I46" s="18">
        <v>0</v>
      </c>
      <c r="J46" s="18">
        <v>0</v>
      </c>
      <c r="K46" s="18">
        <f t="shared" si="2"/>
        <v>20281216.48</v>
      </c>
      <c r="L46" s="18">
        <v>20281216.48</v>
      </c>
      <c r="M46" s="19">
        <f t="shared" si="1"/>
        <v>0</v>
      </c>
    </row>
    <row r="47" spans="3:13">
      <c r="C47" s="20" t="s">
        <v>96</v>
      </c>
      <c r="D47" s="21" t="s">
        <v>97</v>
      </c>
      <c r="E47" s="18">
        <v>500000</v>
      </c>
      <c r="F47" s="18"/>
      <c r="G47" s="18"/>
      <c r="H47" s="18"/>
      <c r="I47" s="18"/>
      <c r="J47" s="18"/>
      <c r="K47" s="18">
        <f t="shared" si="2"/>
        <v>500000</v>
      </c>
      <c r="L47" s="18">
        <v>500000</v>
      </c>
      <c r="M47" s="19">
        <f t="shared" si="1"/>
        <v>0</v>
      </c>
    </row>
    <row r="48" spans="3:13">
      <c r="C48" s="20" t="s">
        <v>98</v>
      </c>
      <c r="D48" s="21" t="s">
        <v>99</v>
      </c>
      <c r="E48" s="18"/>
      <c r="F48" s="18">
        <v>0</v>
      </c>
      <c r="G48" s="18">
        <v>0</v>
      </c>
      <c r="H48" s="18">
        <v>18000000</v>
      </c>
      <c r="I48" s="18">
        <v>0</v>
      </c>
      <c r="J48" s="18">
        <v>0</v>
      </c>
      <c r="K48" s="18">
        <f t="shared" si="2"/>
        <v>18000000</v>
      </c>
      <c r="L48" s="18">
        <v>18000000</v>
      </c>
      <c r="M48" s="19">
        <f t="shared" si="1"/>
        <v>0</v>
      </c>
    </row>
    <row r="49" spans="3:15">
      <c r="C49" s="20" t="s">
        <v>100</v>
      </c>
      <c r="D49" s="21" t="s">
        <v>101</v>
      </c>
      <c r="E49" s="18"/>
      <c r="F49" s="18">
        <v>0</v>
      </c>
      <c r="G49" s="18">
        <v>10644914.106092</v>
      </c>
      <c r="H49" s="18">
        <f>20000000+4903856.2-3286935.83</f>
        <v>21616920.369999997</v>
      </c>
      <c r="I49" s="18">
        <v>0</v>
      </c>
      <c r="J49" s="18">
        <v>0</v>
      </c>
      <c r="K49" s="18">
        <f t="shared" si="2"/>
        <v>32261834.476091996</v>
      </c>
      <c r="L49" s="18">
        <v>32261834.48</v>
      </c>
      <c r="M49" s="19">
        <f t="shared" si="1"/>
        <v>-3.9080046117305756E-3</v>
      </c>
    </row>
    <row r="50" spans="3:15" ht="14.1" customHeight="1">
      <c r="C50" s="20" t="s">
        <v>102</v>
      </c>
      <c r="D50" s="21" t="s">
        <v>103</v>
      </c>
      <c r="E50" s="18"/>
      <c r="F50" s="18">
        <v>0</v>
      </c>
      <c r="G50" s="18">
        <v>4691111.1900000004</v>
      </c>
      <c r="H50" s="18">
        <v>0</v>
      </c>
      <c r="I50" s="18">
        <v>0</v>
      </c>
      <c r="J50" s="18">
        <v>0</v>
      </c>
      <c r="K50" s="18">
        <f t="shared" si="2"/>
        <v>4691111.1900000004</v>
      </c>
      <c r="L50" s="18">
        <v>4691111.1900000004</v>
      </c>
      <c r="M50" s="19">
        <f t="shared" si="1"/>
        <v>0</v>
      </c>
    </row>
    <row r="51" spans="3:15">
      <c r="C51" s="20" t="s">
        <v>104</v>
      </c>
      <c r="D51" s="21" t="s">
        <v>105</v>
      </c>
      <c r="E51" s="18">
        <v>519800</v>
      </c>
      <c r="F51" s="18">
        <v>480200</v>
      </c>
      <c r="G51" s="18">
        <v>0</v>
      </c>
      <c r="H51" s="18">
        <v>0</v>
      </c>
      <c r="I51" s="18">
        <v>0</v>
      </c>
      <c r="J51" s="18">
        <v>0</v>
      </c>
      <c r="K51" s="18">
        <f t="shared" si="2"/>
        <v>1000000</v>
      </c>
      <c r="L51" s="18">
        <v>1000000</v>
      </c>
      <c r="M51" s="19">
        <f t="shared" si="1"/>
        <v>0</v>
      </c>
    </row>
    <row r="52" spans="3:15">
      <c r="C52" s="20" t="s">
        <v>106</v>
      </c>
      <c r="D52" s="21" t="s">
        <v>107</v>
      </c>
      <c r="E52" s="18">
        <v>871176.43</v>
      </c>
      <c r="F52" s="18">
        <f>768320+166647.57</f>
        <v>934967.57000000007</v>
      </c>
      <c r="G52" s="18"/>
      <c r="H52" s="18">
        <v>0</v>
      </c>
      <c r="I52" s="18">
        <v>0</v>
      </c>
      <c r="J52" s="18"/>
      <c r="K52" s="18">
        <f t="shared" si="2"/>
        <v>1806144</v>
      </c>
      <c r="L52" s="18">
        <v>1806144</v>
      </c>
      <c r="M52" s="19">
        <f t="shared" si="1"/>
        <v>0</v>
      </c>
      <c r="O52" s="22"/>
    </row>
    <row r="53" spans="3:15">
      <c r="C53" s="20" t="s">
        <v>108</v>
      </c>
      <c r="D53" s="21" t="s">
        <v>109</v>
      </c>
      <c r="E53" s="18">
        <v>826701.8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f t="shared" si="2"/>
        <v>826701.8</v>
      </c>
      <c r="L53" s="18">
        <v>826701.8</v>
      </c>
      <c r="M53" s="19">
        <f t="shared" si="1"/>
        <v>0</v>
      </c>
      <c r="O53" s="22"/>
    </row>
    <row r="54" spans="3:15">
      <c r="C54" s="20" t="s">
        <v>110</v>
      </c>
      <c r="D54" s="21" t="s">
        <v>111</v>
      </c>
      <c r="E54" s="18">
        <v>454624.4</v>
      </c>
      <c r="F54" s="18"/>
      <c r="G54" s="18"/>
      <c r="H54" s="18"/>
      <c r="I54" s="18"/>
      <c r="J54" s="18"/>
      <c r="K54" s="18">
        <f t="shared" si="2"/>
        <v>454624.4</v>
      </c>
      <c r="L54" s="18">
        <v>454624.4</v>
      </c>
      <c r="M54" s="19">
        <f t="shared" si="1"/>
        <v>0</v>
      </c>
      <c r="O54" s="22"/>
    </row>
    <row r="55" spans="3:15">
      <c r="C55" s="20" t="s">
        <v>112</v>
      </c>
      <c r="D55" s="21" t="s">
        <v>113</v>
      </c>
      <c r="E55" s="18"/>
      <c r="F55" s="18"/>
      <c r="G55" s="18">
        <f>3361400+516764.64+499999.67</f>
        <v>4378164.3100000005</v>
      </c>
      <c r="H55" s="18">
        <v>0</v>
      </c>
      <c r="I55" s="18">
        <f>10983235.357396-499999.67</f>
        <v>10483235.687395999</v>
      </c>
      <c r="J55" s="18">
        <v>0</v>
      </c>
      <c r="K55" s="18">
        <f t="shared" si="2"/>
        <v>14861399.997396</v>
      </c>
      <c r="L55" s="18">
        <v>14861400</v>
      </c>
      <c r="M55" s="19">
        <f t="shared" si="1"/>
        <v>-2.6040002703666687E-3</v>
      </c>
      <c r="O55" s="22"/>
    </row>
    <row r="56" spans="3:15">
      <c r="C56" s="20" t="s">
        <v>114</v>
      </c>
      <c r="D56" s="21" t="s">
        <v>115</v>
      </c>
      <c r="E56" s="18">
        <v>1480200</v>
      </c>
      <c r="F56" s="18"/>
      <c r="G56" s="18"/>
      <c r="H56" s="18"/>
      <c r="I56" s="18"/>
      <c r="J56" s="18"/>
      <c r="K56" s="18">
        <f t="shared" si="2"/>
        <v>1480200</v>
      </c>
      <c r="L56" s="18">
        <v>1480200</v>
      </c>
      <c r="M56" s="19">
        <f t="shared" si="1"/>
        <v>0</v>
      </c>
      <c r="O56" s="22"/>
    </row>
    <row r="57" spans="3:15">
      <c r="C57" s="20" t="s">
        <v>116</v>
      </c>
      <c r="D57" s="21" t="s">
        <v>117</v>
      </c>
      <c r="E57" s="18"/>
      <c r="F57" s="18">
        <v>0</v>
      </c>
      <c r="G57" s="18">
        <v>3440600</v>
      </c>
      <c r="H57" s="18">
        <v>0</v>
      </c>
      <c r="I57" s="18">
        <v>0</v>
      </c>
      <c r="J57" s="18">
        <v>0</v>
      </c>
      <c r="K57" s="18">
        <f t="shared" si="2"/>
        <v>3440600</v>
      </c>
      <c r="L57" s="18">
        <v>3440600</v>
      </c>
      <c r="M57" s="19">
        <f t="shared" si="1"/>
        <v>0</v>
      </c>
    </row>
    <row r="58" spans="3:15">
      <c r="C58" s="20" t="s">
        <v>118</v>
      </c>
      <c r="D58" s="21" t="s">
        <v>119</v>
      </c>
      <c r="E58" s="18">
        <v>1401000</v>
      </c>
      <c r="F58" s="18"/>
      <c r="G58" s="18"/>
      <c r="H58" s="18"/>
      <c r="I58" s="18"/>
      <c r="J58" s="18"/>
      <c r="K58" s="18">
        <f t="shared" si="2"/>
        <v>1401000</v>
      </c>
      <c r="L58" s="18">
        <v>1401000</v>
      </c>
      <c r="M58" s="19">
        <f t="shared" si="1"/>
        <v>0</v>
      </c>
    </row>
    <row r="59" spans="3:15">
      <c r="C59" s="20" t="s">
        <v>120</v>
      </c>
      <c r="D59" s="21" t="s">
        <v>121</v>
      </c>
      <c r="E59" s="18"/>
      <c r="F59" s="18">
        <v>1401000</v>
      </c>
      <c r="G59" s="18">
        <v>8000000</v>
      </c>
      <c r="H59" s="18">
        <v>6599000</v>
      </c>
      <c r="I59" s="18">
        <v>0</v>
      </c>
      <c r="J59" s="18">
        <v>0</v>
      </c>
      <c r="K59" s="18">
        <f t="shared" si="2"/>
        <v>16000000</v>
      </c>
      <c r="L59" s="18">
        <v>16000000</v>
      </c>
      <c r="M59" s="19">
        <f t="shared" si="1"/>
        <v>0</v>
      </c>
    </row>
    <row r="60" spans="3:15">
      <c r="C60" s="20" t="s">
        <v>122</v>
      </c>
      <c r="D60" s="21" t="s">
        <v>123</v>
      </c>
      <c r="E60" s="18"/>
      <c r="F60" s="18">
        <v>0</v>
      </c>
      <c r="G60" s="18">
        <f>5239898.2</f>
        <v>5239898.2</v>
      </c>
      <c r="H60" s="18">
        <v>0</v>
      </c>
      <c r="I60" s="3">
        <v>0</v>
      </c>
      <c r="J60" s="18">
        <f>17148006-5239898.2</f>
        <v>11908107.800000001</v>
      </c>
      <c r="K60" s="18">
        <f t="shared" si="2"/>
        <v>17148006</v>
      </c>
      <c r="L60" s="18">
        <v>17148006</v>
      </c>
      <c r="M60" s="19">
        <f t="shared" si="1"/>
        <v>0</v>
      </c>
    </row>
    <row r="61" spans="3:15">
      <c r="C61" s="20" t="s">
        <v>124</v>
      </c>
      <c r="D61" s="21" t="s">
        <v>125</v>
      </c>
      <c r="E61" s="18"/>
      <c r="F61" s="18">
        <f>569410.345896+0.33</f>
        <v>569410.675896</v>
      </c>
      <c r="G61" s="18">
        <f>3000000+3545365</f>
        <v>6545365</v>
      </c>
      <c r="H61" s="18">
        <v>0</v>
      </c>
      <c r="I61" s="18">
        <v>0</v>
      </c>
      <c r="J61" s="18">
        <v>0</v>
      </c>
      <c r="K61" s="18">
        <f t="shared" si="2"/>
        <v>7114775.6758960001</v>
      </c>
      <c r="L61" s="18">
        <v>7114775.6799999997</v>
      </c>
      <c r="M61" s="19">
        <f t="shared" si="1"/>
        <v>-4.1039995849132538E-3</v>
      </c>
    </row>
    <row r="62" spans="3:15" ht="21.75" customHeight="1">
      <c r="C62" s="20" t="s">
        <v>126</v>
      </c>
      <c r="D62" s="21" t="s">
        <v>127</v>
      </c>
      <c r="E62" s="18">
        <v>500000</v>
      </c>
      <c r="F62" s="18">
        <v>892979.91999999993</v>
      </c>
      <c r="G62" s="18">
        <v>0</v>
      </c>
      <c r="H62" s="18">
        <v>0</v>
      </c>
      <c r="I62" s="18">
        <v>0</v>
      </c>
      <c r="J62" s="18">
        <v>0</v>
      </c>
      <c r="K62" s="18">
        <f t="shared" si="2"/>
        <v>1392979.92</v>
      </c>
      <c r="L62" s="18">
        <v>1392979.92</v>
      </c>
      <c r="M62" s="19">
        <f t="shared" si="1"/>
        <v>0</v>
      </c>
    </row>
    <row r="63" spans="3:15" ht="13.5" customHeight="1">
      <c r="C63" s="20" t="s">
        <v>128</v>
      </c>
      <c r="D63" s="21" t="s">
        <v>129</v>
      </c>
      <c r="E63" s="18"/>
      <c r="F63" s="18">
        <v>1920800</v>
      </c>
      <c r="G63" s="18">
        <v>0</v>
      </c>
      <c r="H63" s="18">
        <v>0</v>
      </c>
      <c r="I63" s="18">
        <v>0</v>
      </c>
      <c r="J63" s="18">
        <v>0</v>
      </c>
      <c r="K63" s="18">
        <f t="shared" si="2"/>
        <v>1920800</v>
      </c>
      <c r="L63" s="18">
        <v>1920800</v>
      </c>
      <c r="M63" s="19">
        <f t="shared" si="1"/>
        <v>0</v>
      </c>
    </row>
    <row r="64" spans="3:15" ht="13.5" customHeight="1">
      <c r="C64" s="20" t="s">
        <v>130</v>
      </c>
      <c r="D64" s="21" t="s">
        <v>131</v>
      </c>
      <c r="E64" s="18"/>
      <c r="F64" s="18">
        <f>2450940.8+105644</f>
        <v>2556584.7999999998</v>
      </c>
      <c r="G64" s="18">
        <v>0</v>
      </c>
      <c r="H64" s="18">
        <v>0</v>
      </c>
      <c r="I64" s="18">
        <v>0</v>
      </c>
      <c r="J64" s="18">
        <v>0</v>
      </c>
      <c r="K64" s="18">
        <f t="shared" si="2"/>
        <v>2556584.7999999998</v>
      </c>
      <c r="L64" s="18">
        <v>2556584.7999999998</v>
      </c>
      <c r="M64" s="19">
        <f t="shared" si="1"/>
        <v>0</v>
      </c>
    </row>
    <row r="65" spans="3:14" ht="21.6" customHeight="1">
      <c r="C65" s="20" t="s">
        <v>132</v>
      </c>
      <c r="D65" s="21" t="s">
        <v>133</v>
      </c>
      <c r="E65" s="18"/>
      <c r="F65" s="18"/>
      <c r="G65" s="18"/>
      <c r="H65" s="18"/>
      <c r="I65" s="18"/>
      <c r="J65" s="18"/>
      <c r="K65" s="18">
        <f t="shared" si="2"/>
        <v>0</v>
      </c>
      <c r="L65" s="18"/>
      <c r="M65" s="19">
        <f t="shared" si="1"/>
        <v>0</v>
      </c>
    </row>
    <row r="66" spans="3:14" ht="27" customHeight="1">
      <c r="C66" s="23"/>
      <c r="D66" s="24" t="s">
        <v>134</v>
      </c>
      <c r="E66" s="13">
        <f t="shared" ref="E66:J66" si="3">SUM(E6:E65)</f>
        <v>28568881.545187995</v>
      </c>
      <c r="F66" s="25">
        <f t="shared" si="3"/>
        <v>79752814.177395999</v>
      </c>
      <c r="G66" s="13">
        <f t="shared" si="3"/>
        <v>200543118.44999999</v>
      </c>
      <c r="H66" s="13">
        <f t="shared" si="3"/>
        <v>709668415.31309593</v>
      </c>
      <c r="I66" s="13">
        <f t="shared" si="3"/>
        <v>268925499.99739599</v>
      </c>
      <c r="J66" s="13">
        <f t="shared" si="3"/>
        <v>212499999.90000001</v>
      </c>
      <c r="K66" s="13">
        <f>SUM(K6:K65)</f>
        <v>1499958729.383076</v>
      </c>
      <c r="L66" s="13">
        <f>SUM(L6:L65)</f>
        <v>1499958729.3900001</v>
      </c>
      <c r="M66" s="13">
        <f>SUM(M6:M65)</f>
        <v>-6.9240648299455643E-3</v>
      </c>
    </row>
    <row r="67" spans="3:14" ht="13.5" customHeight="1">
      <c r="K67" s="26"/>
      <c r="L67" s="26"/>
    </row>
    <row r="68" spans="3:14" ht="13.5" customHeight="1">
      <c r="K68" s="26"/>
      <c r="L68" s="26"/>
    </row>
    <row r="69" spans="3:14" ht="13.5" customHeight="1">
      <c r="C69" s="3" t="s">
        <v>135</v>
      </c>
      <c r="D69" s="13"/>
      <c r="E69" s="13">
        <v>28568881.550000001</v>
      </c>
      <c r="F69" s="25">
        <v>79752814.180000007</v>
      </c>
      <c r="G69" s="13">
        <v>200543118.44999999</v>
      </c>
      <c r="H69" s="13">
        <v>709668415.30999994</v>
      </c>
      <c r="I69" s="13">
        <v>268925500</v>
      </c>
      <c r="J69" s="13">
        <v>212499999.90000001</v>
      </c>
      <c r="K69" s="26"/>
      <c r="L69" s="26">
        <f>SUM(D69:J69)</f>
        <v>1499958729.3900001</v>
      </c>
    </row>
    <row r="71" spans="3:14" ht="13.5" customHeight="1">
      <c r="K71" s="27"/>
      <c r="L71" s="27"/>
    </row>
    <row r="73" spans="3:14" ht="13.5" customHeight="1">
      <c r="E73" s="28">
        <f t="shared" ref="E73:J73" si="4">+E66-E69</f>
        <v>-4.8120059072971344E-3</v>
      </c>
      <c r="F73" s="29">
        <f t="shared" si="4"/>
        <v>-2.6040077209472656E-3</v>
      </c>
      <c r="G73" s="28">
        <f t="shared" si="4"/>
        <v>0</v>
      </c>
      <c r="H73" s="28">
        <f t="shared" si="4"/>
        <v>3.0959844589233398E-3</v>
      </c>
      <c r="I73" s="28">
        <f t="shared" si="4"/>
        <v>-2.6040077209472656E-3</v>
      </c>
      <c r="J73" s="28">
        <f t="shared" si="4"/>
        <v>0</v>
      </c>
      <c r="K73" s="28"/>
      <c r="L73" s="28">
        <f>+L66-L69</f>
        <v>0</v>
      </c>
    </row>
    <row r="74" spans="3:14" ht="13.5" customHeight="1">
      <c r="K74" s="27">
        <f>+L69-K66</f>
        <v>6.9241523742675781E-3</v>
      </c>
    </row>
    <row r="75" spans="3:14" ht="13.5" customHeight="1">
      <c r="N75" s="1">
        <v>8009223</v>
      </c>
    </row>
    <row r="76" spans="3:14" ht="13.5" customHeight="1">
      <c r="N76" s="1">
        <v>33689613.05035603</v>
      </c>
    </row>
    <row r="77" spans="3:14" ht="13.5" customHeight="1">
      <c r="C77" s="44" t="s">
        <v>136</v>
      </c>
      <c r="D77" s="44"/>
      <c r="E77" s="44"/>
      <c r="F77" s="44"/>
      <c r="G77" s="44"/>
      <c r="H77" s="44"/>
      <c r="I77" s="44"/>
      <c r="J77" s="44"/>
    </row>
  </sheetData>
  <autoFilter ref="C5:O69" xr:uid="{6F3FB036-53C3-4EF2-91BF-37FAB0757C2E}"/>
  <mergeCells count="2">
    <mergeCell ref="F4:J4"/>
    <mergeCell ref="C77:J77"/>
  </mergeCells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78EF9-B90A-4EE2-98B6-1FECDFE23D10}">
  <sheetPr>
    <tabColor rgb="FF0000FF"/>
    <pageSetUpPr fitToPage="1"/>
  </sheetPr>
  <dimension ref="B1:H69"/>
  <sheetViews>
    <sheetView showGridLines="0" tabSelected="1" zoomScaleNormal="100" workbookViewId="0">
      <pane ySplit="8" topLeftCell="A60" activePane="bottomLeft" state="frozen"/>
      <selection pane="bottomLeft" activeCell="F77" sqref="F77"/>
    </sheetView>
  </sheetViews>
  <sheetFormatPr defaultColWidth="9.42578125" defaultRowHeight="13.5"/>
  <cols>
    <col min="1" max="1" width="4.7109375" style="1" customWidth="1"/>
    <col min="2" max="2" width="56.7109375" style="3" customWidth="1"/>
    <col min="3" max="3" width="16.42578125" style="4" customWidth="1"/>
    <col min="4" max="4" width="16.42578125" style="3" customWidth="1"/>
    <col min="5" max="7" width="15" style="3" customWidth="1"/>
    <col min="8" max="8" width="19.42578125" style="1" customWidth="1"/>
    <col min="9" max="16384" width="9.42578125" style="1"/>
  </cols>
  <sheetData>
    <row r="1" spans="2:8">
      <c r="G1" s="39" t="s">
        <v>0</v>
      </c>
      <c r="H1" s="40">
        <v>1</v>
      </c>
    </row>
    <row r="2" spans="2:8">
      <c r="F2" s="1"/>
      <c r="G2" s="39" t="s">
        <v>1</v>
      </c>
      <c r="H2" s="40" t="s">
        <v>137</v>
      </c>
    </row>
    <row r="3" spans="2:8">
      <c r="F3" s="30"/>
      <c r="G3" s="31"/>
      <c r="H3" s="9"/>
    </row>
    <row r="4" spans="2:8">
      <c r="F4" s="30"/>
      <c r="G4" s="31"/>
      <c r="H4" s="9"/>
    </row>
    <row r="5" spans="2:8">
      <c r="F5" s="30"/>
      <c r="G5" s="31"/>
      <c r="H5" s="9"/>
    </row>
    <row r="6" spans="2:8" ht="18">
      <c r="B6" s="45" t="s">
        <v>138</v>
      </c>
      <c r="C6" s="45"/>
      <c r="D6" s="45"/>
      <c r="E6" s="45"/>
      <c r="F6" s="45"/>
      <c r="G6" s="45"/>
      <c r="H6" s="45"/>
    </row>
    <row r="7" spans="2:8">
      <c r="B7" s="48" t="s">
        <v>5</v>
      </c>
      <c r="C7" s="47" t="s">
        <v>3</v>
      </c>
      <c r="D7" s="47"/>
      <c r="E7" s="47"/>
      <c r="F7" s="47"/>
      <c r="G7" s="47"/>
      <c r="H7" s="47"/>
    </row>
    <row r="8" spans="2:8" s="3" customFormat="1" ht="27" customHeight="1">
      <c r="B8" s="49"/>
      <c r="C8" s="33" t="s">
        <v>7</v>
      </c>
      <c r="D8" s="33" t="s">
        <v>8</v>
      </c>
      <c r="E8" s="33" t="s">
        <v>9</v>
      </c>
      <c r="F8" s="33" t="s">
        <v>10</v>
      </c>
      <c r="G8" s="33" t="s">
        <v>11</v>
      </c>
      <c r="H8" s="34" t="s">
        <v>13</v>
      </c>
    </row>
    <row r="9" spans="2:8" ht="17.25" customHeight="1">
      <c r="B9" s="35" t="s">
        <v>15</v>
      </c>
      <c r="C9" s="37">
        <v>0</v>
      </c>
      <c r="D9" s="37">
        <v>0</v>
      </c>
      <c r="E9" s="37">
        <v>84725600</v>
      </c>
      <c r="F9" s="37">
        <v>0</v>
      </c>
      <c r="G9" s="37">
        <v>0</v>
      </c>
      <c r="H9" s="32">
        <v>84725600</v>
      </c>
    </row>
    <row r="10" spans="2:8" ht="17.25" customHeight="1">
      <c r="B10" s="36" t="s">
        <v>17</v>
      </c>
      <c r="C10" s="37">
        <v>0</v>
      </c>
      <c r="D10" s="37">
        <v>7647480</v>
      </c>
      <c r="E10" s="37">
        <v>0</v>
      </c>
      <c r="F10" s="37">
        <v>4535720</v>
      </c>
      <c r="G10" s="37">
        <v>0</v>
      </c>
      <c r="H10" s="32">
        <v>12183200</v>
      </c>
    </row>
    <row r="11" spans="2:8" ht="17.25" customHeight="1">
      <c r="B11" s="36" t="s">
        <v>19</v>
      </c>
      <c r="C11" s="37">
        <v>1000000</v>
      </c>
      <c r="D11" s="37">
        <v>0</v>
      </c>
      <c r="E11" s="37">
        <v>6000000</v>
      </c>
      <c r="F11" s="37">
        <v>0</v>
      </c>
      <c r="G11" s="37">
        <v>0</v>
      </c>
      <c r="H11" s="32">
        <v>7000000</v>
      </c>
    </row>
    <row r="12" spans="2:8" ht="17.25" customHeight="1">
      <c r="B12" s="36" t="s">
        <v>21</v>
      </c>
      <c r="C12" s="37">
        <v>1000000</v>
      </c>
      <c r="D12" s="37">
        <v>0</v>
      </c>
      <c r="E12" s="37">
        <v>0</v>
      </c>
      <c r="F12" s="37">
        <v>0</v>
      </c>
      <c r="G12" s="37">
        <v>0</v>
      </c>
      <c r="H12" s="32">
        <v>1000000</v>
      </c>
    </row>
    <row r="13" spans="2:8" ht="17.25" customHeight="1">
      <c r="B13" s="36" t="s">
        <v>23</v>
      </c>
      <c r="C13" s="37">
        <v>1500000</v>
      </c>
      <c r="D13" s="37">
        <v>0</v>
      </c>
      <c r="E13" s="37">
        <v>7683200</v>
      </c>
      <c r="F13" s="37">
        <v>0</v>
      </c>
      <c r="G13" s="37">
        <v>0</v>
      </c>
      <c r="H13" s="32">
        <v>9383200</v>
      </c>
    </row>
    <row r="14" spans="2:8" ht="17.25" customHeight="1">
      <c r="B14" s="36" t="s">
        <v>25</v>
      </c>
      <c r="C14" s="37">
        <v>0</v>
      </c>
      <c r="D14" s="37">
        <v>3605407.2</v>
      </c>
      <c r="E14" s="37">
        <v>0</v>
      </c>
      <c r="F14" s="37">
        <v>0</v>
      </c>
      <c r="G14" s="37">
        <v>0</v>
      </c>
      <c r="H14" s="32">
        <v>3605407.2</v>
      </c>
    </row>
    <row r="15" spans="2:8" ht="17.25" customHeight="1">
      <c r="B15" s="36" t="s">
        <v>27</v>
      </c>
      <c r="C15" s="37">
        <v>2900000</v>
      </c>
      <c r="D15" s="37">
        <v>4840416</v>
      </c>
      <c r="E15" s="37">
        <v>22010000</v>
      </c>
      <c r="F15" s="37">
        <v>0</v>
      </c>
      <c r="G15" s="37">
        <v>0</v>
      </c>
      <c r="H15" s="32">
        <v>29750416</v>
      </c>
    </row>
    <row r="16" spans="2:8" ht="17.25" customHeight="1">
      <c r="B16" s="36" t="s">
        <v>29</v>
      </c>
      <c r="C16" s="37">
        <v>523000</v>
      </c>
      <c r="D16" s="37">
        <v>0</v>
      </c>
      <c r="E16" s="37">
        <v>0</v>
      </c>
      <c r="F16" s="37">
        <v>0</v>
      </c>
      <c r="G16" s="37">
        <v>0</v>
      </c>
      <c r="H16" s="32">
        <v>815248</v>
      </c>
    </row>
    <row r="17" spans="2:8" ht="17.25" customHeight="1">
      <c r="B17" s="36" t="s">
        <v>31</v>
      </c>
      <c r="C17" s="37">
        <v>2000000</v>
      </c>
      <c r="D17" s="37">
        <v>3228920.2</v>
      </c>
      <c r="E17" s="37">
        <v>8604000</v>
      </c>
      <c r="F17" s="37">
        <v>0</v>
      </c>
      <c r="G17" s="37">
        <v>0</v>
      </c>
      <c r="H17" s="32">
        <v>14447576.199999999</v>
      </c>
    </row>
    <row r="18" spans="2:8" ht="17.25" customHeight="1">
      <c r="B18" s="36" t="s">
        <v>33</v>
      </c>
      <c r="C18" s="37">
        <v>0</v>
      </c>
      <c r="D18" s="37">
        <v>3000000</v>
      </c>
      <c r="E18" s="37">
        <v>0</v>
      </c>
      <c r="F18" s="37">
        <v>0</v>
      </c>
      <c r="G18" s="37">
        <v>0</v>
      </c>
      <c r="H18" s="32">
        <v>3000000</v>
      </c>
    </row>
    <row r="19" spans="2:8" ht="17.25" customHeight="1">
      <c r="B19" s="36" t="s">
        <v>35</v>
      </c>
      <c r="C19" s="37">
        <v>789000</v>
      </c>
      <c r="D19" s="37">
        <v>0</v>
      </c>
      <c r="E19" s="37">
        <v>0</v>
      </c>
      <c r="F19" s="37">
        <v>0</v>
      </c>
      <c r="G19" s="37">
        <v>0</v>
      </c>
      <c r="H19" s="32">
        <v>1150000</v>
      </c>
    </row>
    <row r="20" spans="2:8" ht="17.25" customHeight="1">
      <c r="B20" s="36" t="s">
        <v>37</v>
      </c>
      <c r="C20" s="37">
        <v>2000000</v>
      </c>
      <c r="D20" s="37">
        <v>11850020</v>
      </c>
      <c r="E20" s="37">
        <v>194444421.84999999</v>
      </c>
      <c r="F20" s="37">
        <v>20584817.98</v>
      </c>
      <c r="G20" s="37">
        <v>37513195.149999999</v>
      </c>
      <c r="H20" s="32">
        <v>269821261.86000001</v>
      </c>
    </row>
    <row r="21" spans="2:8" ht="17.25" customHeight="1">
      <c r="B21" s="36" t="s">
        <v>39</v>
      </c>
      <c r="C21" s="37">
        <v>800000</v>
      </c>
      <c r="D21" s="37">
        <v>29486400</v>
      </c>
      <c r="E21" s="37">
        <v>0</v>
      </c>
      <c r="F21" s="37">
        <v>27286100</v>
      </c>
      <c r="G21" s="37">
        <v>27136400</v>
      </c>
      <c r="H21" s="32">
        <v>84708900</v>
      </c>
    </row>
    <row r="22" spans="2:8" ht="17.25" customHeight="1">
      <c r="B22" s="36" t="s">
        <v>41</v>
      </c>
      <c r="C22" s="37">
        <v>2837969.09</v>
      </c>
      <c r="D22" s="37">
        <v>8590000.0099999998</v>
      </c>
      <c r="E22" s="37">
        <v>0</v>
      </c>
      <c r="F22" s="37">
        <v>0</v>
      </c>
      <c r="G22" s="37">
        <v>0</v>
      </c>
      <c r="H22" s="32">
        <v>11427969.1</v>
      </c>
    </row>
    <row r="23" spans="2:8" ht="17.25" customHeight="1">
      <c r="B23" s="36" t="s">
        <v>43</v>
      </c>
      <c r="C23" s="37">
        <v>3855697.33</v>
      </c>
      <c r="D23" s="37">
        <v>10335576.98</v>
      </c>
      <c r="E23" s="37">
        <v>93699020.049999997</v>
      </c>
      <c r="F23" s="37">
        <v>0</v>
      </c>
      <c r="G23" s="37">
        <v>47262884.93</v>
      </c>
      <c r="H23" s="32">
        <v>157653179.28</v>
      </c>
    </row>
    <row r="24" spans="2:8" ht="17.25" customHeight="1">
      <c r="B24" s="36" t="s">
        <v>45</v>
      </c>
      <c r="C24" s="37">
        <v>4528720</v>
      </c>
      <c r="D24" s="37">
        <v>5800000</v>
      </c>
      <c r="E24" s="37">
        <v>28208000</v>
      </c>
      <c r="F24" s="37">
        <v>20000000</v>
      </c>
      <c r="G24" s="37">
        <v>28425138.399999999</v>
      </c>
      <c r="H24" s="32">
        <v>88216720</v>
      </c>
    </row>
    <row r="25" spans="2:8" ht="17.25" customHeight="1">
      <c r="B25" s="36" t="s">
        <v>47</v>
      </c>
      <c r="C25" s="37">
        <v>0</v>
      </c>
      <c r="D25" s="37">
        <v>18050823</v>
      </c>
      <c r="E25" s="37">
        <v>80689613.049999997</v>
      </c>
      <c r="F25" s="37">
        <v>146035626.33000001</v>
      </c>
      <c r="G25" s="37">
        <v>54183803.619999997</v>
      </c>
      <c r="H25" s="32">
        <v>298959866</v>
      </c>
    </row>
    <row r="26" spans="2:8" ht="17.25" customHeight="1">
      <c r="B26" s="36" t="s">
        <v>49</v>
      </c>
      <c r="C26" s="37">
        <v>2261400</v>
      </c>
      <c r="D26" s="37">
        <v>9000000</v>
      </c>
      <c r="E26" s="37">
        <v>45638600</v>
      </c>
      <c r="F26" s="37">
        <v>40000000</v>
      </c>
      <c r="G26" s="37">
        <v>0</v>
      </c>
      <c r="H26" s="32">
        <v>96900000</v>
      </c>
    </row>
    <row r="27" spans="2:8" ht="17.25" customHeight="1">
      <c r="B27" s="36" t="s">
        <v>51</v>
      </c>
      <c r="C27" s="37">
        <v>3476526.72</v>
      </c>
      <c r="D27" s="37">
        <v>4381200</v>
      </c>
      <c r="E27" s="37">
        <v>8604000</v>
      </c>
      <c r="F27" s="37">
        <v>0</v>
      </c>
      <c r="G27" s="37">
        <v>6070470</v>
      </c>
      <c r="H27" s="32">
        <v>23444461.829999998</v>
      </c>
    </row>
    <row r="28" spans="2:8" ht="17.25" customHeight="1">
      <c r="B28" s="36" t="s">
        <v>53</v>
      </c>
      <c r="C28" s="37">
        <v>480200</v>
      </c>
      <c r="D28" s="37">
        <v>0</v>
      </c>
      <c r="E28" s="37">
        <v>18000000</v>
      </c>
      <c r="F28" s="37">
        <v>0</v>
      </c>
      <c r="G28" s="37">
        <v>0</v>
      </c>
      <c r="H28" s="32">
        <v>18480200</v>
      </c>
    </row>
    <row r="29" spans="2:8" ht="17.25" customHeight="1">
      <c r="B29" s="36" t="s">
        <v>55</v>
      </c>
      <c r="C29" s="37">
        <v>1680700</v>
      </c>
      <c r="D29" s="37">
        <v>0</v>
      </c>
      <c r="E29" s="37">
        <v>0</v>
      </c>
      <c r="F29" s="37">
        <v>0</v>
      </c>
      <c r="G29" s="37">
        <v>0</v>
      </c>
      <c r="H29" s="32">
        <v>2619010.7999999998</v>
      </c>
    </row>
    <row r="30" spans="2:8" ht="17.25" customHeight="1">
      <c r="B30" s="36" t="s">
        <v>57</v>
      </c>
      <c r="C30" s="37">
        <v>480200</v>
      </c>
      <c r="D30" s="37">
        <v>1881800</v>
      </c>
      <c r="E30" s="37">
        <v>0</v>
      </c>
      <c r="F30" s="37">
        <v>0</v>
      </c>
      <c r="G30" s="37">
        <v>0</v>
      </c>
      <c r="H30" s="32">
        <v>3410020</v>
      </c>
    </row>
    <row r="31" spans="2:8" ht="17.25" customHeight="1">
      <c r="B31" s="36" t="s">
        <v>59</v>
      </c>
      <c r="C31" s="37">
        <v>960400</v>
      </c>
      <c r="D31" s="37">
        <v>0</v>
      </c>
      <c r="E31" s="37">
        <v>0</v>
      </c>
      <c r="F31" s="37">
        <v>0</v>
      </c>
      <c r="G31" s="37">
        <v>0</v>
      </c>
      <c r="H31" s="32">
        <v>2248520</v>
      </c>
    </row>
    <row r="32" spans="2:8" ht="17.25" customHeight="1">
      <c r="B32" s="36" t="s">
        <v>61</v>
      </c>
      <c r="C32" s="37">
        <v>480200</v>
      </c>
      <c r="D32" s="37">
        <v>0</v>
      </c>
      <c r="E32" s="37">
        <v>0</v>
      </c>
      <c r="F32" s="37">
        <v>0</v>
      </c>
      <c r="G32" s="37">
        <v>0</v>
      </c>
      <c r="H32" s="32">
        <v>480200</v>
      </c>
    </row>
    <row r="33" spans="2:8" ht="17.25" customHeight="1">
      <c r="B33" s="36" t="s">
        <v>63</v>
      </c>
      <c r="C33" s="37">
        <v>0</v>
      </c>
      <c r="D33" s="37">
        <v>0</v>
      </c>
      <c r="E33" s="37">
        <v>15000000</v>
      </c>
      <c r="F33" s="37">
        <v>0</v>
      </c>
      <c r="G33" s="37">
        <v>0</v>
      </c>
      <c r="H33" s="32">
        <v>15320000</v>
      </c>
    </row>
    <row r="34" spans="2:8" ht="17.25" customHeight="1">
      <c r="B34" s="36" t="s">
        <v>65</v>
      </c>
      <c r="C34" s="37">
        <v>0</v>
      </c>
      <c r="D34" s="37">
        <v>0</v>
      </c>
      <c r="E34" s="37">
        <v>29300000</v>
      </c>
      <c r="F34" s="37">
        <v>0</v>
      </c>
      <c r="G34" s="37">
        <v>0</v>
      </c>
      <c r="H34" s="32">
        <v>29300000</v>
      </c>
    </row>
    <row r="35" spans="2:8" ht="17.25" customHeight="1">
      <c r="B35" s="36" t="s">
        <v>67</v>
      </c>
      <c r="C35" s="37">
        <v>760000</v>
      </c>
      <c r="D35" s="37">
        <v>0</v>
      </c>
      <c r="E35" s="38">
        <v>0</v>
      </c>
      <c r="F35" s="37">
        <v>0</v>
      </c>
      <c r="G35" s="37">
        <v>0</v>
      </c>
      <c r="H35" s="32">
        <v>2629080</v>
      </c>
    </row>
    <row r="36" spans="2:8" ht="17.25" customHeight="1">
      <c r="B36" s="36" t="s">
        <v>69</v>
      </c>
      <c r="C36" s="37">
        <v>989000</v>
      </c>
      <c r="D36" s="37">
        <v>0</v>
      </c>
      <c r="E36" s="37">
        <v>0</v>
      </c>
      <c r="F36" s="37">
        <v>0</v>
      </c>
      <c r="G36" s="37">
        <v>0</v>
      </c>
      <c r="H36" s="32">
        <v>1935206</v>
      </c>
    </row>
    <row r="37" spans="2:8" ht="17.25" customHeight="1">
      <c r="B37" s="36" t="s">
        <v>71</v>
      </c>
      <c r="C37" s="37">
        <v>713286.09</v>
      </c>
      <c r="D37" s="37">
        <v>0</v>
      </c>
      <c r="E37" s="37">
        <v>0</v>
      </c>
      <c r="F37" s="37">
        <v>0</v>
      </c>
      <c r="G37" s="37">
        <v>0</v>
      </c>
      <c r="H37" s="32">
        <v>713286.09315600002</v>
      </c>
    </row>
    <row r="38" spans="2:8" ht="17.25" customHeight="1">
      <c r="B38" s="36" t="s">
        <v>73</v>
      </c>
      <c r="C38" s="37">
        <v>375000</v>
      </c>
      <c r="D38" s="37">
        <v>0</v>
      </c>
      <c r="E38" s="37">
        <v>0</v>
      </c>
      <c r="F38" s="37">
        <v>0</v>
      </c>
      <c r="G38" s="37">
        <v>0</v>
      </c>
      <c r="H38" s="32">
        <v>500000</v>
      </c>
    </row>
    <row r="39" spans="2:8" ht="17.25" customHeight="1">
      <c r="B39" s="36" t="s">
        <v>75</v>
      </c>
      <c r="C39" s="37">
        <v>498000</v>
      </c>
      <c r="D39" s="37">
        <v>0</v>
      </c>
      <c r="E39" s="37">
        <v>0</v>
      </c>
      <c r="F39" s="37">
        <v>0</v>
      </c>
      <c r="G39" s="37">
        <v>0</v>
      </c>
      <c r="H39" s="32">
        <v>721431.66</v>
      </c>
    </row>
    <row r="40" spans="2:8" ht="17.25" customHeight="1">
      <c r="B40" s="36" t="s">
        <v>77</v>
      </c>
      <c r="C40" s="37">
        <v>1411350</v>
      </c>
      <c r="D40" s="37">
        <v>0</v>
      </c>
      <c r="E40" s="37">
        <v>0</v>
      </c>
      <c r="F40" s="37">
        <v>0</v>
      </c>
      <c r="G40" s="37">
        <v>0</v>
      </c>
      <c r="H40" s="32">
        <v>1911350</v>
      </c>
    </row>
    <row r="41" spans="2:8" ht="17.25" customHeight="1">
      <c r="B41" s="36" t="s">
        <v>79</v>
      </c>
      <c r="C41" s="37">
        <v>1728720</v>
      </c>
      <c r="D41" s="37">
        <v>3112400</v>
      </c>
      <c r="E41" s="37">
        <v>5746040</v>
      </c>
      <c r="F41" s="37">
        <v>0</v>
      </c>
      <c r="G41" s="37">
        <v>0</v>
      </c>
      <c r="H41" s="32">
        <v>10587159.996843815</v>
      </c>
    </row>
    <row r="42" spans="2:8" ht="17.25" customHeight="1">
      <c r="B42" s="36" t="s">
        <v>81</v>
      </c>
      <c r="C42" s="37">
        <v>0</v>
      </c>
      <c r="D42" s="37">
        <v>2885885.67</v>
      </c>
      <c r="E42" s="37">
        <v>0</v>
      </c>
      <c r="F42" s="37">
        <v>0</v>
      </c>
      <c r="G42" s="37">
        <v>0</v>
      </c>
      <c r="H42" s="32">
        <v>4059937.41</v>
      </c>
    </row>
    <row r="43" spans="2:8" ht="17.25" customHeight="1">
      <c r="B43" s="36" t="s">
        <v>83</v>
      </c>
      <c r="C43" s="37">
        <v>0</v>
      </c>
      <c r="D43" s="37">
        <v>6620150.8200000003</v>
      </c>
      <c r="E43" s="37">
        <v>0</v>
      </c>
      <c r="F43" s="37">
        <v>0</v>
      </c>
      <c r="G43" s="37">
        <v>0</v>
      </c>
      <c r="H43" s="32">
        <v>7620150.8200000003</v>
      </c>
    </row>
    <row r="44" spans="2:8" ht="17.25" customHeight="1">
      <c r="B44" s="36" t="s">
        <v>85</v>
      </c>
      <c r="C44" s="37">
        <v>2689120</v>
      </c>
      <c r="D44" s="37">
        <v>4906943.47</v>
      </c>
      <c r="E44" s="37">
        <v>15100000</v>
      </c>
      <c r="F44" s="37">
        <v>0</v>
      </c>
      <c r="G44" s="37">
        <v>0</v>
      </c>
      <c r="H44" s="32">
        <v>25367251.469999999</v>
      </c>
    </row>
    <row r="45" spans="2:8" ht="17.25" customHeight="1">
      <c r="B45" s="36" t="s">
        <v>87</v>
      </c>
      <c r="C45" s="37">
        <v>657000</v>
      </c>
      <c r="D45" s="37">
        <v>0</v>
      </c>
      <c r="E45" s="37">
        <v>0</v>
      </c>
      <c r="F45" s="37">
        <v>0</v>
      </c>
      <c r="G45" s="37">
        <v>0</v>
      </c>
      <c r="H45" s="32">
        <v>980200</v>
      </c>
    </row>
    <row r="46" spans="2:8" ht="17.25" customHeight="1">
      <c r="B46" s="36" t="s">
        <v>89</v>
      </c>
      <c r="C46" s="37">
        <v>1745293.92</v>
      </c>
      <c r="D46" s="37">
        <v>0</v>
      </c>
      <c r="E46" s="37">
        <v>0</v>
      </c>
      <c r="F46" s="37">
        <v>0</v>
      </c>
      <c r="G46" s="37">
        <v>0</v>
      </c>
      <c r="H46" s="32">
        <v>2245293.92</v>
      </c>
    </row>
    <row r="47" spans="2:8" ht="17.25" customHeight="1">
      <c r="B47" s="36" t="s">
        <v>91</v>
      </c>
      <c r="C47" s="37">
        <v>10725511.189999999</v>
      </c>
      <c r="D47" s="37">
        <v>6656842.2999999998</v>
      </c>
      <c r="E47" s="37">
        <v>0</v>
      </c>
      <c r="F47" s="37">
        <v>0</v>
      </c>
      <c r="G47" s="37">
        <v>0</v>
      </c>
      <c r="H47" s="32">
        <v>19034546.609999999</v>
      </c>
    </row>
    <row r="48" spans="2:8" ht="17.25" customHeight="1">
      <c r="B48" s="36" t="s">
        <v>93</v>
      </c>
      <c r="C48" s="37">
        <v>4464900.3899999997</v>
      </c>
      <c r="D48" s="37">
        <v>0</v>
      </c>
      <c r="E48" s="37">
        <v>0</v>
      </c>
      <c r="F48" s="37">
        <v>0</v>
      </c>
      <c r="G48" s="37">
        <v>0</v>
      </c>
      <c r="H48" s="32">
        <v>4464900.3899999997</v>
      </c>
    </row>
    <row r="49" spans="2:8" ht="17.25" customHeight="1">
      <c r="B49" s="36" t="s">
        <v>95</v>
      </c>
      <c r="C49" s="37">
        <v>7695676.4800000004</v>
      </c>
      <c r="D49" s="37">
        <v>11722800</v>
      </c>
      <c r="E49" s="37">
        <v>0</v>
      </c>
      <c r="F49" s="37">
        <v>0</v>
      </c>
      <c r="G49" s="37">
        <v>0</v>
      </c>
      <c r="H49" s="32">
        <v>20281216.48</v>
      </c>
    </row>
    <row r="50" spans="2:8" ht="17.25" customHeight="1">
      <c r="B50" s="36" t="s">
        <v>97</v>
      </c>
      <c r="C50" s="37">
        <v>375000</v>
      </c>
      <c r="D50" s="37">
        <v>0</v>
      </c>
      <c r="E50" s="37">
        <v>0</v>
      </c>
      <c r="F50" s="37">
        <v>0</v>
      </c>
      <c r="G50" s="37">
        <v>0</v>
      </c>
      <c r="H50" s="32">
        <v>500000</v>
      </c>
    </row>
    <row r="51" spans="2:8" ht="17.25" customHeight="1">
      <c r="B51" s="36" t="s">
        <v>99</v>
      </c>
      <c r="C51" s="37">
        <v>0</v>
      </c>
      <c r="D51" s="37">
        <v>0</v>
      </c>
      <c r="E51" s="37">
        <v>18000000</v>
      </c>
      <c r="F51" s="37">
        <v>0</v>
      </c>
      <c r="G51" s="37">
        <v>0</v>
      </c>
      <c r="H51" s="32">
        <v>18000000</v>
      </c>
    </row>
    <row r="52" spans="2:8" ht="17.25" customHeight="1">
      <c r="B52" s="36" t="s">
        <v>101</v>
      </c>
      <c r="C52" s="37">
        <v>0</v>
      </c>
      <c r="D52" s="37">
        <v>10644914.109999999</v>
      </c>
      <c r="E52" s="37">
        <v>21616920.370000001</v>
      </c>
      <c r="F52" s="37">
        <v>0</v>
      </c>
      <c r="G52" s="37">
        <v>0</v>
      </c>
      <c r="H52" s="32">
        <v>32261834.48</v>
      </c>
    </row>
    <row r="53" spans="2:8" ht="17.25" customHeight="1">
      <c r="B53" s="36" t="s">
        <v>103</v>
      </c>
      <c r="C53" s="37">
        <v>0</v>
      </c>
      <c r="D53" s="37">
        <v>4691111.1900000004</v>
      </c>
      <c r="E53" s="37">
        <v>0</v>
      </c>
      <c r="F53" s="37">
        <v>0</v>
      </c>
      <c r="G53" s="37">
        <v>0</v>
      </c>
      <c r="H53" s="32">
        <v>4691111.1900000004</v>
      </c>
    </row>
    <row r="54" spans="2:8" ht="17.25" customHeight="1">
      <c r="B54" s="36" t="s">
        <v>105</v>
      </c>
      <c r="C54" s="37">
        <v>480200</v>
      </c>
      <c r="D54" s="37">
        <v>0</v>
      </c>
      <c r="E54" s="37">
        <v>0</v>
      </c>
      <c r="F54" s="37">
        <v>0</v>
      </c>
      <c r="G54" s="37">
        <v>0</v>
      </c>
      <c r="H54" s="32">
        <v>1000000</v>
      </c>
    </row>
    <row r="55" spans="2:8" ht="17.25" customHeight="1">
      <c r="B55" s="36" t="s">
        <v>107</v>
      </c>
      <c r="C55" s="37">
        <v>934967.57</v>
      </c>
      <c r="D55" s="37">
        <v>0</v>
      </c>
      <c r="E55" s="37">
        <v>0</v>
      </c>
      <c r="F55" s="37">
        <v>0</v>
      </c>
      <c r="G55" s="37">
        <v>0</v>
      </c>
      <c r="H55" s="32">
        <v>1806144</v>
      </c>
    </row>
    <row r="56" spans="2:8" ht="17.25" customHeight="1">
      <c r="B56" s="36" t="s">
        <v>109</v>
      </c>
      <c r="C56" s="37">
        <v>426000</v>
      </c>
      <c r="D56" s="37">
        <v>0</v>
      </c>
      <c r="E56" s="37">
        <v>0</v>
      </c>
      <c r="F56" s="37">
        <v>0</v>
      </c>
      <c r="G56" s="37">
        <v>0</v>
      </c>
      <c r="H56" s="32">
        <v>826701.8</v>
      </c>
    </row>
    <row r="57" spans="2:8" ht="17.25" customHeight="1">
      <c r="B57" s="36" t="s">
        <v>111</v>
      </c>
      <c r="C57" s="37">
        <v>368000</v>
      </c>
      <c r="D57" s="37">
        <v>0</v>
      </c>
      <c r="E57" s="37">
        <v>0</v>
      </c>
      <c r="F57" s="37">
        <v>0</v>
      </c>
      <c r="G57" s="37">
        <v>0</v>
      </c>
      <c r="H57" s="32">
        <v>454624.4</v>
      </c>
    </row>
    <row r="58" spans="2:8" ht="17.25" customHeight="1">
      <c r="B58" s="36" t="s">
        <v>113</v>
      </c>
      <c r="C58" s="37">
        <v>0</v>
      </c>
      <c r="D58" s="37">
        <v>4378164.3099999996</v>
      </c>
      <c r="E58" s="37">
        <v>0</v>
      </c>
      <c r="F58" s="37">
        <v>10483235.689999999</v>
      </c>
      <c r="G58" s="37">
        <v>0</v>
      </c>
      <c r="H58" s="32">
        <v>14861400</v>
      </c>
    </row>
    <row r="59" spans="2:8" ht="17.25" customHeight="1">
      <c r="B59" s="36" t="s">
        <v>115</v>
      </c>
      <c r="C59" s="37">
        <v>868000</v>
      </c>
      <c r="D59" s="37">
        <v>0</v>
      </c>
      <c r="E59" s="37">
        <v>0</v>
      </c>
      <c r="F59" s="37">
        <v>0</v>
      </c>
      <c r="G59" s="37">
        <v>0</v>
      </c>
      <c r="H59" s="32">
        <v>1480200</v>
      </c>
    </row>
    <row r="60" spans="2:8" ht="17.25" customHeight="1">
      <c r="B60" s="36" t="s">
        <v>117</v>
      </c>
      <c r="C60" s="37">
        <v>0</v>
      </c>
      <c r="D60" s="37">
        <v>3440600</v>
      </c>
      <c r="E60" s="37">
        <v>0</v>
      </c>
      <c r="F60" s="37">
        <v>0</v>
      </c>
      <c r="G60" s="37">
        <v>0</v>
      </c>
      <c r="H60" s="32">
        <v>3440600</v>
      </c>
    </row>
    <row r="61" spans="2:8" ht="17.25" customHeight="1">
      <c r="B61" s="36" t="s">
        <v>119</v>
      </c>
      <c r="C61" s="37">
        <v>953000</v>
      </c>
      <c r="D61" s="37">
        <v>0</v>
      </c>
      <c r="E61" s="37">
        <v>0</v>
      </c>
      <c r="F61" s="37">
        <v>0</v>
      </c>
      <c r="G61" s="37">
        <v>0</v>
      </c>
      <c r="H61" s="32">
        <v>1401000</v>
      </c>
    </row>
    <row r="62" spans="2:8" ht="17.25" customHeight="1">
      <c r="B62" s="36" t="s">
        <v>121</v>
      </c>
      <c r="C62" s="37">
        <v>1401000</v>
      </c>
      <c r="D62" s="37">
        <v>8000000</v>
      </c>
      <c r="E62" s="37">
        <v>6599000</v>
      </c>
      <c r="F62" s="37">
        <v>0</v>
      </c>
      <c r="G62" s="37">
        <v>0</v>
      </c>
      <c r="H62" s="32">
        <v>16000000</v>
      </c>
    </row>
    <row r="63" spans="2:8" ht="17.25" customHeight="1">
      <c r="B63" s="36" t="s">
        <v>123</v>
      </c>
      <c r="C63" s="37">
        <v>0</v>
      </c>
      <c r="D63" s="37">
        <v>5239898.2</v>
      </c>
      <c r="E63" s="37">
        <v>0</v>
      </c>
      <c r="F63" s="38">
        <v>0</v>
      </c>
      <c r="G63" s="37">
        <v>11908107.800000001</v>
      </c>
      <c r="H63" s="32">
        <v>17148006</v>
      </c>
    </row>
    <row r="64" spans="2:8" ht="17.25" customHeight="1">
      <c r="B64" s="36" t="s">
        <v>125</v>
      </c>
      <c r="C64" s="37">
        <v>569410.68000000005</v>
      </c>
      <c r="D64" s="37">
        <v>6545365</v>
      </c>
      <c r="E64" s="37">
        <v>0</v>
      </c>
      <c r="F64" s="37">
        <v>0</v>
      </c>
      <c r="G64" s="37">
        <v>0</v>
      </c>
      <c r="H64" s="32">
        <v>7114775.6799999997</v>
      </c>
    </row>
    <row r="65" spans="2:8" ht="17.25" customHeight="1">
      <c r="B65" s="36" t="s">
        <v>127</v>
      </c>
      <c r="C65" s="37">
        <v>892979.92</v>
      </c>
      <c r="D65" s="37">
        <v>0</v>
      </c>
      <c r="E65" s="37">
        <v>0</v>
      </c>
      <c r="F65" s="37">
        <v>0</v>
      </c>
      <c r="G65" s="37">
        <v>0</v>
      </c>
      <c r="H65" s="32">
        <v>1392979.92</v>
      </c>
    </row>
    <row r="66" spans="2:8" ht="17.25" customHeight="1">
      <c r="B66" s="36" t="s">
        <v>129</v>
      </c>
      <c r="C66" s="37">
        <v>1920800</v>
      </c>
      <c r="D66" s="37">
        <v>0</v>
      </c>
      <c r="E66" s="37">
        <v>0</v>
      </c>
      <c r="F66" s="37">
        <v>0</v>
      </c>
      <c r="G66" s="37">
        <v>0</v>
      </c>
      <c r="H66" s="32">
        <v>1920800</v>
      </c>
    </row>
    <row r="67" spans="2:8" ht="17.25" customHeight="1">
      <c r="B67" s="36" t="s">
        <v>131</v>
      </c>
      <c r="C67" s="37">
        <v>2556584.7999999998</v>
      </c>
      <c r="D67" s="37">
        <v>0</v>
      </c>
      <c r="E67" s="37">
        <v>0</v>
      </c>
      <c r="F67" s="37">
        <v>0</v>
      </c>
      <c r="G67" s="37">
        <v>0</v>
      </c>
      <c r="H67" s="32">
        <v>2556584.7999999998</v>
      </c>
    </row>
    <row r="68" spans="2:8" ht="17.25" customHeight="1">
      <c r="B68" s="42" t="s">
        <v>134</v>
      </c>
      <c r="C68" s="41">
        <f>SUM(C9:C67)</f>
        <v>79752814.180000007</v>
      </c>
      <c r="D68" s="41">
        <f>SUM(D9:D67)</f>
        <v>200543118.45999998</v>
      </c>
      <c r="E68" s="41">
        <f>SUM(E9:E67)</f>
        <v>709668415.32000005</v>
      </c>
      <c r="F68" s="41">
        <f>SUM(F9:F67)</f>
        <v>268925500</v>
      </c>
      <c r="G68" s="41">
        <f>SUM(G9:G67)</f>
        <v>212499999.90000001</v>
      </c>
      <c r="H68" s="41">
        <f>SUM(H9:H67)</f>
        <v>1499958729.3900001</v>
      </c>
    </row>
    <row r="69" spans="2:8" ht="45" customHeight="1">
      <c r="B69" s="46" t="s">
        <v>139</v>
      </c>
      <c r="C69" s="46"/>
      <c r="D69" s="46"/>
      <c r="E69" s="46"/>
      <c r="F69" s="46"/>
      <c r="G69" s="46"/>
      <c r="H69" s="46"/>
    </row>
  </sheetData>
  <autoFilter ref="B8:H68" xr:uid="{6F3FB036-53C3-4EF2-91BF-37FAB0757C2E}"/>
  <mergeCells count="4">
    <mergeCell ref="B6:H6"/>
    <mergeCell ref="B69:H69"/>
    <mergeCell ref="C7:H7"/>
    <mergeCell ref="B7:B8"/>
  </mergeCells>
  <printOptions horizontalCentered="1"/>
  <pageMargins left="0.25" right="0.25" top="0.75" bottom="0.75" header="0.3" footer="0.3"/>
  <pageSetup paperSize="5" fitToHeight="0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045315FBA9F44D8D70733E3990EA95" ma:contentTypeVersion="21" ma:contentTypeDescription="Crear nuevo documento." ma:contentTypeScope="" ma:versionID="aa2d45d91e21f0ba7fad534fdf22e1b3">
  <xsd:schema xmlns:xsd="http://www.w3.org/2001/XMLSchema" xmlns:xs="http://www.w3.org/2001/XMLSchema" xmlns:p="http://schemas.microsoft.com/office/2006/metadata/properties" xmlns:ns2="413b7329-655d-4d7d-a76a-bebacd67a116" xmlns:ns3="6e0e2266-76bd-4139-930a-1cefa2e3aa60" targetNamespace="http://schemas.microsoft.com/office/2006/metadata/properties" ma:root="true" ma:fieldsID="336fc308c3dd500555d4e5d542fe5ee8" ns2:_="" ns3:_="">
    <xsd:import namespace="413b7329-655d-4d7d-a76a-bebacd67a116"/>
    <xsd:import namespace="6e0e2266-76bd-4139-930a-1cefa2e3aa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  <xsd:element ref="ns2:FechaYhora" minOccurs="0"/>
                <xsd:element ref="ns2:Usuari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3b7329-655d-4d7d-a76a-bebacd67a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FechaYhora" ma:index="27" nillable="true" ma:displayName="Fecha Y hora" ma:description="Indica la fecha y Hora en que fue subido" ma:format="DateTime" ma:internalName="FechaYhora">
      <xsd:simpleType>
        <xsd:restriction base="dms:DateTime"/>
      </xsd:simpleType>
    </xsd:element>
    <xsd:element name="Usuario" ma:index="28" nillable="true" ma:displayName="Usuario" ma:description="Usuario que subió el Archivo" ma:format="Dropdown" ma:list="UserInfo" ma:SharePointGroup="0" ma:internalName="Usuari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0e2266-76bd-4139-930a-1cefa2e3a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82f561c-1994-4a7f-972f-9d5b7326916d}" ma:internalName="TaxCatchAll" ma:showField="CatchAllData" ma:web="6e0e2266-76bd-4139-930a-1cefa2e3aa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0e2266-76bd-4139-930a-1cefa2e3aa60" xsi:nil="true"/>
    <FechaYhora xmlns="413b7329-655d-4d7d-a76a-bebacd67a116" xsi:nil="true"/>
    <Usuario xmlns="413b7329-655d-4d7d-a76a-bebacd67a116">
      <UserInfo>
        <DisplayName/>
        <AccountId xsi:nil="true"/>
        <AccountType/>
      </UserInfo>
    </Usuario>
    <lcf76f155ced4ddcb4097134ff3c332f xmlns="413b7329-655d-4d7d-a76a-bebacd67a11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EDFF938-FA20-4F5B-8F1A-B10FF759BE71}"/>
</file>

<file path=customXml/itemProps2.xml><?xml version="1.0" encoding="utf-8"?>
<ds:datastoreItem xmlns:ds="http://schemas.openxmlformats.org/officeDocument/2006/customXml" ds:itemID="{8F4765F6-CE4B-491A-88DA-7A09259BC43A}"/>
</file>

<file path=customXml/itemProps3.xml><?xml version="1.0" encoding="utf-8"?>
<ds:datastoreItem xmlns:ds="http://schemas.openxmlformats.org/officeDocument/2006/customXml" ds:itemID="{677532DB-6C31-41A4-A99E-4BE0688685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Gilena J. Alcantara Mateo</dc:creator>
  <cp:keywords/>
  <dc:description/>
  <cp:lastModifiedBy>Gilena J. Alcantara Mateo</cp:lastModifiedBy>
  <cp:revision/>
  <dcterms:created xsi:type="dcterms:W3CDTF">2025-12-18T11:41:12Z</dcterms:created>
  <dcterms:modified xsi:type="dcterms:W3CDTF">2025-12-29T12:20:55Z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0x01010027045315FBA9F44D8D70733E3990EA95</vt:lpwstr>
  </property>
  <property fmtid="{D5CDD505-2E9C-101B-9397-08002B2CF9AE}" pid="3" name="MediaServiceImageTags">
    <vt:lpwstr/>
  </property>
</Properties>
</file>