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2"/>
  <workbookPr/>
  <mc:AlternateContent xmlns:mc="http://schemas.openxmlformats.org/markup-compatibility/2006">
    <mc:Choice Requires="x15">
      <x15ac:absPath xmlns:x15ac="http://schemas.microsoft.com/office/spreadsheetml/2010/11/ac" url="C:\Users\masestevez\Desktop\Documentos\Ciudad Nueva\Impermeabilizacion\"/>
    </mc:Choice>
  </mc:AlternateContent>
  <xr:revisionPtr revIDLastSave="0" documentId="8_{87018D7C-226D-4221-978A-258D70F02294}" xr6:coauthVersionLast="47" xr6:coauthVersionMax="47" xr10:uidLastSave="{00000000-0000-0000-0000-000000000000}"/>
  <bookViews>
    <workbookView xWindow="0" yWindow="0" windowWidth="28800" windowHeight="11730" xr2:uid="{00000000-000D-0000-FFFF-FFFF00000000}"/>
  </bookViews>
  <sheets>
    <sheet name="Presupuesto General" sheetId="2" r:id="rId1"/>
    <sheet name="Cantidad" sheetId="3" r:id="rId2"/>
  </sheets>
  <definedNames>
    <definedName name="_xlnm.Print_Area" localSheetId="0">'Presupuesto General'!$A$1:$G$84</definedName>
    <definedName name="_xlnm.Print_Titles" localSheetId="0">'Presupuesto General'!$1:$10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  <c r="F26" i="2"/>
  <c r="F27" i="2"/>
  <c r="F28" i="2"/>
  <c r="F29" i="2"/>
  <c r="F25" i="2"/>
  <c r="F13" i="2"/>
  <c r="F14" i="2"/>
  <c r="F15" i="2"/>
  <c r="F16" i="2"/>
  <c r="F17" i="2"/>
  <c r="F18" i="2"/>
  <c r="F19" i="2"/>
  <c r="F20" i="2"/>
  <c r="F21" i="2"/>
  <c r="G30" i="2" l="1"/>
  <c r="G22" i="2"/>
  <c r="A25" i="2"/>
  <c r="M24" i="3"/>
  <c r="A12" i="2"/>
  <c r="A13" i="2" s="1"/>
  <c r="A14" i="2" s="1"/>
  <c r="A15" i="2" s="1"/>
  <c r="A16" i="2" s="1"/>
  <c r="A17" i="2" s="1"/>
  <c r="A18" i="2" s="1"/>
  <c r="A19" i="2" s="1"/>
  <c r="A20" i="2" s="1"/>
  <c r="A21" i="2" s="1"/>
  <c r="G125" i="3"/>
  <c r="I125" i="3" s="1"/>
  <c r="G124" i="3"/>
  <c r="I124" i="3" s="1"/>
  <c r="G123" i="3"/>
  <c r="G116" i="3"/>
  <c r="I116" i="3" s="1"/>
  <c r="G115" i="3"/>
  <c r="I115" i="3" s="1"/>
  <c r="G114" i="3"/>
  <c r="G107" i="3"/>
  <c r="I107" i="3" s="1"/>
  <c r="G106" i="3"/>
  <c r="I106" i="3" s="1"/>
  <c r="G105" i="3"/>
  <c r="G79" i="3"/>
  <c r="I79" i="3" s="1"/>
  <c r="G78" i="3"/>
  <c r="I78" i="3" s="1"/>
  <c r="G77" i="3"/>
  <c r="I77" i="3" s="1"/>
  <c r="G76" i="3"/>
  <c r="I76" i="3" s="1"/>
  <c r="G75" i="3"/>
  <c r="I75" i="3" s="1"/>
  <c r="G74" i="3"/>
  <c r="I74" i="3" s="1"/>
  <c r="G73" i="3"/>
  <c r="I73" i="3" s="1"/>
  <c r="G72" i="3"/>
  <c r="I72" i="3" s="1"/>
  <c r="G71" i="3"/>
  <c r="I71" i="3" s="1"/>
  <c r="G46" i="3"/>
  <c r="I46" i="3" s="1"/>
  <c r="G45" i="3"/>
  <c r="I45" i="3" s="1"/>
  <c r="G44" i="3"/>
  <c r="I44" i="3" s="1"/>
  <c r="G43" i="3"/>
  <c r="I43" i="3" s="1"/>
  <c r="G42" i="3"/>
  <c r="I42" i="3" s="1"/>
  <c r="G41" i="3"/>
  <c r="I41" i="3" s="1"/>
  <c r="G40" i="3"/>
  <c r="I40" i="3" s="1"/>
  <c r="G39" i="3"/>
  <c r="I39" i="3" s="1"/>
  <c r="G38" i="3"/>
  <c r="D26" i="3"/>
  <c r="G26" i="3" s="1"/>
  <c r="I26" i="3" s="1"/>
  <c r="D25" i="3"/>
  <c r="G25" i="3" s="1"/>
  <c r="I25" i="3" s="1"/>
  <c r="E24" i="3"/>
  <c r="G24" i="3" s="1"/>
  <c r="I24" i="3" s="1"/>
  <c r="G31" i="3"/>
  <c r="I31" i="3" s="1"/>
  <c r="G30" i="3"/>
  <c r="I30" i="3" s="1"/>
  <c r="G29" i="3"/>
  <c r="I29" i="3" s="1"/>
  <c r="G28" i="3"/>
  <c r="I28" i="3" s="1"/>
  <c r="G27" i="3"/>
  <c r="I27" i="3" s="1"/>
  <c r="G23" i="3"/>
  <c r="D16" i="3"/>
  <c r="G16" i="3" s="1"/>
  <c r="I16" i="3" s="1"/>
  <c r="D14" i="3"/>
  <c r="G14" i="3" s="1"/>
  <c r="I14" i="3" s="1"/>
  <c r="D12" i="3"/>
  <c r="G12" i="3" s="1"/>
  <c r="I12" i="3" s="1"/>
  <c r="D10" i="3"/>
  <c r="D9" i="3"/>
  <c r="D8" i="3"/>
  <c r="G15" i="3"/>
  <c r="I15" i="3" s="1"/>
  <c r="G13" i="3"/>
  <c r="I13" i="3" s="1"/>
  <c r="G11" i="3"/>
  <c r="I11" i="3" s="1"/>
  <c r="G126" i="3" l="1"/>
  <c r="C127" i="3" s="1"/>
  <c r="G117" i="3"/>
  <c r="C118" i="3" s="1"/>
  <c r="G108" i="3"/>
  <c r="C109" i="3" s="1"/>
  <c r="I123" i="3"/>
  <c r="I114" i="3"/>
  <c r="I105" i="3"/>
  <c r="G80" i="3"/>
  <c r="I80" i="3" s="1"/>
  <c r="G47" i="3"/>
  <c r="I38" i="3"/>
  <c r="G32" i="3"/>
  <c r="I23" i="3"/>
  <c r="H99" i="3"/>
  <c r="G98" i="3"/>
  <c r="I98" i="3" s="1"/>
  <c r="E97" i="3"/>
  <c r="D97" i="3"/>
  <c r="H90" i="3"/>
  <c r="G89" i="3"/>
  <c r="I89" i="3" s="1"/>
  <c r="G88" i="3"/>
  <c r="I88" i="3" s="1"/>
  <c r="G87" i="3"/>
  <c r="I87" i="3" s="1"/>
  <c r="H56" i="3"/>
  <c r="G55" i="3"/>
  <c r="I55" i="3" s="1"/>
  <c r="G10" i="3"/>
  <c r="I10" i="3" s="1"/>
  <c r="G9" i="3"/>
  <c r="I9" i="3" s="1"/>
  <c r="G8" i="3"/>
  <c r="A26" i="2"/>
  <c r="A27" i="2" s="1"/>
  <c r="A28" i="2" s="1"/>
  <c r="A29" i="2" s="1"/>
  <c r="I117" i="3" l="1"/>
  <c r="I108" i="3"/>
  <c r="C110" i="3" s="1"/>
  <c r="F110" i="3" s="1"/>
  <c r="I126" i="3"/>
  <c r="C128" i="3" s="1"/>
  <c r="F128" i="3" s="1"/>
  <c r="F127" i="3"/>
  <c r="K121" i="3" s="1"/>
  <c r="C119" i="3"/>
  <c r="F119" i="3" s="1"/>
  <c r="F118" i="3"/>
  <c r="K112" i="3" s="1"/>
  <c r="F109" i="3"/>
  <c r="K103" i="3" s="1"/>
  <c r="C81" i="3"/>
  <c r="F81" i="3" s="1"/>
  <c r="K69" i="3" s="1"/>
  <c r="I47" i="3"/>
  <c r="C48" i="3"/>
  <c r="I32" i="3"/>
  <c r="C33" i="3"/>
  <c r="G17" i="3"/>
  <c r="C18" i="3" s="1"/>
  <c r="G97" i="3"/>
  <c r="G99" i="3" s="1"/>
  <c r="G54" i="3"/>
  <c r="G56" i="3" s="1"/>
  <c r="G90" i="3"/>
  <c r="I8" i="3"/>
  <c r="M41" i="3" l="1"/>
  <c r="C82" i="3"/>
  <c r="F82" i="3" s="1"/>
  <c r="F48" i="3"/>
  <c r="K48" i="3" s="1"/>
  <c r="C49" i="3"/>
  <c r="F49" i="3" s="1"/>
  <c r="C34" i="3"/>
  <c r="F34" i="3" s="1"/>
  <c r="F33" i="3"/>
  <c r="K33" i="3" s="1"/>
  <c r="G33" i="2"/>
  <c r="G38" i="2" s="1"/>
  <c r="I97" i="3"/>
  <c r="I99" i="3" s="1"/>
  <c r="I54" i="3"/>
  <c r="I56" i="3" s="1"/>
  <c r="I17" i="3"/>
  <c r="C19" i="3" s="1"/>
  <c r="F19" i="3" s="1"/>
  <c r="I90" i="3"/>
  <c r="C91" i="3"/>
  <c r="C100" i="3"/>
  <c r="F18" i="3"/>
  <c r="K6" i="3" s="1"/>
  <c r="C57" i="3"/>
  <c r="G39" i="2" l="1"/>
  <c r="G52" i="2"/>
  <c r="G49" i="2"/>
  <c r="G48" i="2"/>
  <c r="G57" i="2"/>
  <c r="G50" i="2"/>
  <c r="G51" i="2"/>
  <c r="G40" i="2"/>
  <c r="C101" i="3"/>
  <c r="F101" i="3" s="1"/>
  <c r="F100" i="3"/>
  <c r="K95" i="3" s="1"/>
  <c r="C92" i="3"/>
  <c r="F92" i="3" s="1"/>
  <c r="F91" i="3"/>
  <c r="K85" i="3" s="1"/>
  <c r="C58" i="3"/>
  <c r="F58" i="3" s="1"/>
  <c r="F57" i="3"/>
  <c r="K57" i="3" s="1"/>
  <c r="I4" i="3" s="1"/>
  <c r="G41" i="2" l="1"/>
  <c r="G43" i="2" s="1"/>
  <c r="G45" i="2" s="1"/>
  <c r="K66" i="3"/>
  <c r="I66" i="3"/>
  <c r="G47" i="2" l="1"/>
  <c r="G53" i="2" s="1"/>
  <c r="G55" i="2" s="1"/>
  <c r="G59" i="2" s="1"/>
  <c r="K4" i="3"/>
</calcChain>
</file>

<file path=xl/sharedStrings.xml><?xml version="1.0" encoding="utf-8"?>
<sst xmlns="http://schemas.openxmlformats.org/spreadsheetml/2006/main" count="305" uniqueCount="92">
  <si>
    <t>OBRA:</t>
  </si>
  <si>
    <t>IMPERMEABILIZACIÓN DE TECHO DEL PALACIO DE JUSTICIA DE CIUDAD NUEVA</t>
  </si>
  <si>
    <t>Fecha :</t>
  </si>
  <si>
    <t>UBIC.:</t>
  </si>
  <si>
    <t>Distrito Nacional</t>
  </si>
  <si>
    <t>Part.</t>
  </si>
  <si>
    <t>Descripción</t>
  </si>
  <si>
    <t>Cant.</t>
  </si>
  <si>
    <t>Ud.</t>
  </si>
  <si>
    <t>Precio</t>
  </si>
  <si>
    <t>Valor  ($RD)</t>
  </si>
  <si>
    <t xml:space="preserve">PRELIMINARES </t>
  </si>
  <si>
    <t>Retiro de fino de techo existente</t>
  </si>
  <si>
    <t>m2</t>
  </si>
  <si>
    <t>Retiro de lona asfáltica existente</t>
  </si>
  <si>
    <t>Reubicación de drenajes de techo</t>
  </si>
  <si>
    <t>ud</t>
  </si>
  <si>
    <t>Relleno y terminación entre antepecho existente y antepecho propuesto</t>
  </si>
  <si>
    <t>ml</t>
  </si>
  <si>
    <t>Cantos en general</t>
  </si>
  <si>
    <t xml:space="preserve">Confección de Zabaleta </t>
  </si>
  <si>
    <t xml:space="preserve">Pañete en antepecho </t>
  </si>
  <si>
    <t>Confección de canaletas en fino de techo y/o Corrección pendiente de fino de techo</t>
  </si>
  <si>
    <t xml:space="preserve">Bote de escombros </t>
  </si>
  <si>
    <t>viajes</t>
  </si>
  <si>
    <t>Limpieza continua</t>
  </si>
  <si>
    <t>pa</t>
  </si>
  <si>
    <t>Sub-total</t>
  </si>
  <si>
    <t>IMPERMEABILIZACIÓN DE TECHO Y CORRECCIÓN DE DAÑOS</t>
  </si>
  <si>
    <t>Suministro e instalación de lona asfáltica nueva granulada de poliéster 5kg. Color Tonos Claros (blanco o gris)</t>
  </si>
  <si>
    <t>Suministro y aplicación de pintura interior en  pasillos y areas afectadas  (incluye resane de imperfecciones en pañete)</t>
  </si>
  <si>
    <t>Suministro y aplicación de pintura satinada en muros exteriores</t>
  </si>
  <si>
    <t>Suministro e Instalación de Plafón 2'' x 2''  x 7mm vinil yeso (incluye estructura en metal Maint Tee y Cross Tee)</t>
  </si>
  <si>
    <t xml:space="preserve">Limpieza final </t>
  </si>
  <si>
    <t>TOTAL GENERAL  (RD$)</t>
  </si>
  <si>
    <t>GASTOS INDIRECTOS</t>
  </si>
  <si>
    <t>No.</t>
  </si>
  <si>
    <t xml:space="preserve"> %</t>
  </si>
  <si>
    <t>Valor</t>
  </si>
  <si>
    <t>Dirección técnica y responsabilidad</t>
  </si>
  <si>
    <t>Gastos administrativos y de obra</t>
  </si>
  <si>
    <t>Transporte</t>
  </si>
  <si>
    <t>Sub-total Gravado</t>
  </si>
  <si>
    <t>Base Imponible de ITBIS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</si>
  <si>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</si>
  <si>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</si>
  <si>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</si>
  <si>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</si>
  <si>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</si>
  <si>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</si>
  <si>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GASTOS INDIRECTOS</t>
  </si>
  <si>
    <t>Imprevistos</t>
  </si>
  <si>
    <t>TOTAL GENERAL</t>
  </si>
  <si>
    <t>MEDICION DE AREA CIUDAD NUEVA</t>
  </si>
  <si>
    <t>TECHO 1 DE CIUDAD NUEVA</t>
  </si>
  <si>
    <t>LONA ASFALTICA EN TECHO PROXIMO A CARCEL DE LA PGR</t>
  </si>
  <si>
    <t>UBICACIÓN</t>
  </si>
  <si>
    <t>Descripcion</t>
  </si>
  <si>
    <t>uds</t>
  </si>
  <si>
    <t>largo</t>
  </si>
  <si>
    <t>alto</t>
  </si>
  <si>
    <t>cant</t>
  </si>
  <si>
    <t>total</t>
  </si>
  <si>
    <t>Porcentaje</t>
  </si>
  <si>
    <t>Ponderado</t>
  </si>
  <si>
    <t>Area 1</t>
  </si>
  <si>
    <t>Area 2</t>
  </si>
  <si>
    <t>Area 3-muros</t>
  </si>
  <si>
    <t>Area 4</t>
  </si>
  <si>
    <t>Area 5-m</t>
  </si>
  <si>
    <t>Area 6</t>
  </si>
  <si>
    <t>Area 7-m</t>
  </si>
  <si>
    <t>Area 8</t>
  </si>
  <si>
    <t>Area 9-m</t>
  </si>
  <si>
    <t>Pago reducido</t>
  </si>
  <si>
    <t>LONA ASFALTICA EN TECHO EN  SEGUNDA ZONA</t>
  </si>
  <si>
    <t>Area 4-muros</t>
  </si>
  <si>
    <t>PLAFOND 2" X 2" VINIL YESO+MAIN TEE + CROSS TEE</t>
  </si>
  <si>
    <t>AREA 1</t>
  </si>
  <si>
    <t>AREA 2</t>
  </si>
  <si>
    <t>MEDICION DE AREA BOCA CHICA</t>
  </si>
  <si>
    <t>SALA DE LACTANCIA</t>
  </si>
  <si>
    <t>LONA ASFALTICA EN EDIFICIO DE BOCA CHICA</t>
  </si>
  <si>
    <t>MUROS DE SHEETROCK</t>
  </si>
  <si>
    <t>Muro 1</t>
  </si>
  <si>
    <t>Muro2</t>
  </si>
  <si>
    <t>Dintel</t>
  </si>
  <si>
    <t>PLAFOND 2" X 2" VINIL YESO+ MAIN TEE &amp; CROSS TEE</t>
  </si>
  <si>
    <t>PULIDO DE PISO</t>
  </si>
  <si>
    <t>PINTURA AFECTADA POR FILTRACION</t>
  </si>
  <si>
    <t>PUERTA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</si>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</sst>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P_t_s_-;\-* #,##0.00\ _P_t_s_-;_-* &quot;-&quot;??\ _P_t_s_-;_-@_-"/>
    <numFmt numFmtId="167" formatCode="[$-1C0A]d&quot; de &quot;mmmm&quot; de &quot;yyyy;@"/>
    <numFmt numFmtId="168" formatCode="0.0"/>
    <numFmt numFmtId="169" formatCode="_(&quot;RD$&quot;* #,##0.00_);_(&quot;RD$&quot;* \(#,##0.00\);_(&quot;RD$&quot;* &quot;-&quot;??_);_(@_)"/>
    <numFmt numFmtId="170" formatCode="0.000"/>
    <numFmt numFmtId="171" formatCode="0.0%"/>
    <numFmt numFmtId="172" formatCode="0.000%"/>
    <numFmt numFmtId="173" formatCode="[$$-2C0A]\ #,##0.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theme="1" tint="0.34998626667073579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8" tint="-0.499984740745262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2"/>
      <name val="Arial Narrow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83">
    <xf numFmtId="0" fontId="0" fillId="0" borderId="0" xfId="0"/>
    <xf numFmtId="0" fontId="20" fillId="4" borderId="3" xfId="0" applyFont="1" applyFill="1" applyBorder="1"/>
    <xf numFmtId="0" fontId="0" fillId="0" borderId="3" xfId="0" applyBorder="1"/>
    <xf numFmtId="169" fontId="0" fillId="0" borderId="0" xfId="0" applyNumberFormat="1"/>
    <xf numFmtId="0" fontId="20" fillId="4" borderId="10" xfId="0" applyFont="1" applyFill="1" applyBorder="1"/>
    <xf numFmtId="0" fontId="0" fillId="0" borderId="10" xfId="0" applyBorder="1"/>
    <xf numFmtId="0" fontId="0" fillId="0" borderId="11" xfId="0" applyBorder="1"/>
    <xf numFmtId="0" fontId="20" fillId="0" borderId="10" xfId="0" applyFont="1" applyBorder="1"/>
    <xf numFmtId="165" fontId="1" fillId="0" borderId="3" xfId="5" applyFont="1" applyFill="1" applyBorder="1" applyAlignment="1">
      <alignment horizontal="center"/>
    </xf>
    <xf numFmtId="165" fontId="1" fillId="0" borderId="12" xfId="5" applyFont="1" applyFill="1" applyBorder="1" applyAlignment="1">
      <alignment horizontal="center"/>
    </xf>
    <xf numFmtId="165" fontId="1" fillId="0" borderId="13" xfId="5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1" fillId="0" borderId="1" xfId="5" applyFont="1" applyFill="1" applyBorder="1" applyAlignment="1">
      <alignment horizontal="center" vertical="center"/>
    </xf>
    <xf numFmtId="165" fontId="25" fillId="0" borderId="1" xfId="5" applyFont="1" applyFill="1" applyBorder="1" applyAlignment="1">
      <alignment horizontal="center" vertical="center"/>
    </xf>
    <xf numFmtId="0" fontId="0" fillId="0" borderId="1" xfId="0" applyBorder="1"/>
    <xf numFmtId="0" fontId="26" fillId="0" borderId="14" xfId="0" applyFont="1" applyBorder="1" applyAlignment="1">
      <alignment horizontal="center"/>
    </xf>
    <xf numFmtId="0" fontId="2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165" fontId="1" fillId="4" borderId="0" xfId="5" applyFont="1" applyFill="1" applyBorder="1" applyAlignment="1">
      <alignment horizontal="center"/>
    </xf>
    <xf numFmtId="165" fontId="1" fillId="4" borderId="15" xfId="5" applyFont="1" applyFill="1" applyBorder="1" applyAlignment="1">
      <alignment horizontal="center"/>
    </xf>
    <xf numFmtId="9" fontId="1" fillId="4" borderId="15" xfId="7" applyFont="1" applyFill="1" applyBorder="1" applyAlignment="1">
      <alignment horizontal="center"/>
    </xf>
    <xf numFmtId="0" fontId="20" fillId="0" borderId="9" xfId="0" applyFont="1" applyBorder="1"/>
    <xf numFmtId="0" fontId="0" fillId="0" borderId="16" xfId="0" applyBorder="1"/>
    <xf numFmtId="0" fontId="26" fillId="0" borderId="2" xfId="0" applyFont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165" fontId="1" fillId="4" borderId="3" xfId="5" applyFont="1" applyFill="1" applyBorder="1" applyAlignment="1">
      <alignment horizontal="center"/>
    </xf>
    <xf numFmtId="165" fontId="1" fillId="4" borderId="8" xfId="5" applyFont="1" applyFill="1" applyBorder="1" applyAlignment="1">
      <alignment horizontal="center"/>
    </xf>
    <xf numFmtId="9" fontId="1" fillId="4" borderId="8" xfId="5" applyNumberFormat="1" applyFont="1" applyFill="1" applyBorder="1" applyAlignment="1">
      <alignment horizontal="center"/>
    </xf>
    <xf numFmtId="0" fontId="23" fillId="4" borderId="9" xfId="0" applyFont="1" applyFill="1" applyBorder="1" applyAlignment="1">
      <alignment horizontal="left"/>
    </xf>
    <xf numFmtId="165" fontId="0" fillId="0" borderId="9" xfId="0" applyNumberFormat="1" applyBorder="1"/>
    <xf numFmtId="0" fontId="0" fillId="0" borderId="17" xfId="0" applyBorder="1"/>
    <xf numFmtId="169" fontId="1" fillId="0" borderId="9" xfId="6" applyFont="1" applyBorder="1"/>
    <xf numFmtId="0" fontId="23" fillId="4" borderId="18" xfId="0" applyFont="1" applyFill="1" applyBorder="1" applyAlignment="1">
      <alignment horizontal="left"/>
    </xf>
    <xf numFmtId="165" fontId="0" fillId="0" borderId="19" xfId="0" applyNumberFormat="1" applyBorder="1"/>
    <xf numFmtId="0" fontId="0" fillId="0" borderId="19" xfId="0" applyBorder="1"/>
    <xf numFmtId="0" fontId="0" fillId="0" borderId="20" xfId="0" applyBorder="1"/>
    <xf numFmtId="169" fontId="1" fillId="0" borderId="21" xfId="6" applyFont="1" applyBorder="1"/>
    <xf numFmtId="0" fontId="20" fillId="0" borderId="3" xfId="0" applyFont="1" applyBorder="1"/>
    <xf numFmtId="165" fontId="1" fillId="4" borderId="0" xfId="5" applyFont="1" applyFill="1" applyBorder="1" applyAlignment="1"/>
    <xf numFmtId="165" fontId="0" fillId="0" borderId="0" xfId="0" applyNumberFormat="1"/>
    <xf numFmtId="0" fontId="4" fillId="0" borderId="0" xfId="3"/>
    <xf numFmtId="9" fontId="1" fillId="4" borderId="9" xfId="7" applyFont="1" applyFill="1" applyBorder="1" applyAlignment="1">
      <alignment horizontal="center"/>
    </xf>
    <xf numFmtId="9" fontId="1" fillId="4" borderId="16" xfId="7" applyFont="1" applyFill="1" applyBorder="1" applyAlignment="1">
      <alignment horizontal="center"/>
    </xf>
    <xf numFmtId="9" fontId="1" fillId="4" borderId="25" xfId="7" applyFont="1" applyFill="1" applyBorder="1" applyAlignment="1">
      <alignment horizontal="center"/>
    </xf>
    <xf numFmtId="165" fontId="1" fillId="0" borderId="8" xfId="5" applyFont="1" applyFill="1" applyBorder="1" applyAlignment="1">
      <alignment horizontal="center"/>
    </xf>
    <xf numFmtId="169" fontId="1" fillId="0" borderId="0" xfId="6" applyFont="1" applyBorder="1"/>
    <xf numFmtId="165" fontId="0" fillId="0" borderId="1" xfId="5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left"/>
    </xf>
    <xf numFmtId="165" fontId="21" fillId="4" borderId="19" xfId="0" applyNumberFormat="1" applyFont="1" applyFill="1" applyBorder="1"/>
    <xf numFmtId="0" fontId="21" fillId="4" borderId="19" xfId="0" applyFont="1" applyFill="1" applyBorder="1"/>
    <xf numFmtId="0" fontId="21" fillId="4" borderId="20" xfId="0" applyFont="1" applyFill="1" applyBorder="1"/>
    <xf numFmtId="169" fontId="21" fillId="4" borderId="21" xfId="6" applyFont="1" applyFill="1" applyBorder="1"/>
    <xf numFmtId="165" fontId="21" fillId="0" borderId="19" xfId="0" applyNumberFormat="1" applyFont="1" applyBorder="1"/>
    <xf numFmtId="0" fontId="21" fillId="0" borderId="19" xfId="0" applyFont="1" applyBorder="1"/>
    <xf numFmtId="0" fontId="21" fillId="0" borderId="20" xfId="0" applyFont="1" applyBorder="1"/>
    <xf numFmtId="169" fontId="21" fillId="0" borderId="21" xfId="6" applyFont="1" applyBorder="1"/>
    <xf numFmtId="2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165" fontId="3" fillId="0" borderId="0" xfId="1" applyFont="1" applyAlignment="1" applyProtection="1">
      <alignment horizontal="right"/>
      <protection locked="0"/>
    </xf>
    <xf numFmtId="166" fontId="3" fillId="0" borderId="0" xfId="1" applyNumberFormat="1" applyFont="1" applyAlignment="1" applyProtection="1">
      <alignment horizontal="right"/>
      <protection locked="0"/>
    </xf>
    <xf numFmtId="166" fontId="3" fillId="0" borderId="0" xfId="1" applyNumberFormat="1" applyFont="1" applyFill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2" fontId="5" fillId="0" borderId="0" xfId="0" applyNumberFormat="1" applyFont="1" applyAlignment="1" applyProtection="1">
      <alignment horizontal="right" vertical="center"/>
      <protection locked="0"/>
    </xf>
    <xf numFmtId="165" fontId="15" fillId="0" borderId="0" xfId="0" applyNumberFormat="1" applyFont="1" applyProtection="1">
      <protection locked="0"/>
    </xf>
    <xf numFmtId="165" fontId="7" fillId="0" borderId="0" xfId="0" applyNumberFormat="1" applyFont="1" applyAlignment="1" applyProtection="1">
      <alignment horizontal="right" vertical="top"/>
      <protection locked="0"/>
    </xf>
    <xf numFmtId="167" fontId="7" fillId="0" borderId="0" xfId="1" applyNumberFormat="1" applyFont="1" applyFill="1" applyAlignment="1" applyProtection="1">
      <alignment horizontal="left"/>
      <protection locked="0"/>
    </xf>
    <xf numFmtId="4" fontId="14" fillId="0" borderId="0" xfId="0" applyNumberFormat="1" applyFont="1" applyAlignment="1" applyProtection="1">
      <alignment horizontal="left" vertical="top" wrapText="1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166" fontId="7" fillId="0" borderId="0" xfId="1" applyNumberFormat="1" applyFont="1" applyFill="1" applyBorder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left" vertical="center"/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166" fontId="6" fillId="0" borderId="0" xfId="1" applyNumberFormat="1" applyFont="1" applyFill="1" applyBorder="1" applyAlignment="1" applyProtection="1">
      <alignment horizontal="left"/>
      <protection locked="0"/>
    </xf>
    <xf numFmtId="4" fontId="13" fillId="0" borderId="25" xfId="0" applyNumberFormat="1" applyFont="1" applyBorder="1" applyAlignment="1" applyProtection="1">
      <alignment horizontal="right" vertical="center"/>
      <protection locked="0"/>
    </xf>
    <xf numFmtId="4" fontId="13" fillId="3" borderId="1" xfId="0" applyNumberFormat="1" applyFont="1" applyFill="1" applyBorder="1" applyAlignment="1" applyProtection="1">
      <alignment horizontal="right" vertical="center"/>
      <protection locked="0"/>
    </xf>
    <xf numFmtId="4" fontId="13" fillId="0" borderId="1" xfId="0" applyNumberFormat="1" applyFont="1" applyBorder="1" applyAlignment="1" applyProtection="1">
      <alignment horizontal="right" vertical="center"/>
      <protection locked="0"/>
    </xf>
    <xf numFmtId="40" fontId="6" fillId="5" borderId="3" xfId="1" applyNumberFormat="1" applyFont="1" applyFill="1" applyBorder="1" applyAlignment="1" applyProtection="1">
      <alignment horizontal="right" vertical="center"/>
      <protection locked="0"/>
    </xf>
    <xf numFmtId="4" fontId="13" fillId="0" borderId="9" xfId="0" applyNumberFormat="1" applyFont="1" applyBorder="1" applyAlignment="1" applyProtection="1">
      <alignment horizontal="right" vertical="center"/>
      <protection locked="0"/>
    </xf>
    <xf numFmtId="165" fontId="2" fillId="0" borderId="0" xfId="0" applyNumberFormat="1" applyFont="1" applyProtection="1">
      <protection locked="0"/>
    </xf>
    <xf numFmtId="2" fontId="13" fillId="0" borderId="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 wrapText="1"/>
    </xf>
    <xf numFmtId="4" fontId="13" fillId="2" borderId="25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/>
    <xf numFmtId="2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2" fontId="16" fillId="4" borderId="0" xfId="0" applyNumberFormat="1" applyFont="1" applyFill="1" applyAlignment="1">
      <alignment horizontal="center" vertical="center"/>
    </xf>
    <xf numFmtId="165" fontId="13" fillId="4" borderId="26" xfId="1" applyFont="1" applyFill="1" applyBorder="1" applyAlignment="1" applyProtection="1">
      <alignment horizontal="right" vertical="center"/>
    </xf>
    <xf numFmtId="165" fontId="13" fillId="4" borderId="7" xfId="1" applyFont="1" applyFill="1" applyBorder="1" applyAlignment="1" applyProtection="1">
      <alignment horizontal="right" vertical="center"/>
    </xf>
    <xf numFmtId="165" fontId="13" fillId="4" borderId="4" xfId="1" applyFont="1" applyFill="1" applyBorder="1" applyAlignment="1" applyProtection="1">
      <alignment horizontal="right" vertical="center"/>
    </xf>
    <xf numFmtId="0" fontId="19" fillId="0" borderId="0" xfId="0" applyFont="1"/>
    <xf numFmtId="168" fontId="13" fillId="5" borderId="2" xfId="0" applyNumberFormat="1" applyFont="1" applyFill="1" applyBorder="1" applyAlignment="1">
      <alignment horizontal="right" vertical="center"/>
    </xf>
    <xf numFmtId="2" fontId="6" fillId="5" borderId="3" xfId="0" applyNumberFormat="1" applyFont="1" applyFill="1" applyBorder="1" applyAlignment="1">
      <alignment vertical="center"/>
    </xf>
    <xf numFmtId="4" fontId="6" fillId="5" borderId="3" xfId="1" applyNumberFormat="1" applyFont="1" applyFill="1" applyBorder="1" applyAlignment="1" applyProtection="1">
      <alignment horizontal="center" vertical="center"/>
    </xf>
    <xf numFmtId="165" fontId="6" fillId="5" borderId="3" xfId="1" applyFont="1" applyFill="1" applyBorder="1" applyAlignment="1" applyProtection="1">
      <alignment horizontal="center" vertical="center"/>
    </xf>
    <xf numFmtId="40" fontId="6" fillId="5" borderId="3" xfId="1" applyNumberFormat="1" applyFont="1" applyFill="1" applyBorder="1" applyAlignment="1" applyProtection="1">
      <alignment horizontal="right" vertical="center"/>
    </xf>
    <xf numFmtId="169" fontId="6" fillId="5" borderId="8" xfId="2" applyNumberFormat="1" applyFont="1" applyFill="1" applyBorder="1" applyAlignment="1" applyProtection="1">
      <alignment horizontal="right" vertical="center"/>
    </xf>
    <xf numFmtId="168" fontId="13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vertical="center"/>
    </xf>
    <xf numFmtId="4" fontId="6" fillId="0" borderId="0" xfId="1" applyNumberFormat="1" applyFont="1" applyFill="1" applyBorder="1" applyAlignment="1" applyProtection="1">
      <alignment horizontal="center" vertical="center"/>
    </xf>
    <xf numFmtId="165" fontId="6" fillId="0" borderId="0" xfId="1" applyFont="1" applyFill="1" applyBorder="1" applyAlignment="1" applyProtection="1">
      <alignment horizontal="center" vertical="center"/>
    </xf>
    <xf numFmtId="40" fontId="6" fillId="0" borderId="0" xfId="1" applyNumberFormat="1" applyFont="1" applyFill="1" applyBorder="1" applyAlignment="1" applyProtection="1">
      <alignment horizontal="right" vertical="center"/>
    </xf>
    <xf numFmtId="169" fontId="6" fillId="0" borderId="0" xfId="2" applyNumberFormat="1" applyFont="1" applyFill="1" applyBorder="1" applyAlignment="1" applyProtection="1">
      <alignment horizontal="right" vertical="center"/>
    </xf>
    <xf numFmtId="2" fontId="16" fillId="4" borderId="1" xfId="0" applyNumberFormat="1" applyFont="1" applyFill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0" fontId="13" fillId="2" borderId="25" xfId="0" applyFont="1" applyFill="1" applyBorder="1" applyAlignment="1">
      <alignment horizontal="left" vertical="center" wrapText="1"/>
    </xf>
    <xf numFmtId="173" fontId="13" fillId="4" borderId="1" xfId="0" applyNumberFormat="1" applyFont="1" applyFill="1" applyBorder="1" applyAlignment="1">
      <alignment vertical="center" wrapText="1"/>
    </xf>
    <xf numFmtId="173" fontId="13" fillId="4" borderId="1" xfId="0" applyNumberFormat="1" applyFont="1" applyFill="1" applyBorder="1" applyAlignment="1">
      <alignment horizontal="left" vertical="center" wrapText="1"/>
    </xf>
    <xf numFmtId="165" fontId="13" fillId="4" borderId="0" xfId="1" applyFont="1" applyFill="1" applyBorder="1" applyAlignment="1" applyProtection="1">
      <alignment horizontal="right" vertical="center"/>
    </xf>
    <xf numFmtId="168" fontId="13" fillId="3" borderId="0" xfId="0" applyNumberFormat="1" applyFont="1" applyFill="1" applyAlignment="1">
      <alignment horizontal="right" vertical="center"/>
    </xf>
    <xf numFmtId="2" fontId="6" fillId="3" borderId="0" xfId="0" applyNumberFormat="1" applyFont="1" applyFill="1" applyAlignment="1">
      <alignment vertical="center"/>
    </xf>
    <xf numFmtId="4" fontId="6" fillId="3" borderId="0" xfId="1" applyNumberFormat="1" applyFont="1" applyFill="1" applyBorder="1" applyAlignment="1" applyProtection="1">
      <alignment horizontal="center" vertical="center"/>
    </xf>
    <xf numFmtId="165" fontId="6" fillId="3" borderId="0" xfId="1" applyFont="1" applyFill="1" applyBorder="1" applyAlignment="1" applyProtection="1">
      <alignment horizontal="center" vertical="center"/>
    </xf>
    <xf numFmtId="40" fontId="6" fillId="3" borderId="0" xfId="1" applyNumberFormat="1" applyFont="1" applyFill="1" applyBorder="1" applyAlignment="1" applyProtection="1">
      <alignment horizontal="right" vertical="center"/>
    </xf>
    <xf numFmtId="169" fontId="6" fillId="3" borderId="0" xfId="2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3" borderId="0" xfId="0" applyFont="1" applyFill="1"/>
    <xf numFmtId="0" fontId="13" fillId="6" borderId="5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169" fontId="7" fillId="5" borderId="7" xfId="2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165" fontId="10" fillId="0" borderId="0" xfId="0" applyNumberFormat="1" applyFont="1" applyAlignment="1">
      <alignment wrapText="1"/>
    </xf>
    <xf numFmtId="168" fontId="27" fillId="0" borderId="0" xfId="0" applyNumberFormat="1" applyFont="1" applyAlignment="1">
      <alignment horizontal="center"/>
    </xf>
    <xf numFmtId="0" fontId="9" fillId="0" borderId="0" xfId="0" applyFont="1"/>
    <xf numFmtId="2" fontId="8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right"/>
    </xf>
    <xf numFmtId="170" fontId="8" fillId="4" borderId="0" xfId="0" applyNumberFormat="1" applyFont="1" applyFill="1" applyAlignment="1">
      <alignment horizontal="right"/>
    </xf>
    <xf numFmtId="0" fontId="8" fillId="2" borderId="0" xfId="0" applyFont="1" applyFill="1" applyAlignment="1">
      <alignment wrapText="1"/>
    </xf>
    <xf numFmtId="2" fontId="7" fillId="7" borderId="22" xfId="0" applyNumberFormat="1" applyFont="1" applyFill="1" applyBorder="1" applyAlignment="1">
      <alignment vertical="center"/>
    </xf>
    <xf numFmtId="2" fontId="7" fillId="7" borderId="22" xfId="0" applyNumberFormat="1" applyFont="1" applyFill="1" applyBorder="1" applyAlignment="1">
      <alignment horizontal="center" vertical="center"/>
    </xf>
    <xf numFmtId="168" fontId="8" fillId="0" borderId="0" xfId="0" applyNumberFormat="1" applyFont="1" applyAlignment="1">
      <alignment horizontal="center"/>
    </xf>
    <xf numFmtId="0" fontId="8" fillId="0" borderId="0" xfId="0" applyFont="1"/>
    <xf numFmtId="165" fontId="8" fillId="0" borderId="0" xfId="8" applyFont="1" applyAlignment="1" applyProtection="1"/>
    <xf numFmtId="10" fontId="8" fillId="0" borderId="0" xfId="8" applyNumberFormat="1" applyFont="1" applyAlignment="1" applyProtection="1"/>
    <xf numFmtId="40" fontId="8" fillId="0" borderId="0" xfId="8" applyNumberFormat="1" applyFont="1" applyAlignment="1" applyProtection="1">
      <alignment horizontal="right"/>
    </xf>
    <xf numFmtId="1" fontId="8" fillId="0" borderId="0" xfId="0" applyNumberFormat="1" applyFont="1" applyAlignment="1">
      <alignment horizontal="center"/>
    </xf>
    <xf numFmtId="171" fontId="8" fillId="0" borderId="0" xfId="9" applyNumberFormat="1" applyFont="1" applyAlignment="1" applyProtection="1">
      <alignment horizontal="right"/>
    </xf>
    <xf numFmtId="165" fontId="4" fillId="0" borderId="0" xfId="3" applyNumberFormat="1"/>
    <xf numFmtId="169" fontId="7" fillId="7" borderId="23" xfId="6" applyFont="1" applyFill="1" applyBorder="1" applyAlignment="1" applyProtection="1">
      <alignment horizontal="right"/>
    </xf>
    <xf numFmtId="9" fontId="7" fillId="7" borderId="22" xfId="7" applyFont="1" applyFill="1" applyBorder="1" applyAlignment="1" applyProtection="1">
      <alignment vertical="center"/>
    </xf>
    <xf numFmtId="168" fontId="8" fillId="7" borderId="24" xfId="0" applyNumberFormat="1" applyFont="1" applyFill="1" applyBorder="1"/>
    <xf numFmtId="0" fontId="6" fillId="8" borderId="20" xfId="0" applyFont="1" applyFill="1" applyBorder="1" applyAlignment="1">
      <alignment horizontal="left"/>
    </xf>
    <xf numFmtId="2" fontId="6" fillId="7" borderId="20" xfId="0" applyNumberFormat="1" applyFont="1" applyFill="1" applyBorder="1" applyAlignment="1">
      <alignment horizontal="center"/>
    </xf>
    <xf numFmtId="170" fontId="6" fillId="7" borderId="20" xfId="1" applyNumberFormat="1" applyFont="1" applyFill="1" applyBorder="1" applyAlignment="1" applyProtection="1">
      <alignment horizontal="right"/>
    </xf>
    <xf numFmtId="170" fontId="8" fillId="0" borderId="0" xfId="9" applyNumberFormat="1" applyFont="1" applyAlignment="1" applyProtection="1">
      <alignment horizontal="right"/>
    </xf>
    <xf numFmtId="172" fontId="8" fillId="0" borderId="0" xfId="9" applyNumberFormat="1" applyFont="1" applyAlignment="1" applyProtection="1">
      <alignment horizontal="right"/>
    </xf>
    <xf numFmtId="165" fontId="2" fillId="0" borderId="0" xfId="0" applyNumberFormat="1" applyFont="1"/>
    <xf numFmtId="0" fontId="8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2" fontId="16" fillId="4" borderId="1" xfId="0" applyNumberFormat="1" applyFont="1" applyFill="1" applyBorder="1" applyAlignment="1">
      <alignment horizontal="left" vertical="center"/>
    </xf>
    <xf numFmtId="166" fontId="7" fillId="0" borderId="0" xfId="1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Alignment="1" applyProtection="1">
      <alignment horizontal="right" vertical="center"/>
      <protection locked="0"/>
    </xf>
    <xf numFmtId="4" fontId="17" fillId="0" borderId="0" xfId="0" applyNumberFormat="1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22" fillId="0" borderId="10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 vertical="center"/>
    </xf>
    <xf numFmtId="165" fontId="13" fillId="0" borderId="4" xfId="1" applyFont="1" applyBorder="1" applyAlignment="1" applyProtection="1">
      <alignment horizontal="right" vertical="center"/>
    </xf>
  </cellXfs>
  <cellStyles count="10">
    <cellStyle name="Millares" xfId="1" builtinId="3"/>
    <cellStyle name="Millares 2" xfId="8" xr:uid="{00000000-0005-0000-0000-000001000000}"/>
    <cellStyle name="Millares 2 32" xfId="5" xr:uid="{00000000-0005-0000-0000-000002000000}"/>
    <cellStyle name="Moneda" xfId="2" builtinId="4"/>
    <cellStyle name="Moneda 3" xfId="6" xr:uid="{00000000-0005-0000-0000-000004000000}"/>
    <cellStyle name="Normal" xfId="0" builtinId="0"/>
    <cellStyle name="Normal 2" xfId="4" xr:uid="{00000000-0005-0000-0000-000006000000}"/>
    <cellStyle name="Normal 3" xfId="3" xr:uid="{00000000-0005-0000-0000-000007000000}"/>
    <cellStyle name="Porcentaje 2" xfId="7" xr:uid="{00000000-0005-0000-0000-000008000000}"/>
    <cellStyle name="Porcentual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4"/>
  <sheetViews>
    <sheetView tabSelected="1" view="pageBreakPreview" zoomScaleNormal="100" zoomScaleSheetLayoutView="100" workbookViewId="0">
      <selection activeCell="E8" sqref="E8"/>
    </sheetView>
  </sheetViews>
  <sheetFormatPr defaultColWidth="11" defaultRowHeight="14.25"/>
  <cols>
    <col min="1" max="1" width="8.42578125" style="100" customWidth="1"/>
    <col min="2" max="2" width="75.85546875" style="101" customWidth="1"/>
    <col min="3" max="3" width="9.7109375" style="102" customWidth="1"/>
    <col min="4" max="4" width="9.140625" style="102" customWidth="1"/>
    <col min="5" max="5" width="14" style="172" customWidth="1"/>
    <col min="6" max="6" width="15.7109375" style="102" bestFit="1" customWidth="1"/>
    <col min="7" max="7" width="26.5703125" style="102" customWidth="1"/>
    <col min="8" max="8" width="15.28515625" style="102" bestFit="1" customWidth="1"/>
    <col min="9" max="9" width="17.140625" style="102" customWidth="1"/>
    <col min="10" max="58" width="9.140625" style="102"/>
    <col min="59" max="59" width="6.140625" style="102" customWidth="1"/>
    <col min="60" max="60" width="41" style="102" customWidth="1"/>
    <col min="61" max="61" width="10.85546875" style="102" customWidth="1"/>
    <col min="62" max="62" width="8.7109375" style="102" customWidth="1"/>
    <col min="63" max="63" width="14.42578125" style="102" customWidth="1"/>
    <col min="64" max="64" width="15.7109375" style="102" bestFit="1" customWidth="1"/>
    <col min="65" max="65" width="15.7109375" style="102" customWidth="1"/>
    <col min="66" max="66" width="14.42578125" style="102" bestFit="1" customWidth="1"/>
    <col min="67" max="67" width="12.7109375" style="102" bestFit="1" customWidth="1"/>
    <col min="68" max="314" width="9.140625" style="102"/>
    <col min="315" max="315" width="6.140625" style="102" customWidth="1"/>
    <col min="316" max="316" width="41" style="102" customWidth="1"/>
    <col min="317" max="317" width="10.85546875" style="102" customWidth="1"/>
    <col min="318" max="318" width="8.7109375" style="102" customWidth="1"/>
    <col min="319" max="319" width="14.42578125" style="102" customWidth="1"/>
    <col min="320" max="320" width="15.7109375" style="102" bestFit="1" customWidth="1"/>
    <col min="321" max="321" width="15.7109375" style="102" customWidth="1"/>
    <col min="322" max="322" width="14.42578125" style="102" bestFit="1" customWidth="1"/>
    <col min="323" max="323" width="12.7109375" style="102" bestFit="1" customWidth="1"/>
    <col min="324" max="570" width="9.140625" style="102"/>
    <col min="571" max="571" width="6.140625" style="102" customWidth="1"/>
    <col min="572" max="572" width="41" style="102" customWidth="1"/>
    <col min="573" max="573" width="10.85546875" style="102" customWidth="1"/>
    <col min="574" max="574" width="8.7109375" style="102" customWidth="1"/>
    <col min="575" max="575" width="14.42578125" style="102" customWidth="1"/>
    <col min="576" max="576" width="15.7109375" style="102" bestFit="1" customWidth="1"/>
    <col min="577" max="577" width="15.7109375" style="102" customWidth="1"/>
    <col min="578" max="578" width="14.42578125" style="102" bestFit="1" customWidth="1"/>
    <col min="579" max="579" width="12.7109375" style="102" bestFit="1" customWidth="1"/>
    <col min="580" max="826" width="9.140625" style="102"/>
    <col min="827" max="827" width="6.140625" style="102" customWidth="1"/>
    <col min="828" max="828" width="41" style="102" customWidth="1"/>
    <col min="829" max="829" width="10.85546875" style="102" customWidth="1"/>
    <col min="830" max="830" width="8.7109375" style="102" customWidth="1"/>
    <col min="831" max="831" width="14.42578125" style="102" customWidth="1"/>
    <col min="832" max="832" width="15.7109375" style="102" bestFit="1" customWidth="1"/>
    <col min="833" max="833" width="15.7109375" style="102" customWidth="1"/>
    <col min="834" max="834" width="14.42578125" style="102" bestFit="1" customWidth="1"/>
    <col min="835" max="835" width="12.7109375" style="102" bestFit="1" customWidth="1"/>
    <col min="836" max="1082" width="9.140625" style="102"/>
    <col min="1083" max="1083" width="6.140625" style="102" customWidth="1"/>
    <col min="1084" max="1084" width="41" style="102" customWidth="1"/>
    <col min="1085" max="1085" width="10.85546875" style="102" customWidth="1"/>
    <col min="1086" max="1086" width="8.7109375" style="102" customWidth="1"/>
    <col min="1087" max="1087" width="14.42578125" style="102" customWidth="1"/>
    <col min="1088" max="1088" width="15.7109375" style="102" bestFit="1" customWidth="1"/>
    <col min="1089" max="1089" width="15.7109375" style="102" customWidth="1"/>
    <col min="1090" max="1090" width="14.42578125" style="102" bestFit="1" customWidth="1"/>
    <col min="1091" max="1091" width="12.7109375" style="102" bestFit="1" customWidth="1"/>
    <col min="1092" max="1338" width="9.140625" style="102"/>
    <col min="1339" max="1339" width="6.140625" style="102" customWidth="1"/>
    <col min="1340" max="1340" width="41" style="102" customWidth="1"/>
    <col min="1341" max="1341" width="10.85546875" style="102" customWidth="1"/>
    <col min="1342" max="1342" width="8.7109375" style="102" customWidth="1"/>
    <col min="1343" max="1343" width="14.42578125" style="102" customWidth="1"/>
    <col min="1344" max="1344" width="15.7109375" style="102" bestFit="1" customWidth="1"/>
    <col min="1345" max="1345" width="15.7109375" style="102" customWidth="1"/>
    <col min="1346" max="1346" width="14.42578125" style="102" bestFit="1" customWidth="1"/>
    <col min="1347" max="1347" width="12.7109375" style="102" bestFit="1" customWidth="1"/>
    <col min="1348" max="1594" width="9.140625" style="102"/>
    <col min="1595" max="1595" width="6.140625" style="102" customWidth="1"/>
    <col min="1596" max="1596" width="41" style="102" customWidth="1"/>
    <col min="1597" max="1597" width="10.85546875" style="102" customWidth="1"/>
    <col min="1598" max="1598" width="8.7109375" style="102" customWidth="1"/>
    <col min="1599" max="1599" width="14.42578125" style="102" customWidth="1"/>
    <col min="1600" max="1600" width="15.7109375" style="102" bestFit="1" customWidth="1"/>
    <col min="1601" max="1601" width="15.7109375" style="102" customWidth="1"/>
    <col min="1602" max="1602" width="14.42578125" style="102" bestFit="1" customWidth="1"/>
    <col min="1603" max="1603" width="12.7109375" style="102" bestFit="1" customWidth="1"/>
    <col min="1604" max="1850" width="9.140625" style="102"/>
    <col min="1851" max="1851" width="6.140625" style="102" customWidth="1"/>
    <col min="1852" max="1852" width="41" style="102" customWidth="1"/>
    <col min="1853" max="1853" width="10.85546875" style="102" customWidth="1"/>
    <col min="1854" max="1854" width="8.7109375" style="102" customWidth="1"/>
    <col min="1855" max="1855" width="14.42578125" style="102" customWidth="1"/>
    <col min="1856" max="1856" width="15.7109375" style="102" bestFit="1" customWidth="1"/>
    <col min="1857" max="1857" width="15.7109375" style="102" customWidth="1"/>
    <col min="1858" max="1858" width="14.42578125" style="102" bestFit="1" customWidth="1"/>
    <col min="1859" max="1859" width="12.7109375" style="102" bestFit="1" customWidth="1"/>
    <col min="1860" max="2106" width="9.140625" style="102"/>
    <col min="2107" max="2107" width="6.140625" style="102" customWidth="1"/>
    <col min="2108" max="2108" width="41" style="102" customWidth="1"/>
    <col min="2109" max="2109" width="10.85546875" style="102" customWidth="1"/>
    <col min="2110" max="2110" width="8.7109375" style="102" customWidth="1"/>
    <col min="2111" max="2111" width="14.42578125" style="102" customWidth="1"/>
    <col min="2112" max="2112" width="15.7109375" style="102" bestFit="1" customWidth="1"/>
    <col min="2113" max="2113" width="15.7109375" style="102" customWidth="1"/>
    <col min="2114" max="2114" width="14.42578125" style="102" bestFit="1" customWidth="1"/>
    <col min="2115" max="2115" width="12.7109375" style="102" bestFit="1" customWidth="1"/>
    <col min="2116" max="2362" width="9.140625" style="102"/>
    <col min="2363" max="2363" width="6.140625" style="102" customWidth="1"/>
    <col min="2364" max="2364" width="41" style="102" customWidth="1"/>
    <col min="2365" max="2365" width="10.85546875" style="102" customWidth="1"/>
    <col min="2366" max="2366" width="8.7109375" style="102" customWidth="1"/>
    <col min="2367" max="2367" width="14.42578125" style="102" customWidth="1"/>
    <col min="2368" max="2368" width="15.7109375" style="102" bestFit="1" customWidth="1"/>
    <col min="2369" max="2369" width="15.7109375" style="102" customWidth="1"/>
    <col min="2370" max="2370" width="14.42578125" style="102" bestFit="1" customWidth="1"/>
    <col min="2371" max="2371" width="12.7109375" style="102" bestFit="1" customWidth="1"/>
    <col min="2372" max="2618" width="9.140625" style="102"/>
    <col min="2619" max="2619" width="6.140625" style="102" customWidth="1"/>
    <col min="2620" max="2620" width="41" style="102" customWidth="1"/>
    <col min="2621" max="2621" width="10.85546875" style="102" customWidth="1"/>
    <col min="2622" max="2622" width="8.7109375" style="102" customWidth="1"/>
    <col min="2623" max="2623" width="14.42578125" style="102" customWidth="1"/>
    <col min="2624" max="2624" width="15.7109375" style="102" bestFit="1" customWidth="1"/>
    <col min="2625" max="2625" width="15.7109375" style="102" customWidth="1"/>
    <col min="2626" max="2626" width="14.42578125" style="102" bestFit="1" customWidth="1"/>
    <col min="2627" max="2627" width="12.7109375" style="102" bestFit="1" customWidth="1"/>
    <col min="2628" max="2874" width="9.140625" style="102"/>
    <col min="2875" max="2875" width="6.140625" style="102" customWidth="1"/>
    <col min="2876" max="2876" width="41" style="102" customWidth="1"/>
    <col min="2877" max="2877" width="10.85546875" style="102" customWidth="1"/>
    <col min="2878" max="2878" width="8.7109375" style="102" customWidth="1"/>
    <col min="2879" max="2879" width="14.42578125" style="102" customWidth="1"/>
    <col min="2880" max="2880" width="15.7109375" style="102" bestFit="1" customWidth="1"/>
    <col min="2881" max="2881" width="15.7109375" style="102" customWidth="1"/>
    <col min="2882" max="2882" width="14.42578125" style="102" bestFit="1" customWidth="1"/>
    <col min="2883" max="2883" width="12.7109375" style="102" bestFit="1" customWidth="1"/>
    <col min="2884" max="3130" width="9.140625" style="102"/>
    <col min="3131" max="3131" width="6.140625" style="102" customWidth="1"/>
    <col min="3132" max="3132" width="41" style="102" customWidth="1"/>
    <col min="3133" max="3133" width="10.85546875" style="102" customWidth="1"/>
    <col min="3134" max="3134" width="8.7109375" style="102" customWidth="1"/>
    <col min="3135" max="3135" width="14.42578125" style="102" customWidth="1"/>
    <col min="3136" max="3136" width="15.7109375" style="102" bestFit="1" customWidth="1"/>
    <col min="3137" max="3137" width="15.7109375" style="102" customWidth="1"/>
    <col min="3138" max="3138" width="14.42578125" style="102" bestFit="1" customWidth="1"/>
    <col min="3139" max="3139" width="12.7109375" style="102" bestFit="1" customWidth="1"/>
    <col min="3140" max="3386" width="9.140625" style="102"/>
    <col min="3387" max="3387" width="6.140625" style="102" customWidth="1"/>
    <col min="3388" max="3388" width="41" style="102" customWidth="1"/>
    <col min="3389" max="3389" width="10.85546875" style="102" customWidth="1"/>
    <col min="3390" max="3390" width="8.7109375" style="102" customWidth="1"/>
    <col min="3391" max="3391" width="14.42578125" style="102" customWidth="1"/>
    <col min="3392" max="3392" width="15.7109375" style="102" bestFit="1" customWidth="1"/>
    <col min="3393" max="3393" width="15.7109375" style="102" customWidth="1"/>
    <col min="3394" max="3394" width="14.42578125" style="102" bestFit="1" customWidth="1"/>
    <col min="3395" max="3395" width="12.7109375" style="102" bestFit="1" customWidth="1"/>
    <col min="3396" max="3642" width="9.140625" style="102"/>
    <col min="3643" max="3643" width="6.140625" style="102" customWidth="1"/>
    <col min="3644" max="3644" width="41" style="102" customWidth="1"/>
    <col min="3645" max="3645" width="10.85546875" style="102" customWidth="1"/>
    <col min="3646" max="3646" width="8.7109375" style="102" customWidth="1"/>
    <col min="3647" max="3647" width="14.42578125" style="102" customWidth="1"/>
    <col min="3648" max="3648" width="15.7109375" style="102" bestFit="1" customWidth="1"/>
    <col min="3649" max="3649" width="15.7109375" style="102" customWidth="1"/>
    <col min="3650" max="3650" width="14.42578125" style="102" bestFit="1" customWidth="1"/>
    <col min="3651" max="3651" width="12.7109375" style="102" bestFit="1" customWidth="1"/>
    <col min="3652" max="3898" width="9.140625" style="102"/>
    <col min="3899" max="3899" width="6.140625" style="102" customWidth="1"/>
    <col min="3900" max="3900" width="41" style="102" customWidth="1"/>
    <col min="3901" max="3901" width="10.85546875" style="102" customWidth="1"/>
    <col min="3902" max="3902" width="8.7109375" style="102" customWidth="1"/>
    <col min="3903" max="3903" width="14.42578125" style="102" customWidth="1"/>
    <col min="3904" max="3904" width="15.7109375" style="102" bestFit="1" customWidth="1"/>
    <col min="3905" max="3905" width="15.7109375" style="102" customWidth="1"/>
    <col min="3906" max="3906" width="14.42578125" style="102" bestFit="1" customWidth="1"/>
    <col min="3907" max="3907" width="12.7109375" style="102" bestFit="1" customWidth="1"/>
    <col min="3908" max="4154" width="9.140625" style="102"/>
    <col min="4155" max="4155" width="6.140625" style="102" customWidth="1"/>
    <col min="4156" max="4156" width="41" style="102" customWidth="1"/>
    <col min="4157" max="4157" width="10.85546875" style="102" customWidth="1"/>
    <col min="4158" max="4158" width="8.7109375" style="102" customWidth="1"/>
    <col min="4159" max="4159" width="14.42578125" style="102" customWidth="1"/>
    <col min="4160" max="4160" width="15.7109375" style="102" bestFit="1" customWidth="1"/>
    <col min="4161" max="4161" width="15.7109375" style="102" customWidth="1"/>
    <col min="4162" max="4162" width="14.42578125" style="102" bestFit="1" customWidth="1"/>
    <col min="4163" max="4163" width="12.7109375" style="102" bestFit="1" customWidth="1"/>
    <col min="4164" max="4410" width="9.140625" style="102"/>
    <col min="4411" max="4411" width="6.140625" style="102" customWidth="1"/>
    <col min="4412" max="4412" width="41" style="102" customWidth="1"/>
    <col min="4413" max="4413" width="10.85546875" style="102" customWidth="1"/>
    <col min="4414" max="4414" width="8.7109375" style="102" customWidth="1"/>
    <col min="4415" max="4415" width="14.42578125" style="102" customWidth="1"/>
    <col min="4416" max="4416" width="15.7109375" style="102" bestFit="1" customWidth="1"/>
    <col min="4417" max="4417" width="15.7109375" style="102" customWidth="1"/>
    <col min="4418" max="4418" width="14.42578125" style="102" bestFit="1" customWidth="1"/>
    <col min="4419" max="4419" width="12.7109375" style="102" bestFit="1" customWidth="1"/>
    <col min="4420" max="4666" width="9.140625" style="102"/>
    <col min="4667" max="4667" width="6.140625" style="102" customWidth="1"/>
    <col min="4668" max="4668" width="41" style="102" customWidth="1"/>
    <col min="4669" max="4669" width="10.85546875" style="102" customWidth="1"/>
    <col min="4670" max="4670" width="8.7109375" style="102" customWidth="1"/>
    <col min="4671" max="4671" width="14.42578125" style="102" customWidth="1"/>
    <col min="4672" max="4672" width="15.7109375" style="102" bestFit="1" customWidth="1"/>
    <col min="4673" max="4673" width="15.7109375" style="102" customWidth="1"/>
    <col min="4674" max="4674" width="14.42578125" style="102" bestFit="1" customWidth="1"/>
    <col min="4675" max="4675" width="12.7109375" style="102" bestFit="1" customWidth="1"/>
    <col min="4676" max="4922" width="9.140625" style="102"/>
    <col min="4923" max="4923" width="6.140625" style="102" customWidth="1"/>
    <col min="4924" max="4924" width="41" style="102" customWidth="1"/>
    <col min="4925" max="4925" width="10.85546875" style="102" customWidth="1"/>
    <col min="4926" max="4926" width="8.7109375" style="102" customWidth="1"/>
    <col min="4927" max="4927" width="14.42578125" style="102" customWidth="1"/>
    <col min="4928" max="4928" width="15.7109375" style="102" bestFit="1" customWidth="1"/>
    <col min="4929" max="4929" width="15.7109375" style="102" customWidth="1"/>
    <col min="4930" max="4930" width="14.42578125" style="102" bestFit="1" customWidth="1"/>
    <col min="4931" max="4931" width="12.7109375" style="102" bestFit="1" customWidth="1"/>
    <col min="4932" max="5178" width="9.140625" style="102"/>
    <col min="5179" max="5179" width="6.140625" style="102" customWidth="1"/>
    <col min="5180" max="5180" width="41" style="102" customWidth="1"/>
    <col min="5181" max="5181" width="10.85546875" style="102" customWidth="1"/>
    <col min="5182" max="5182" width="8.7109375" style="102" customWidth="1"/>
    <col min="5183" max="5183" width="14.42578125" style="102" customWidth="1"/>
    <col min="5184" max="5184" width="15.7109375" style="102" bestFit="1" customWidth="1"/>
    <col min="5185" max="5185" width="15.7109375" style="102" customWidth="1"/>
    <col min="5186" max="5186" width="14.42578125" style="102" bestFit="1" customWidth="1"/>
    <col min="5187" max="5187" width="12.7109375" style="102" bestFit="1" customWidth="1"/>
    <col min="5188" max="5434" width="9.140625" style="102"/>
    <col min="5435" max="5435" width="6.140625" style="102" customWidth="1"/>
    <col min="5436" max="5436" width="41" style="102" customWidth="1"/>
    <col min="5437" max="5437" width="10.85546875" style="102" customWidth="1"/>
    <col min="5438" max="5438" width="8.7109375" style="102" customWidth="1"/>
    <col min="5439" max="5439" width="14.42578125" style="102" customWidth="1"/>
    <col min="5440" max="5440" width="15.7109375" style="102" bestFit="1" customWidth="1"/>
    <col min="5441" max="5441" width="15.7109375" style="102" customWidth="1"/>
    <col min="5442" max="5442" width="14.42578125" style="102" bestFit="1" customWidth="1"/>
    <col min="5443" max="5443" width="12.7109375" style="102" bestFit="1" customWidth="1"/>
    <col min="5444" max="5690" width="9.140625" style="102"/>
    <col min="5691" max="5691" width="6.140625" style="102" customWidth="1"/>
    <col min="5692" max="5692" width="41" style="102" customWidth="1"/>
    <col min="5693" max="5693" width="10.85546875" style="102" customWidth="1"/>
    <col min="5694" max="5694" width="8.7109375" style="102" customWidth="1"/>
    <col min="5695" max="5695" width="14.42578125" style="102" customWidth="1"/>
    <col min="5696" max="5696" width="15.7109375" style="102" bestFit="1" customWidth="1"/>
    <col min="5697" max="5697" width="15.7109375" style="102" customWidth="1"/>
    <col min="5698" max="5698" width="14.42578125" style="102" bestFit="1" customWidth="1"/>
    <col min="5699" max="5699" width="12.7109375" style="102" bestFit="1" customWidth="1"/>
    <col min="5700" max="5946" width="9.140625" style="102"/>
    <col min="5947" max="5947" width="6.140625" style="102" customWidth="1"/>
    <col min="5948" max="5948" width="41" style="102" customWidth="1"/>
    <col min="5949" max="5949" width="10.85546875" style="102" customWidth="1"/>
    <col min="5950" max="5950" width="8.7109375" style="102" customWidth="1"/>
    <col min="5951" max="5951" width="14.42578125" style="102" customWidth="1"/>
    <col min="5952" max="5952" width="15.7109375" style="102" bestFit="1" customWidth="1"/>
    <col min="5953" max="5953" width="15.7109375" style="102" customWidth="1"/>
    <col min="5954" max="5954" width="14.42578125" style="102" bestFit="1" customWidth="1"/>
    <col min="5955" max="5955" width="12.7109375" style="102" bestFit="1" customWidth="1"/>
    <col min="5956" max="6202" width="9.140625" style="102"/>
    <col min="6203" max="6203" width="6.140625" style="102" customWidth="1"/>
    <col min="6204" max="6204" width="41" style="102" customWidth="1"/>
    <col min="6205" max="6205" width="10.85546875" style="102" customWidth="1"/>
    <col min="6206" max="6206" width="8.7109375" style="102" customWidth="1"/>
    <col min="6207" max="6207" width="14.42578125" style="102" customWidth="1"/>
    <col min="6208" max="6208" width="15.7109375" style="102" bestFit="1" customWidth="1"/>
    <col min="6209" max="6209" width="15.7109375" style="102" customWidth="1"/>
    <col min="6210" max="6210" width="14.42578125" style="102" bestFit="1" customWidth="1"/>
    <col min="6211" max="6211" width="12.7109375" style="102" bestFit="1" customWidth="1"/>
    <col min="6212" max="6458" width="9.140625" style="102"/>
    <col min="6459" max="6459" width="6.140625" style="102" customWidth="1"/>
    <col min="6460" max="6460" width="41" style="102" customWidth="1"/>
    <col min="6461" max="6461" width="10.85546875" style="102" customWidth="1"/>
    <col min="6462" max="6462" width="8.7109375" style="102" customWidth="1"/>
    <col min="6463" max="6463" width="14.42578125" style="102" customWidth="1"/>
    <col min="6464" max="6464" width="15.7109375" style="102" bestFit="1" customWidth="1"/>
    <col min="6465" max="6465" width="15.7109375" style="102" customWidth="1"/>
    <col min="6466" max="6466" width="14.42578125" style="102" bestFit="1" customWidth="1"/>
    <col min="6467" max="6467" width="12.7109375" style="102" bestFit="1" customWidth="1"/>
    <col min="6468" max="6714" width="9.140625" style="102"/>
    <col min="6715" max="6715" width="6.140625" style="102" customWidth="1"/>
    <col min="6716" max="6716" width="41" style="102" customWidth="1"/>
    <col min="6717" max="6717" width="10.85546875" style="102" customWidth="1"/>
    <col min="6718" max="6718" width="8.7109375" style="102" customWidth="1"/>
    <col min="6719" max="6719" width="14.42578125" style="102" customWidth="1"/>
    <col min="6720" max="6720" width="15.7109375" style="102" bestFit="1" customWidth="1"/>
    <col min="6721" max="6721" width="15.7109375" style="102" customWidth="1"/>
    <col min="6722" max="6722" width="14.42578125" style="102" bestFit="1" customWidth="1"/>
    <col min="6723" max="6723" width="12.7109375" style="102" bestFit="1" customWidth="1"/>
    <col min="6724" max="6970" width="9.140625" style="102"/>
    <col min="6971" max="6971" width="6.140625" style="102" customWidth="1"/>
    <col min="6972" max="6972" width="41" style="102" customWidth="1"/>
    <col min="6973" max="6973" width="10.85546875" style="102" customWidth="1"/>
    <col min="6974" max="6974" width="8.7109375" style="102" customWidth="1"/>
    <col min="6975" max="6975" width="14.42578125" style="102" customWidth="1"/>
    <col min="6976" max="6976" width="15.7109375" style="102" bestFit="1" customWidth="1"/>
    <col min="6977" max="6977" width="15.7109375" style="102" customWidth="1"/>
    <col min="6978" max="6978" width="14.42578125" style="102" bestFit="1" customWidth="1"/>
    <col min="6979" max="6979" width="12.7109375" style="102" bestFit="1" customWidth="1"/>
    <col min="6980" max="7226" width="9.140625" style="102"/>
    <col min="7227" max="7227" width="6.140625" style="102" customWidth="1"/>
    <col min="7228" max="7228" width="41" style="102" customWidth="1"/>
    <col min="7229" max="7229" width="10.85546875" style="102" customWidth="1"/>
    <col min="7230" max="7230" width="8.7109375" style="102" customWidth="1"/>
    <col min="7231" max="7231" width="14.42578125" style="102" customWidth="1"/>
    <col min="7232" max="7232" width="15.7109375" style="102" bestFit="1" customWidth="1"/>
    <col min="7233" max="7233" width="15.7109375" style="102" customWidth="1"/>
    <col min="7234" max="7234" width="14.42578125" style="102" bestFit="1" customWidth="1"/>
    <col min="7235" max="7235" width="12.7109375" style="102" bestFit="1" customWidth="1"/>
    <col min="7236" max="7482" width="9.140625" style="102"/>
    <col min="7483" max="7483" width="6.140625" style="102" customWidth="1"/>
    <col min="7484" max="7484" width="41" style="102" customWidth="1"/>
    <col min="7485" max="7485" width="10.85546875" style="102" customWidth="1"/>
    <col min="7486" max="7486" width="8.7109375" style="102" customWidth="1"/>
    <col min="7487" max="7487" width="14.42578125" style="102" customWidth="1"/>
    <col min="7488" max="7488" width="15.7109375" style="102" bestFit="1" customWidth="1"/>
    <col min="7489" max="7489" width="15.7109375" style="102" customWidth="1"/>
    <col min="7490" max="7490" width="14.42578125" style="102" bestFit="1" customWidth="1"/>
    <col min="7491" max="7491" width="12.7109375" style="102" bestFit="1" customWidth="1"/>
    <col min="7492" max="7738" width="9.140625" style="102"/>
    <col min="7739" max="7739" width="6.140625" style="102" customWidth="1"/>
    <col min="7740" max="7740" width="41" style="102" customWidth="1"/>
    <col min="7741" max="7741" width="10.85546875" style="102" customWidth="1"/>
    <col min="7742" max="7742" width="8.7109375" style="102" customWidth="1"/>
    <col min="7743" max="7743" width="14.42578125" style="102" customWidth="1"/>
    <col min="7744" max="7744" width="15.7109375" style="102" bestFit="1" customWidth="1"/>
    <col min="7745" max="7745" width="15.7109375" style="102" customWidth="1"/>
    <col min="7746" max="7746" width="14.42578125" style="102" bestFit="1" customWidth="1"/>
    <col min="7747" max="7747" width="12.7109375" style="102" bestFit="1" customWidth="1"/>
    <col min="7748" max="7994" width="9.140625" style="102"/>
    <col min="7995" max="7995" width="6.140625" style="102" customWidth="1"/>
    <col min="7996" max="7996" width="41" style="102" customWidth="1"/>
    <col min="7997" max="7997" width="10.85546875" style="102" customWidth="1"/>
    <col min="7998" max="7998" width="8.7109375" style="102" customWidth="1"/>
    <col min="7999" max="7999" width="14.42578125" style="102" customWidth="1"/>
    <col min="8000" max="8000" width="15.7109375" style="102" bestFit="1" customWidth="1"/>
    <col min="8001" max="8001" width="15.7109375" style="102" customWidth="1"/>
    <col min="8002" max="8002" width="14.42578125" style="102" bestFit="1" customWidth="1"/>
    <col min="8003" max="8003" width="12.7109375" style="102" bestFit="1" customWidth="1"/>
    <col min="8004" max="8250" width="9.140625" style="102"/>
    <col min="8251" max="8251" width="6.140625" style="102" customWidth="1"/>
    <col min="8252" max="8252" width="41" style="102" customWidth="1"/>
    <col min="8253" max="8253" width="10.85546875" style="102" customWidth="1"/>
    <col min="8254" max="8254" width="8.7109375" style="102" customWidth="1"/>
    <col min="8255" max="8255" width="14.42578125" style="102" customWidth="1"/>
    <col min="8256" max="8256" width="15.7109375" style="102" bestFit="1" customWidth="1"/>
    <col min="8257" max="8257" width="15.7109375" style="102" customWidth="1"/>
    <col min="8258" max="8258" width="14.42578125" style="102" bestFit="1" customWidth="1"/>
    <col min="8259" max="8259" width="12.7109375" style="102" bestFit="1" customWidth="1"/>
    <col min="8260" max="8506" width="9.140625" style="102"/>
    <col min="8507" max="8507" width="6.140625" style="102" customWidth="1"/>
    <col min="8508" max="8508" width="41" style="102" customWidth="1"/>
    <col min="8509" max="8509" width="10.85546875" style="102" customWidth="1"/>
    <col min="8510" max="8510" width="8.7109375" style="102" customWidth="1"/>
    <col min="8511" max="8511" width="14.42578125" style="102" customWidth="1"/>
    <col min="8512" max="8512" width="15.7109375" style="102" bestFit="1" customWidth="1"/>
    <col min="8513" max="8513" width="15.7109375" style="102" customWidth="1"/>
    <col min="8514" max="8514" width="14.42578125" style="102" bestFit="1" customWidth="1"/>
    <col min="8515" max="8515" width="12.7109375" style="102" bestFit="1" customWidth="1"/>
    <col min="8516" max="8762" width="9.140625" style="102"/>
    <col min="8763" max="8763" width="6.140625" style="102" customWidth="1"/>
    <col min="8764" max="8764" width="41" style="102" customWidth="1"/>
    <col min="8765" max="8765" width="10.85546875" style="102" customWidth="1"/>
    <col min="8766" max="8766" width="8.7109375" style="102" customWidth="1"/>
    <col min="8767" max="8767" width="14.42578125" style="102" customWidth="1"/>
    <col min="8768" max="8768" width="15.7109375" style="102" bestFit="1" customWidth="1"/>
    <col min="8769" max="8769" width="15.7109375" style="102" customWidth="1"/>
    <col min="8770" max="8770" width="14.42578125" style="102" bestFit="1" customWidth="1"/>
    <col min="8771" max="8771" width="12.7109375" style="102" bestFit="1" customWidth="1"/>
    <col min="8772" max="9018" width="9.140625" style="102"/>
    <col min="9019" max="9019" width="6.140625" style="102" customWidth="1"/>
    <col min="9020" max="9020" width="41" style="102" customWidth="1"/>
    <col min="9021" max="9021" width="10.85546875" style="102" customWidth="1"/>
    <col min="9022" max="9022" width="8.7109375" style="102" customWidth="1"/>
    <col min="9023" max="9023" width="14.42578125" style="102" customWidth="1"/>
    <col min="9024" max="9024" width="15.7109375" style="102" bestFit="1" customWidth="1"/>
    <col min="9025" max="9025" width="15.7109375" style="102" customWidth="1"/>
    <col min="9026" max="9026" width="14.42578125" style="102" bestFit="1" customWidth="1"/>
    <col min="9027" max="9027" width="12.7109375" style="102" bestFit="1" customWidth="1"/>
    <col min="9028" max="9274" width="9.140625" style="102"/>
    <col min="9275" max="9275" width="6.140625" style="102" customWidth="1"/>
    <col min="9276" max="9276" width="41" style="102" customWidth="1"/>
    <col min="9277" max="9277" width="10.85546875" style="102" customWidth="1"/>
    <col min="9278" max="9278" width="8.7109375" style="102" customWidth="1"/>
    <col min="9279" max="9279" width="14.42578125" style="102" customWidth="1"/>
    <col min="9280" max="9280" width="15.7109375" style="102" bestFit="1" customWidth="1"/>
    <col min="9281" max="9281" width="15.7109375" style="102" customWidth="1"/>
    <col min="9282" max="9282" width="14.42578125" style="102" bestFit="1" customWidth="1"/>
    <col min="9283" max="9283" width="12.7109375" style="102" bestFit="1" customWidth="1"/>
    <col min="9284" max="9530" width="9.140625" style="102"/>
    <col min="9531" max="9531" width="6.140625" style="102" customWidth="1"/>
    <col min="9532" max="9532" width="41" style="102" customWidth="1"/>
    <col min="9533" max="9533" width="10.85546875" style="102" customWidth="1"/>
    <col min="9534" max="9534" width="8.7109375" style="102" customWidth="1"/>
    <col min="9535" max="9535" width="14.42578125" style="102" customWidth="1"/>
    <col min="9536" max="9536" width="15.7109375" style="102" bestFit="1" customWidth="1"/>
    <col min="9537" max="9537" width="15.7109375" style="102" customWidth="1"/>
    <col min="9538" max="9538" width="14.42578125" style="102" bestFit="1" customWidth="1"/>
    <col min="9539" max="9539" width="12.7109375" style="102" bestFit="1" customWidth="1"/>
    <col min="9540" max="9786" width="9.140625" style="102"/>
    <col min="9787" max="9787" width="6.140625" style="102" customWidth="1"/>
    <col min="9788" max="9788" width="41" style="102" customWidth="1"/>
    <col min="9789" max="9789" width="10.85546875" style="102" customWidth="1"/>
    <col min="9790" max="9790" width="8.7109375" style="102" customWidth="1"/>
    <col min="9791" max="9791" width="14.42578125" style="102" customWidth="1"/>
    <col min="9792" max="9792" width="15.7109375" style="102" bestFit="1" customWidth="1"/>
    <col min="9793" max="9793" width="15.7109375" style="102" customWidth="1"/>
    <col min="9794" max="9794" width="14.42578125" style="102" bestFit="1" customWidth="1"/>
    <col min="9795" max="9795" width="12.7109375" style="102" bestFit="1" customWidth="1"/>
    <col min="9796" max="10042" width="9.140625" style="102"/>
    <col min="10043" max="10043" width="6.140625" style="102" customWidth="1"/>
    <col min="10044" max="10044" width="41" style="102" customWidth="1"/>
    <col min="10045" max="10045" width="10.85546875" style="102" customWidth="1"/>
    <col min="10046" max="10046" width="8.7109375" style="102" customWidth="1"/>
    <col min="10047" max="10047" width="14.42578125" style="102" customWidth="1"/>
    <col min="10048" max="10048" width="15.7109375" style="102" bestFit="1" customWidth="1"/>
    <col min="10049" max="10049" width="15.7109375" style="102" customWidth="1"/>
    <col min="10050" max="10050" width="14.42578125" style="102" bestFit="1" customWidth="1"/>
    <col min="10051" max="10051" width="12.7109375" style="102" bestFit="1" customWidth="1"/>
    <col min="10052" max="10298" width="9.140625" style="102"/>
    <col min="10299" max="10299" width="6.140625" style="102" customWidth="1"/>
    <col min="10300" max="10300" width="41" style="102" customWidth="1"/>
    <col min="10301" max="10301" width="10.85546875" style="102" customWidth="1"/>
    <col min="10302" max="10302" width="8.7109375" style="102" customWidth="1"/>
    <col min="10303" max="10303" width="14.42578125" style="102" customWidth="1"/>
    <col min="10304" max="10304" width="15.7109375" style="102" bestFit="1" customWidth="1"/>
    <col min="10305" max="10305" width="15.7109375" style="102" customWidth="1"/>
    <col min="10306" max="10306" width="14.42578125" style="102" bestFit="1" customWidth="1"/>
    <col min="10307" max="10307" width="12.7109375" style="102" bestFit="1" customWidth="1"/>
    <col min="10308" max="10554" width="9.140625" style="102"/>
    <col min="10555" max="10555" width="6.140625" style="102" customWidth="1"/>
    <col min="10556" max="10556" width="41" style="102" customWidth="1"/>
    <col min="10557" max="10557" width="10.85546875" style="102" customWidth="1"/>
    <col min="10558" max="10558" width="8.7109375" style="102" customWidth="1"/>
    <col min="10559" max="10559" width="14.42578125" style="102" customWidth="1"/>
    <col min="10560" max="10560" width="15.7109375" style="102" bestFit="1" customWidth="1"/>
    <col min="10561" max="10561" width="15.7109375" style="102" customWidth="1"/>
    <col min="10562" max="10562" width="14.42578125" style="102" bestFit="1" customWidth="1"/>
    <col min="10563" max="10563" width="12.7109375" style="102" bestFit="1" customWidth="1"/>
    <col min="10564" max="10810" width="9.140625" style="102"/>
    <col min="10811" max="10811" width="6.140625" style="102" customWidth="1"/>
    <col min="10812" max="10812" width="41" style="102" customWidth="1"/>
    <col min="10813" max="10813" width="10.85546875" style="102" customWidth="1"/>
    <col min="10814" max="10814" width="8.7109375" style="102" customWidth="1"/>
    <col min="10815" max="10815" width="14.42578125" style="102" customWidth="1"/>
    <col min="10816" max="10816" width="15.7109375" style="102" bestFit="1" customWidth="1"/>
    <col min="10817" max="10817" width="15.7109375" style="102" customWidth="1"/>
    <col min="10818" max="10818" width="14.42578125" style="102" bestFit="1" customWidth="1"/>
    <col min="10819" max="10819" width="12.7109375" style="102" bestFit="1" customWidth="1"/>
    <col min="10820" max="11066" width="9.140625" style="102"/>
    <col min="11067" max="11067" width="6.140625" style="102" customWidth="1"/>
    <col min="11068" max="11068" width="41" style="102" customWidth="1"/>
    <col min="11069" max="11069" width="10.85546875" style="102" customWidth="1"/>
    <col min="11070" max="11070" width="8.7109375" style="102" customWidth="1"/>
    <col min="11071" max="11071" width="14.42578125" style="102" customWidth="1"/>
    <col min="11072" max="11072" width="15.7109375" style="102" bestFit="1" customWidth="1"/>
    <col min="11073" max="11073" width="15.7109375" style="102" customWidth="1"/>
    <col min="11074" max="11074" width="14.42578125" style="102" bestFit="1" customWidth="1"/>
    <col min="11075" max="11075" width="12.7109375" style="102" bestFit="1" customWidth="1"/>
    <col min="11076" max="11322" width="9.140625" style="102"/>
    <col min="11323" max="11323" width="6.140625" style="102" customWidth="1"/>
    <col min="11324" max="11324" width="41" style="102" customWidth="1"/>
    <col min="11325" max="11325" width="10.85546875" style="102" customWidth="1"/>
    <col min="11326" max="11326" width="8.7109375" style="102" customWidth="1"/>
    <col min="11327" max="11327" width="14.42578125" style="102" customWidth="1"/>
    <col min="11328" max="11328" width="15.7109375" style="102" bestFit="1" customWidth="1"/>
    <col min="11329" max="11329" width="15.7109375" style="102" customWidth="1"/>
    <col min="11330" max="11330" width="14.42578125" style="102" bestFit="1" customWidth="1"/>
    <col min="11331" max="11331" width="12.7109375" style="102" bestFit="1" customWidth="1"/>
    <col min="11332" max="11578" width="9.140625" style="102"/>
    <col min="11579" max="11579" width="6.140625" style="102" customWidth="1"/>
    <col min="11580" max="11580" width="41" style="102" customWidth="1"/>
    <col min="11581" max="11581" width="10.85546875" style="102" customWidth="1"/>
    <col min="11582" max="11582" width="8.7109375" style="102" customWidth="1"/>
    <col min="11583" max="11583" width="14.42578125" style="102" customWidth="1"/>
    <col min="11584" max="11584" width="15.7109375" style="102" bestFit="1" customWidth="1"/>
    <col min="11585" max="11585" width="15.7109375" style="102" customWidth="1"/>
    <col min="11586" max="11586" width="14.42578125" style="102" bestFit="1" customWidth="1"/>
    <col min="11587" max="11587" width="12.7109375" style="102" bestFit="1" customWidth="1"/>
    <col min="11588" max="11834" width="9.140625" style="102"/>
    <col min="11835" max="11835" width="6.140625" style="102" customWidth="1"/>
    <col min="11836" max="11836" width="41" style="102" customWidth="1"/>
    <col min="11837" max="11837" width="10.85546875" style="102" customWidth="1"/>
    <col min="11838" max="11838" width="8.7109375" style="102" customWidth="1"/>
    <col min="11839" max="11839" width="14.42578125" style="102" customWidth="1"/>
    <col min="11840" max="11840" width="15.7109375" style="102" bestFit="1" customWidth="1"/>
    <col min="11841" max="11841" width="15.7109375" style="102" customWidth="1"/>
    <col min="11842" max="11842" width="14.42578125" style="102" bestFit="1" customWidth="1"/>
    <col min="11843" max="11843" width="12.7109375" style="102" bestFit="1" customWidth="1"/>
    <col min="11844" max="12090" width="9.140625" style="102"/>
    <col min="12091" max="12091" width="6.140625" style="102" customWidth="1"/>
    <col min="12092" max="12092" width="41" style="102" customWidth="1"/>
    <col min="12093" max="12093" width="10.85546875" style="102" customWidth="1"/>
    <col min="12094" max="12094" width="8.7109375" style="102" customWidth="1"/>
    <col min="12095" max="12095" width="14.42578125" style="102" customWidth="1"/>
    <col min="12096" max="12096" width="15.7109375" style="102" bestFit="1" customWidth="1"/>
    <col min="12097" max="12097" width="15.7109375" style="102" customWidth="1"/>
    <col min="12098" max="12098" width="14.42578125" style="102" bestFit="1" customWidth="1"/>
    <col min="12099" max="12099" width="12.7109375" style="102" bestFit="1" customWidth="1"/>
    <col min="12100" max="12346" width="9.140625" style="102"/>
    <col min="12347" max="12347" width="6.140625" style="102" customWidth="1"/>
    <col min="12348" max="12348" width="41" style="102" customWidth="1"/>
    <col min="12349" max="12349" width="10.85546875" style="102" customWidth="1"/>
    <col min="12350" max="12350" width="8.7109375" style="102" customWidth="1"/>
    <col min="12351" max="12351" width="14.42578125" style="102" customWidth="1"/>
    <col min="12352" max="12352" width="15.7109375" style="102" bestFit="1" customWidth="1"/>
    <col min="12353" max="12353" width="15.7109375" style="102" customWidth="1"/>
    <col min="12354" max="12354" width="14.42578125" style="102" bestFit="1" customWidth="1"/>
    <col min="12355" max="12355" width="12.7109375" style="102" bestFit="1" customWidth="1"/>
    <col min="12356" max="12602" width="9.140625" style="102"/>
    <col min="12603" max="12603" width="6.140625" style="102" customWidth="1"/>
    <col min="12604" max="12604" width="41" style="102" customWidth="1"/>
    <col min="12605" max="12605" width="10.85546875" style="102" customWidth="1"/>
    <col min="12606" max="12606" width="8.7109375" style="102" customWidth="1"/>
    <col min="12607" max="12607" width="14.42578125" style="102" customWidth="1"/>
    <col min="12608" max="12608" width="15.7109375" style="102" bestFit="1" customWidth="1"/>
    <col min="12609" max="12609" width="15.7109375" style="102" customWidth="1"/>
    <col min="12610" max="12610" width="14.42578125" style="102" bestFit="1" customWidth="1"/>
    <col min="12611" max="12611" width="12.7109375" style="102" bestFit="1" customWidth="1"/>
    <col min="12612" max="12858" width="9.140625" style="102"/>
    <col min="12859" max="12859" width="6.140625" style="102" customWidth="1"/>
    <col min="12860" max="12860" width="41" style="102" customWidth="1"/>
    <col min="12861" max="12861" width="10.85546875" style="102" customWidth="1"/>
    <col min="12862" max="12862" width="8.7109375" style="102" customWidth="1"/>
    <col min="12863" max="12863" width="14.42578125" style="102" customWidth="1"/>
    <col min="12864" max="12864" width="15.7109375" style="102" bestFit="1" customWidth="1"/>
    <col min="12865" max="12865" width="15.7109375" style="102" customWidth="1"/>
    <col min="12866" max="12866" width="14.42578125" style="102" bestFit="1" customWidth="1"/>
    <col min="12867" max="12867" width="12.7109375" style="102" bestFit="1" customWidth="1"/>
    <col min="12868" max="13114" width="9.140625" style="102"/>
    <col min="13115" max="13115" width="6.140625" style="102" customWidth="1"/>
    <col min="13116" max="13116" width="41" style="102" customWidth="1"/>
    <col min="13117" max="13117" width="10.85546875" style="102" customWidth="1"/>
    <col min="13118" max="13118" width="8.7109375" style="102" customWidth="1"/>
    <col min="13119" max="13119" width="14.42578125" style="102" customWidth="1"/>
    <col min="13120" max="13120" width="15.7109375" style="102" bestFit="1" customWidth="1"/>
    <col min="13121" max="13121" width="15.7109375" style="102" customWidth="1"/>
    <col min="13122" max="13122" width="14.42578125" style="102" bestFit="1" customWidth="1"/>
    <col min="13123" max="13123" width="12.7109375" style="102" bestFit="1" customWidth="1"/>
    <col min="13124" max="13370" width="9.140625" style="102"/>
    <col min="13371" max="13371" width="6.140625" style="102" customWidth="1"/>
    <col min="13372" max="13372" width="41" style="102" customWidth="1"/>
    <col min="13373" max="13373" width="10.85546875" style="102" customWidth="1"/>
    <col min="13374" max="13374" width="8.7109375" style="102" customWidth="1"/>
    <col min="13375" max="13375" width="14.42578125" style="102" customWidth="1"/>
    <col min="13376" max="13376" width="15.7109375" style="102" bestFit="1" customWidth="1"/>
    <col min="13377" max="13377" width="15.7109375" style="102" customWidth="1"/>
    <col min="13378" max="13378" width="14.42578125" style="102" bestFit="1" customWidth="1"/>
    <col min="13379" max="13379" width="12.7109375" style="102" bestFit="1" customWidth="1"/>
    <col min="13380" max="13626" width="9.140625" style="102"/>
    <col min="13627" max="13627" width="6.140625" style="102" customWidth="1"/>
    <col min="13628" max="13628" width="41" style="102" customWidth="1"/>
    <col min="13629" max="13629" width="10.85546875" style="102" customWidth="1"/>
    <col min="13630" max="13630" width="8.7109375" style="102" customWidth="1"/>
    <col min="13631" max="13631" width="14.42578125" style="102" customWidth="1"/>
    <col min="13632" max="13632" width="15.7109375" style="102" bestFit="1" customWidth="1"/>
    <col min="13633" max="13633" width="15.7109375" style="102" customWidth="1"/>
    <col min="13634" max="13634" width="14.42578125" style="102" bestFit="1" customWidth="1"/>
    <col min="13635" max="13635" width="12.7109375" style="102" bestFit="1" customWidth="1"/>
    <col min="13636" max="13882" width="9.140625" style="102"/>
    <col min="13883" max="13883" width="6.140625" style="102" customWidth="1"/>
    <col min="13884" max="13884" width="41" style="102" customWidth="1"/>
    <col min="13885" max="13885" width="10.85546875" style="102" customWidth="1"/>
    <col min="13886" max="13886" width="8.7109375" style="102" customWidth="1"/>
    <col min="13887" max="13887" width="14.42578125" style="102" customWidth="1"/>
    <col min="13888" max="13888" width="15.7109375" style="102" bestFit="1" customWidth="1"/>
    <col min="13889" max="13889" width="15.7109375" style="102" customWidth="1"/>
    <col min="13890" max="13890" width="14.42578125" style="102" bestFit="1" customWidth="1"/>
    <col min="13891" max="13891" width="12.7109375" style="102" bestFit="1" customWidth="1"/>
    <col min="13892" max="14138" width="9.140625" style="102"/>
    <col min="14139" max="14139" width="6.140625" style="102" customWidth="1"/>
    <col min="14140" max="14140" width="41" style="102" customWidth="1"/>
    <col min="14141" max="14141" width="10.85546875" style="102" customWidth="1"/>
    <col min="14142" max="14142" width="8.7109375" style="102" customWidth="1"/>
    <col min="14143" max="14143" width="14.42578125" style="102" customWidth="1"/>
    <col min="14144" max="14144" width="15.7109375" style="102" bestFit="1" customWidth="1"/>
    <col min="14145" max="14145" width="15.7109375" style="102" customWidth="1"/>
    <col min="14146" max="14146" width="14.42578125" style="102" bestFit="1" customWidth="1"/>
    <col min="14147" max="14147" width="12.7109375" style="102" bestFit="1" customWidth="1"/>
    <col min="14148" max="14394" width="9.140625" style="102"/>
    <col min="14395" max="14395" width="6.140625" style="102" customWidth="1"/>
    <col min="14396" max="14396" width="41" style="102" customWidth="1"/>
    <col min="14397" max="14397" width="10.85546875" style="102" customWidth="1"/>
    <col min="14398" max="14398" width="8.7109375" style="102" customWidth="1"/>
    <col min="14399" max="14399" width="14.42578125" style="102" customWidth="1"/>
    <col min="14400" max="14400" width="15.7109375" style="102" bestFit="1" customWidth="1"/>
    <col min="14401" max="14401" width="15.7109375" style="102" customWidth="1"/>
    <col min="14402" max="14402" width="14.42578125" style="102" bestFit="1" customWidth="1"/>
    <col min="14403" max="14403" width="12.7109375" style="102" bestFit="1" customWidth="1"/>
    <col min="14404" max="14650" width="9.140625" style="102"/>
    <col min="14651" max="14651" width="6.140625" style="102" customWidth="1"/>
    <col min="14652" max="14652" width="41" style="102" customWidth="1"/>
    <col min="14653" max="14653" width="10.85546875" style="102" customWidth="1"/>
    <col min="14654" max="14654" width="8.7109375" style="102" customWidth="1"/>
    <col min="14655" max="14655" width="14.42578125" style="102" customWidth="1"/>
    <col min="14656" max="14656" width="15.7109375" style="102" bestFit="1" customWidth="1"/>
    <col min="14657" max="14657" width="15.7109375" style="102" customWidth="1"/>
    <col min="14658" max="14658" width="14.42578125" style="102" bestFit="1" customWidth="1"/>
    <col min="14659" max="14659" width="12.7109375" style="102" bestFit="1" customWidth="1"/>
    <col min="14660" max="14906" width="9.140625" style="102"/>
    <col min="14907" max="14907" width="6.140625" style="102" customWidth="1"/>
    <col min="14908" max="14908" width="41" style="102" customWidth="1"/>
    <col min="14909" max="14909" width="10.85546875" style="102" customWidth="1"/>
    <col min="14910" max="14910" width="8.7109375" style="102" customWidth="1"/>
    <col min="14911" max="14911" width="14.42578125" style="102" customWidth="1"/>
    <col min="14912" max="14912" width="15.7109375" style="102" bestFit="1" customWidth="1"/>
    <col min="14913" max="14913" width="15.7109375" style="102" customWidth="1"/>
    <col min="14914" max="14914" width="14.42578125" style="102" bestFit="1" customWidth="1"/>
    <col min="14915" max="14915" width="12.7109375" style="102" bestFit="1" customWidth="1"/>
    <col min="14916" max="15162" width="9.140625" style="102"/>
    <col min="15163" max="15163" width="6.140625" style="102" customWidth="1"/>
    <col min="15164" max="15164" width="41" style="102" customWidth="1"/>
    <col min="15165" max="15165" width="10.85546875" style="102" customWidth="1"/>
    <col min="15166" max="15166" width="8.7109375" style="102" customWidth="1"/>
    <col min="15167" max="15167" width="14.42578125" style="102" customWidth="1"/>
    <col min="15168" max="15168" width="15.7109375" style="102" bestFit="1" customWidth="1"/>
    <col min="15169" max="15169" width="15.7109375" style="102" customWidth="1"/>
    <col min="15170" max="15170" width="14.42578125" style="102" bestFit="1" customWidth="1"/>
    <col min="15171" max="15171" width="12.7109375" style="102" bestFit="1" customWidth="1"/>
    <col min="15172" max="15418" width="9.140625" style="102"/>
    <col min="15419" max="15419" width="6.140625" style="102" customWidth="1"/>
    <col min="15420" max="15420" width="41" style="102" customWidth="1"/>
    <col min="15421" max="15421" width="10.85546875" style="102" customWidth="1"/>
    <col min="15422" max="15422" width="8.7109375" style="102" customWidth="1"/>
    <col min="15423" max="15423" width="14.42578125" style="102" customWidth="1"/>
    <col min="15424" max="15424" width="15.7109375" style="102" bestFit="1" customWidth="1"/>
    <col min="15425" max="15425" width="15.7109375" style="102" customWidth="1"/>
    <col min="15426" max="15426" width="14.42578125" style="102" bestFit="1" customWidth="1"/>
    <col min="15427" max="15427" width="12.7109375" style="102" bestFit="1" customWidth="1"/>
    <col min="15428" max="15674" width="9.140625" style="102"/>
    <col min="15675" max="15675" width="6.140625" style="102" customWidth="1"/>
    <col min="15676" max="15676" width="41" style="102" customWidth="1"/>
    <col min="15677" max="15677" width="10.85546875" style="102" customWidth="1"/>
    <col min="15678" max="15678" width="8.7109375" style="102" customWidth="1"/>
    <col min="15679" max="15679" width="14.42578125" style="102" customWidth="1"/>
    <col min="15680" max="15680" width="15.7109375" style="102" bestFit="1" customWidth="1"/>
    <col min="15681" max="15681" width="15.7109375" style="102" customWidth="1"/>
    <col min="15682" max="15682" width="14.42578125" style="102" bestFit="1" customWidth="1"/>
    <col min="15683" max="15683" width="12.7109375" style="102" bestFit="1" customWidth="1"/>
    <col min="15684" max="15930" width="9.140625" style="102"/>
    <col min="15931" max="15931" width="6.140625" style="102" customWidth="1"/>
    <col min="15932" max="15932" width="41" style="102" customWidth="1"/>
    <col min="15933" max="15933" width="10.85546875" style="102" customWidth="1"/>
    <col min="15934" max="15934" width="8.7109375" style="102" customWidth="1"/>
    <col min="15935" max="15935" width="14.42578125" style="102" customWidth="1"/>
    <col min="15936" max="15936" width="15.7109375" style="102" bestFit="1" customWidth="1"/>
    <col min="15937" max="15937" width="15.7109375" style="102" customWidth="1"/>
    <col min="15938" max="15938" width="14.42578125" style="102" bestFit="1" customWidth="1"/>
    <col min="15939" max="15939" width="12.7109375" style="102" bestFit="1" customWidth="1"/>
    <col min="15940" max="16384" width="11" style="102"/>
  </cols>
  <sheetData>
    <row r="1" spans="1:9">
      <c r="A1" s="59"/>
      <c r="B1" s="60"/>
      <c r="C1" s="61"/>
      <c r="D1" s="62"/>
      <c r="E1" s="63"/>
      <c r="F1" s="64"/>
      <c r="G1" s="65"/>
    </row>
    <row r="2" spans="1:9">
      <c r="A2" s="59"/>
      <c r="B2" s="60"/>
      <c r="C2" s="61"/>
      <c r="D2" s="62"/>
      <c r="E2" s="63"/>
      <c r="F2" s="64"/>
      <c r="G2" s="65"/>
    </row>
    <row r="3" spans="1:9">
      <c r="A3" s="59"/>
      <c r="B3" s="60"/>
      <c r="C3" s="61"/>
      <c r="D3" s="62"/>
      <c r="E3" s="63"/>
      <c r="F3" s="64"/>
      <c r="G3" s="65"/>
    </row>
    <row r="4" spans="1:9" ht="15" customHeight="1">
      <c r="A4" s="177" t="s">
        <v>0</v>
      </c>
      <c r="B4" s="178" t="s">
        <v>1</v>
      </c>
      <c r="C4" s="178"/>
      <c r="D4" s="178"/>
      <c r="E4" s="178"/>
      <c r="F4" s="178"/>
      <c r="G4" s="178"/>
    </row>
    <row r="5" spans="1:9" ht="38.25" customHeight="1">
      <c r="A5" s="177"/>
      <c r="B5" s="178"/>
      <c r="C5" s="178"/>
      <c r="D5" s="178"/>
      <c r="E5" s="178"/>
      <c r="F5" s="178"/>
      <c r="G5" s="178"/>
    </row>
    <row r="6" spans="1:9" ht="15.75">
      <c r="A6" s="59"/>
      <c r="B6" s="60"/>
      <c r="C6" s="62"/>
      <c r="D6" s="64"/>
      <c r="E6" s="68"/>
      <c r="F6" s="69" t="s">
        <v>2</v>
      </c>
      <c r="G6" s="70"/>
    </row>
    <row r="7" spans="1:9" ht="21" customHeight="1">
      <c r="A7" s="67" t="s">
        <v>3</v>
      </c>
      <c r="B7" s="71" t="s">
        <v>4</v>
      </c>
      <c r="C7" s="72"/>
      <c r="D7" s="66"/>
      <c r="E7" s="73"/>
      <c r="F7" s="176"/>
      <c r="G7" s="176"/>
    </row>
    <row r="8" spans="1:9" ht="22.5" customHeight="1">
      <c r="A8" s="75"/>
      <c r="B8" s="76"/>
      <c r="C8" s="72"/>
      <c r="D8" s="66"/>
      <c r="E8" s="77"/>
      <c r="F8" s="78"/>
      <c r="G8" s="78"/>
    </row>
    <row r="9" spans="1:9" ht="15">
      <c r="A9" s="75"/>
      <c r="B9" s="60"/>
      <c r="C9" s="72"/>
      <c r="D9" s="66"/>
      <c r="E9" s="72"/>
      <c r="F9" s="74"/>
      <c r="G9" s="74"/>
    </row>
    <row r="10" spans="1:9" ht="24" customHeight="1">
      <c r="A10" s="103" t="s">
        <v>5</v>
      </c>
      <c r="B10" s="104" t="s">
        <v>6</v>
      </c>
      <c r="C10" s="104" t="s">
        <v>7</v>
      </c>
      <c r="D10" s="104" t="s">
        <v>8</v>
      </c>
      <c r="E10" s="105" t="s">
        <v>9</v>
      </c>
      <c r="F10" s="104" t="s">
        <v>10</v>
      </c>
      <c r="G10" s="104"/>
    </row>
    <row r="11" spans="1:9" ht="21" customHeight="1">
      <c r="A11" s="106">
        <v>1</v>
      </c>
      <c r="B11" s="175" t="s">
        <v>11</v>
      </c>
      <c r="C11" s="175"/>
      <c r="D11" s="175"/>
      <c r="E11" s="175"/>
      <c r="F11" s="175"/>
      <c r="G11" s="175"/>
      <c r="I11" s="43"/>
    </row>
    <row r="12" spans="1:9" ht="21" customHeight="1">
      <c r="A12" s="85">
        <f t="shared" ref="A12:A21" si="0">A11+0.01</f>
        <v>1.01</v>
      </c>
      <c r="B12" s="86" t="s">
        <v>12</v>
      </c>
      <c r="C12" s="87">
        <v>300</v>
      </c>
      <c r="D12" s="88" t="s">
        <v>13</v>
      </c>
      <c r="E12" s="79"/>
      <c r="F12" s="107">
        <f>C12*E12</f>
        <v>0</v>
      </c>
      <c r="G12" s="107"/>
      <c r="I12" s="43"/>
    </row>
    <row r="13" spans="1:9" ht="21" customHeight="1">
      <c r="A13" s="85">
        <f t="shared" si="0"/>
        <v>1.02</v>
      </c>
      <c r="B13" s="92" t="s">
        <v>14</v>
      </c>
      <c r="C13" s="93">
        <v>890</v>
      </c>
      <c r="D13" s="95" t="s">
        <v>13</v>
      </c>
      <c r="E13" s="81"/>
      <c r="F13" s="107">
        <f t="shared" ref="F13:F21" si="1">C13*E13</f>
        <v>0</v>
      </c>
      <c r="G13" s="108"/>
      <c r="I13" s="43"/>
    </row>
    <row r="14" spans="1:9" ht="21" customHeight="1">
      <c r="A14" s="85">
        <f t="shared" si="0"/>
        <v>1.03</v>
      </c>
      <c r="B14" s="89" t="s">
        <v>15</v>
      </c>
      <c r="C14" s="90">
        <v>4</v>
      </c>
      <c r="D14" s="91" t="s">
        <v>16</v>
      </c>
      <c r="E14" s="80"/>
      <c r="F14" s="107">
        <f t="shared" si="1"/>
        <v>0</v>
      </c>
      <c r="G14" s="108"/>
      <c r="I14" s="43"/>
    </row>
    <row r="15" spans="1:9" ht="21" customHeight="1">
      <c r="A15" s="85">
        <f t="shared" si="0"/>
        <v>1.04</v>
      </c>
      <c r="B15" s="92" t="s">
        <v>17</v>
      </c>
      <c r="C15" s="93">
        <v>70.16</v>
      </c>
      <c r="D15" s="94" t="s">
        <v>18</v>
      </c>
      <c r="E15" s="81"/>
      <c r="F15" s="107">
        <f t="shared" si="1"/>
        <v>0</v>
      </c>
      <c r="G15" s="108"/>
      <c r="I15" s="43"/>
    </row>
    <row r="16" spans="1:9" ht="21" customHeight="1">
      <c r="A16" s="85">
        <f t="shared" si="0"/>
        <v>1.05</v>
      </c>
      <c r="B16" s="92" t="s">
        <v>19</v>
      </c>
      <c r="C16" s="93">
        <v>162.43</v>
      </c>
      <c r="D16" s="95" t="s">
        <v>18</v>
      </c>
      <c r="E16" s="81"/>
      <c r="F16" s="107">
        <f t="shared" si="1"/>
        <v>0</v>
      </c>
      <c r="G16" s="108"/>
      <c r="I16" s="43"/>
    </row>
    <row r="17" spans="1:9" ht="21" customHeight="1">
      <c r="A17" s="85">
        <f t="shared" si="0"/>
        <v>1.06</v>
      </c>
      <c r="B17" s="92" t="s">
        <v>20</v>
      </c>
      <c r="C17" s="93">
        <v>100</v>
      </c>
      <c r="D17" s="94" t="s">
        <v>18</v>
      </c>
      <c r="E17" s="81"/>
      <c r="F17" s="107">
        <f t="shared" si="1"/>
        <v>0</v>
      </c>
      <c r="G17" s="108"/>
      <c r="I17" s="43"/>
    </row>
    <row r="18" spans="1:9" ht="21" customHeight="1">
      <c r="A18" s="85">
        <f t="shared" si="0"/>
        <v>1.07</v>
      </c>
      <c r="B18" s="96" t="s">
        <v>21</v>
      </c>
      <c r="C18" s="93">
        <v>20</v>
      </c>
      <c r="D18" s="95" t="s">
        <v>13</v>
      </c>
      <c r="E18" s="81"/>
      <c r="F18" s="107">
        <f t="shared" si="1"/>
        <v>0</v>
      </c>
      <c r="G18" s="109"/>
      <c r="I18" s="43"/>
    </row>
    <row r="19" spans="1:9" ht="33.75" customHeight="1">
      <c r="A19" s="85">
        <f t="shared" si="0"/>
        <v>1.08</v>
      </c>
      <c r="B19" s="92" t="s">
        <v>22</v>
      </c>
      <c r="C19" s="181">
        <v>2</v>
      </c>
      <c r="D19" s="94" t="s">
        <v>16</v>
      </c>
      <c r="E19" s="81"/>
      <c r="F19" s="107">
        <f t="shared" si="1"/>
        <v>0</v>
      </c>
      <c r="G19" s="108"/>
      <c r="I19" s="43"/>
    </row>
    <row r="20" spans="1:9" s="110" customFormat="1" ht="21" customHeight="1">
      <c r="A20" s="85">
        <f t="shared" si="0"/>
        <v>1.0900000000000001</v>
      </c>
      <c r="B20" s="92" t="s">
        <v>23</v>
      </c>
      <c r="C20" s="181">
        <v>2</v>
      </c>
      <c r="D20" s="94" t="s">
        <v>24</v>
      </c>
      <c r="E20" s="81"/>
      <c r="F20" s="107">
        <f t="shared" si="1"/>
        <v>0</v>
      </c>
      <c r="G20" s="182"/>
      <c r="H20" s="102"/>
      <c r="I20" s="43"/>
    </row>
    <row r="21" spans="1:9" s="110" customFormat="1" ht="21" customHeight="1">
      <c r="A21" s="85">
        <f t="shared" si="0"/>
        <v>1.1000000000000001</v>
      </c>
      <c r="B21" s="97" t="s">
        <v>25</v>
      </c>
      <c r="C21" s="98">
        <v>1</v>
      </c>
      <c r="D21" s="99" t="s">
        <v>26</v>
      </c>
      <c r="E21" s="81"/>
      <c r="F21" s="107">
        <f t="shared" si="1"/>
        <v>0</v>
      </c>
      <c r="G21" s="182"/>
      <c r="H21" s="102"/>
      <c r="I21" s="43"/>
    </row>
    <row r="22" spans="1:9" s="110" customFormat="1" ht="21" customHeight="1">
      <c r="A22" s="111"/>
      <c r="B22" s="112" t="s">
        <v>27</v>
      </c>
      <c r="C22" s="113"/>
      <c r="D22" s="114"/>
      <c r="E22" s="115"/>
      <c r="F22" s="115"/>
      <c r="G22" s="116">
        <f>SUM(F12:F21)</f>
        <v>0</v>
      </c>
      <c r="H22" s="102"/>
      <c r="I22" s="43"/>
    </row>
    <row r="23" spans="1:9" s="110" customFormat="1" ht="21" customHeight="1">
      <c r="A23" s="117"/>
      <c r="B23" s="118"/>
      <c r="C23" s="119"/>
      <c r="D23" s="120"/>
      <c r="E23" s="121"/>
      <c r="F23" s="121"/>
      <c r="G23" s="122"/>
      <c r="H23" s="102"/>
      <c r="I23" s="43"/>
    </row>
    <row r="24" spans="1:9" ht="21" customHeight="1">
      <c r="A24" s="123">
        <v>2</v>
      </c>
      <c r="B24" s="175" t="s">
        <v>28</v>
      </c>
      <c r="C24" s="175"/>
      <c r="D24" s="175"/>
      <c r="E24" s="175"/>
      <c r="F24" s="175"/>
      <c r="G24" s="175"/>
      <c r="I24" s="43"/>
    </row>
    <row r="25" spans="1:9" ht="30.75" customHeight="1">
      <c r="A25" s="124">
        <f>A24+0.01</f>
        <v>2.0099999999999998</v>
      </c>
      <c r="B25" s="125" t="s">
        <v>29</v>
      </c>
      <c r="C25" s="87">
        <v>890</v>
      </c>
      <c r="D25" s="88" t="s">
        <v>13</v>
      </c>
      <c r="E25" s="79"/>
      <c r="F25" s="107">
        <f>C25*E25</f>
        <v>0</v>
      </c>
      <c r="G25" s="107"/>
      <c r="I25" s="43"/>
    </row>
    <row r="26" spans="1:9" ht="32.25" customHeight="1">
      <c r="A26" s="85">
        <f t="shared" ref="A26:A29" si="2">A25+0.01</f>
        <v>2.0199999999999996</v>
      </c>
      <c r="B26" s="126" t="s">
        <v>30</v>
      </c>
      <c r="C26" s="93">
        <v>370</v>
      </c>
      <c r="D26" s="94" t="s">
        <v>13</v>
      </c>
      <c r="E26" s="83"/>
      <c r="F26" s="107">
        <f t="shared" ref="F26:F29" si="3">C26*E26</f>
        <v>0</v>
      </c>
      <c r="G26" s="109"/>
      <c r="I26" s="43"/>
    </row>
    <row r="27" spans="1:9" ht="20.25" customHeight="1">
      <c r="A27" s="85">
        <f t="shared" si="2"/>
        <v>2.0299999999999994</v>
      </c>
      <c r="B27" s="92" t="s">
        <v>31</v>
      </c>
      <c r="C27" s="93">
        <v>200</v>
      </c>
      <c r="D27" s="94" t="s">
        <v>13</v>
      </c>
      <c r="E27" s="81"/>
      <c r="F27" s="107">
        <f t="shared" si="3"/>
        <v>0</v>
      </c>
      <c r="G27" s="108"/>
      <c r="I27" s="43"/>
    </row>
    <row r="28" spans="1:9" ht="27.75" customHeight="1">
      <c r="A28" s="85">
        <f t="shared" si="2"/>
        <v>2.0399999999999991</v>
      </c>
      <c r="B28" s="127" t="s">
        <v>32</v>
      </c>
      <c r="C28" s="93">
        <v>60</v>
      </c>
      <c r="D28" s="94" t="s">
        <v>13</v>
      </c>
      <c r="E28" s="81"/>
      <c r="F28" s="107">
        <f t="shared" si="3"/>
        <v>0</v>
      </c>
      <c r="G28" s="108"/>
      <c r="I28" s="43"/>
    </row>
    <row r="29" spans="1:9" ht="19.5" customHeight="1">
      <c r="A29" s="85">
        <f t="shared" si="2"/>
        <v>2.0499999999999989</v>
      </c>
      <c r="B29" s="97" t="s">
        <v>33</v>
      </c>
      <c r="C29" s="98">
        <v>1</v>
      </c>
      <c r="D29" s="99" t="s">
        <v>26</v>
      </c>
      <c r="E29" s="81"/>
      <c r="F29" s="107">
        <f t="shared" si="3"/>
        <v>0</v>
      </c>
      <c r="G29" s="128"/>
    </row>
    <row r="30" spans="1:9" ht="23.25" customHeight="1">
      <c r="A30" s="111"/>
      <c r="B30" s="112" t="s">
        <v>27</v>
      </c>
      <c r="C30" s="113"/>
      <c r="D30" s="114"/>
      <c r="E30" s="82"/>
      <c r="F30" s="115"/>
      <c r="G30" s="116">
        <f>SUM(F25:F29)</f>
        <v>0</v>
      </c>
    </row>
    <row r="31" spans="1:9" ht="21" customHeight="1">
      <c r="A31" s="129"/>
      <c r="B31" s="130"/>
      <c r="C31" s="131"/>
      <c r="D31" s="132"/>
      <c r="E31" s="133"/>
      <c r="F31" s="133"/>
      <c r="G31" s="134"/>
    </row>
    <row r="32" spans="1:9" s="138" customFormat="1" ht="21" customHeight="1">
      <c r="A32" s="135"/>
      <c r="B32" s="136"/>
      <c r="C32" s="135"/>
      <c r="D32" s="135"/>
      <c r="E32" s="135"/>
      <c r="F32" s="135"/>
      <c r="G32" s="137"/>
    </row>
    <row r="33" spans="1:67" ht="21" customHeight="1">
      <c r="A33" s="139"/>
      <c r="B33" s="140" t="s">
        <v>34</v>
      </c>
      <c r="C33" s="140"/>
      <c r="D33" s="140"/>
      <c r="E33" s="140"/>
      <c r="F33" s="140"/>
      <c r="G33" s="141">
        <f>SUM(G11:G31)</f>
        <v>0</v>
      </c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74"/>
      <c r="BO33" s="174"/>
    </row>
    <row r="34" spans="1:67" ht="21" customHeight="1">
      <c r="A34" s="143"/>
      <c r="B34" s="144"/>
      <c r="C34" s="179"/>
      <c r="D34" s="179"/>
      <c r="E34" s="179"/>
      <c r="F34" s="145"/>
      <c r="G34" s="146"/>
      <c r="H34" s="147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74"/>
      <c r="BO34" s="174"/>
    </row>
    <row r="35" spans="1:67" ht="15" customHeight="1">
      <c r="A35" s="148"/>
      <c r="B35" s="149" t="s">
        <v>35</v>
      </c>
      <c r="C35" s="150"/>
      <c r="D35" s="151"/>
      <c r="E35" s="151"/>
      <c r="F35" s="152"/>
      <c r="G35" s="151"/>
      <c r="H35" s="4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73"/>
      <c r="BO35" s="173"/>
    </row>
    <row r="36" spans="1:67" customFormat="1" ht="13.5" customHeight="1">
      <c r="A36" s="154" t="s">
        <v>36</v>
      </c>
      <c r="B36" s="154" t="s">
        <v>6</v>
      </c>
      <c r="C36" s="154"/>
      <c r="D36" s="155" t="s">
        <v>37</v>
      </c>
      <c r="E36" s="155"/>
      <c r="F36" s="155"/>
      <c r="G36" s="155" t="s">
        <v>38</v>
      </c>
      <c r="H36" s="43"/>
    </row>
    <row r="37" spans="1:67" customFormat="1" ht="13.5" customHeight="1">
      <c r="A37" s="156"/>
      <c r="B37" s="157"/>
      <c r="C37" s="150"/>
      <c r="D37" s="151"/>
      <c r="E37" s="158"/>
      <c r="F37" s="159"/>
      <c r="G37" s="160"/>
      <c r="H37" s="43"/>
    </row>
    <row r="38" spans="1:67" customFormat="1" ht="13.5" customHeight="1">
      <c r="A38" s="161">
        <v>1</v>
      </c>
      <c r="B38" s="157" t="s">
        <v>39</v>
      </c>
      <c r="C38" s="150"/>
      <c r="D38" s="162">
        <v>0.1</v>
      </c>
      <c r="E38" s="158"/>
      <c r="F38" s="159"/>
      <c r="G38" s="158">
        <f>ROUND(D38*G$33,2)</f>
        <v>0</v>
      </c>
      <c r="H38" s="43"/>
    </row>
    <row r="39" spans="1:67" customFormat="1" ht="13.5" customHeight="1">
      <c r="A39" s="161">
        <v>2</v>
      </c>
      <c r="B39" s="157" t="s">
        <v>40</v>
      </c>
      <c r="C39" s="150"/>
      <c r="D39" s="162">
        <v>0.03</v>
      </c>
      <c r="E39" s="158"/>
      <c r="F39" s="159"/>
      <c r="G39" s="158">
        <f t="shared" ref="G39:G40" si="4">ROUND(D39*G$33,2)</f>
        <v>0</v>
      </c>
      <c r="H39" s="163"/>
    </row>
    <row r="40" spans="1:67" customFormat="1" ht="13.5" customHeight="1">
      <c r="A40" s="161">
        <v>3</v>
      </c>
      <c r="B40" s="157" t="s">
        <v>41</v>
      </c>
      <c r="C40" s="150"/>
      <c r="D40" s="162">
        <v>2.5000000000000001E-2</v>
      </c>
      <c r="E40" s="158"/>
      <c r="F40" s="159"/>
      <c r="G40" s="158">
        <f t="shared" si="4"/>
        <v>0</v>
      </c>
      <c r="H40" s="43"/>
    </row>
    <row r="41" spans="1:67" customFormat="1" ht="13.5" customHeight="1">
      <c r="A41" s="154"/>
      <c r="B41" s="154" t="s">
        <v>27</v>
      </c>
      <c r="C41" s="154"/>
      <c r="D41" s="154"/>
      <c r="E41" s="164"/>
      <c r="F41" s="154"/>
      <c r="G41" s="164">
        <f>SUM(G38:G40)</f>
        <v>0</v>
      </c>
      <c r="H41" s="43"/>
    </row>
    <row r="42" spans="1:67" customFormat="1" ht="13.5" customHeight="1">
      <c r="A42" s="161"/>
      <c r="B42" s="157"/>
      <c r="C42" s="150"/>
      <c r="D42" s="162"/>
      <c r="E42" s="158"/>
      <c r="F42" s="159"/>
      <c r="G42" s="158"/>
      <c r="H42" s="43"/>
    </row>
    <row r="43" spans="1:67" customFormat="1" ht="13.5" customHeight="1">
      <c r="A43" s="154"/>
      <c r="B43" s="154" t="s">
        <v>42</v>
      </c>
      <c r="C43" s="154"/>
      <c r="D43" s="154"/>
      <c r="E43" s="164"/>
      <c r="F43" s="154"/>
      <c r="G43" s="164">
        <f>G41+G33</f>
        <v>0</v>
      </c>
      <c r="H43" s="43"/>
    </row>
    <row r="44" spans="1:67" customFormat="1" ht="13.5" customHeight="1">
      <c r="A44" s="161"/>
      <c r="B44" s="157"/>
      <c r="C44" s="150"/>
      <c r="D44" s="162"/>
      <c r="E44" s="158"/>
      <c r="F44" s="159"/>
      <c r="G44" s="158"/>
      <c r="H44" s="43"/>
    </row>
    <row r="45" spans="1:67" customFormat="1" ht="13.5" customHeight="1">
      <c r="A45" s="154"/>
      <c r="B45" s="154" t="s">
        <v>43</v>
      </c>
      <c r="C45" s="154"/>
      <c r="D45" s="165">
        <v>0.1</v>
      </c>
      <c r="E45" s="164"/>
      <c r="F45" s="154"/>
      <c r="G45" s="164">
        <f>ROUND(D45*G43,2)</f>
        <v>0</v>
      </c>
      <c r="H45" s="43"/>
    </row>
    <row r="46" spans="1:67" customFormat="1" ht="13.5" customHeight="1">
      <c r="A46" s="161"/>
      <c r="B46" s="157"/>
      <c r="C46" s="150"/>
      <c r="D46" s="162"/>
      <c r="E46" s="158"/>
      <c r="F46" s="159"/>
      <c r="G46" s="158"/>
      <c r="H46" s="43"/>
    </row>
    <row r="47" spans="1:67" customFormat="1" ht="13.5" customHeight="1">
      <c r="A47" s="161">
        <v>4</v>
      </c>
      <c r="B47" s="157" t="s">
        <v>44</v>
      </c>
      <c r="C47" s="150"/>
      <c r="D47" s="162">
        <v>0.18</v>
      </c>
      <c r="E47" s="158"/>
      <c r="F47" s="159"/>
      <c r="G47" s="158">
        <f>ROUND(D47*G$45,2)</f>
        <v>0</v>
      </c>
      <c r="H47" s="43"/>
    </row>
    <row r="48" spans="1:67" customFormat="1" ht="13.5" customHeight="1">
      <c r="A48" s="161">
        <v>5</v>
      </c>
      <c r="B48" s="157" t="s">
        <v>45</v>
      </c>
      <c r="C48" s="150"/>
      <c r="D48" s="162">
        <v>4.4999999999999998E-2</v>
      </c>
      <c r="E48" s="158"/>
      <c r="F48" s="159"/>
      <c r="G48" s="158">
        <f>ROUND(D48*G$33,2)</f>
        <v>0</v>
      </c>
      <c r="H48" s="43"/>
    </row>
    <row r="49" spans="1:8" customFormat="1" ht="13.5" customHeight="1">
      <c r="A49" s="161">
        <v>6</v>
      </c>
      <c r="B49" s="157" t="s">
        <v>46</v>
      </c>
      <c r="C49" s="150"/>
      <c r="D49" s="162">
        <v>0.01</v>
      </c>
      <c r="E49" s="158"/>
      <c r="F49" s="159"/>
      <c r="G49" s="158">
        <f t="shared" ref="G49:G52" si="5">ROUND(D49*G$33,2)</f>
        <v>0</v>
      </c>
      <c r="H49" s="43"/>
    </row>
    <row r="50" spans="1:8" customFormat="1" ht="13.5" customHeight="1">
      <c r="A50" s="161">
        <v>7</v>
      </c>
      <c r="B50" s="157" t="s">
        <v>47</v>
      </c>
      <c r="C50" s="150"/>
      <c r="D50" s="162">
        <v>1E-3</v>
      </c>
      <c r="E50" s="158"/>
      <c r="F50" s="159"/>
      <c r="G50" s="158">
        <f t="shared" si="5"/>
        <v>0</v>
      </c>
      <c r="H50" s="43"/>
    </row>
    <row r="51" spans="1:8" customFormat="1" ht="13.5" customHeight="1">
      <c r="A51" s="161">
        <v>8</v>
      </c>
      <c r="B51" s="157" t="s">
        <v>48</v>
      </c>
      <c r="C51" s="150"/>
      <c r="D51" s="162">
        <v>0.01</v>
      </c>
      <c r="E51" s="158"/>
      <c r="F51" s="159"/>
      <c r="G51" s="158">
        <f t="shared" si="5"/>
        <v>0</v>
      </c>
      <c r="H51" s="43"/>
    </row>
    <row r="52" spans="1:8" customFormat="1" ht="13.5" customHeight="1" thickBot="1">
      <c r="A52" s="161">
        <v>9</v>
      </c>
      <c r="B52" s="157" t="s">
        <v>49</v>
      </c>
      <c r="C52" s="150"/>
      <c r="D52" s="162">
        <v>0.02</v>
      </c>
      <c r="E52" s="158"/>
      <c r="F52" s="159"/>
      <c r="G52" s="158">
        <f t="shared" si="5"/>
        <v>0</v>
      </c>
      <c r="H52" s="43"/>
    </row>
    <row r="53" spans="1:8" customFormat="1" ht="13.5" customHeight="1" thickBot="1">
      <c r="A53" s="166"/>
      <c r="B53" s="167" t="s">
        <v>27</v>
      </c>
      <c r="C53" s="168"/>
      <c r="D53" s="169"/>
      <c r="E53" s="169"/>
      <c r="F53" s="169"/>
      <c r="G53" s="164">
        <f>SUM(G47:G52)</f>
        <v>0</v>
      </c>
      <c r="H53" s="43"/>
    </row>
    <row r="54" spans="1:8" customFormat="1" ht="13.5" customHeight="1">
      <c r="A54" s="161"/>
      <c r="B54" s="157"/>
      <c r="C54" s="150"/>
      <c r="D54" s="162"/>
      <c r="E54" s="158"/>
      <c r="F54" s="159"/>
      <c r="G54" s="158"/>
      <c r="H54" s="43"/>
    </row>
    <row r="55" spans="1:8" customFormat="1" ht="13.5" customHeight="1">
      <c r="A55" s="154"/>
      <c r="B55" s="154" t="s">
        <v>50</v>
      </c>
      <c r="C55" s="154"/>
      <c r="D55" s="154"/>
      <c r="E55" s="154"/>
      <c r="F55" s="154"/>
      <c r="G55" s="164">
        <f>G53+G41</f>
        <v>0</v>
      </c>
      <c r="H55" s="43"/>
    </row>
    <row r="56" spans="1:8" customFormat="1" ht="13.5" customHeight="1">
      <c r="A56" s="156"/>
      <c r="B56" s="157"/>
      <c r="C56" s="150"/>
      <c r="D56" s="170"/>
      <c r="E56" s="158"/>
      <c r="F56" s="159"/>
      <c r="G56" s="160"/>
      <c r="H56" s="43"/>
    </row>
    <row r="57" spans="1:8" customFormat="1" ht="13.5" customHeight="1">
      <c r="A57" s="156"/>
      <c r="B57" s="157" t="s">
        <v>51</v>
      </c>
      <c r="C57" s="150"/>
      <c r="D57" s="171">
        <v>0.05</v>
      </c>
      <c r="E57" s="158"/>
      <c r="F57" s="171"/>
      <c r="G57" s="158">
        <f>ROUND(D57*G$33,2)</f>
        <v>0</v>
      </c>
      <c r="H57" s="43"/>
    </row>
    <row r="58" spans="1:8" customFormat="1" ht="13.5" customHeight="1">
      <c r="A58" s="156"/>
      <c r="B58" s="157"/>
      <c r="C58" s="150"/>
      <c r="D58" s="151"/>
      <c r="E58" s="158"/>
      <c r="F58" s="159"/>
      <c r="G58" s="160"/>
      <c r="H58" s="43"/>
    </row>
    <row r="59" spans="1:8" customFormat="1" ht="13.5" customHeight="1">
      <c r="A59" s="154"/>
      <c r="B59" s="154" t="s">
        <v>52</v>
      </c>
      <c r="C59" s="154"/>
      <c r="D59" s="154"/>
      <c r="E59" s="154"/>
      <c r="F59" s="154"/>
      <c r="G59" s="164">
        <f>G57+G55+G33</f>
        <v>0</v>
      </c>
      <c r="H59" s="43"/>
    </row>
    <row r="60" spans="1:8" ht="14.25" customHeight="1">
      <c r="A60" s="59"/>
      <c r="B60" s="60"/>
      <c r="C60" s="66"/>
      <c r="D60" s="66"/>
      <c r="E60" s="84"/>
      <c r="F60" s="66"/>
      <c r="G60" s="66"/>
    </row>
    <row r="61" spans="1:8" ht="24.75" customHeight="1">
      <c r="A61" s="59"/>
      <c r="B61" s="60"/>
      <c r="C61" s="66"/>
      <c r="D61" s="66"/>
      <c r="E61" s="84"/>
      <c r="F61" s="66"/>
      <c r="G61" s="66"/>
    </row>
    <row r="62" spans="1:8">
      <c r="A62" s="59"/>
      <c r="B62" s="60"/>
      <c r="C62" s="66"/>
      <c r="D62" s="66"/>
      <c r="E62" s="84"/>
      <c r="F62" s="66"/>
      <c r="G62" s="66"/>
    </row>
    <row r="63" spans="1:8">
      <c r="A63" s="59"/>
      <c r="B63" s="60"/>
      <c r="C63" s="66"/>
      <c r="D63" s="66"/>
      <c r="E63" s="84"/>
      <c r="F63" s="66"/>
      <c r="G63" s="66"/>
    </row>
    <row r="64" spans="1:8">
      <c r="A64" s="59"/>
      <c r="B64" s="60"/>
      <c r="C64" s="66"/>
      <c r="D64" s="66"/>
      <c r="E64" s="84"/>
      <c r="F64" s="66"/>
      <c r="G64" s="66"/>
    </row>
    <row r="65" spans="1:7">
      <c r="A65" s="59"/>
      <c r="B65" s="60"/>
      <c r="C65" s="66"/>
      <c r="D65" s="66"/>
      <c r="E65" s="84"/>
      <c r="F65" s="66"/>
      <c r="G65" s="66"/>
    </row>
    <row r="66" spans="1:7">
      <c r="A66" s="59"/>
      <c r="B66" s="60"/>
      <c r="C66" s="66"/>
      <c r="D66" s="66"/>
      <c r="E66" s="84"/>
      <c r="F66" s="66"/>
      <c r="G66" s="66"/>
    </row>
    <row r="67" spans="1:7">
      <c r="A67" s="59"/>
      <c r="B67" s="60"/>
      <c r="C67" s="66"/>
      <c r="D67" s="66"/>
      <c r="E67" s="84"/>
      <c r="F67" s="66"/>
      <c r="G67" s="66"/>
    </row>
    <row r="68" spans="1:7">
      <c r="A68" s="59"/>
      <c r="B68" s="60"/>
      <c r="C68" s="66"/>
      <c r="D68" s="66"/>
      <c r="E68" s="84"/>
      <c r="F68" s="66"/>
      <c r="G68" s="66"/>
    </row>
    <row r="69" spans="1:7">
      <c r="A69" s="59"/>
      <c r="B69" s="60"/>
      <c r="C69" s="66"/>
      <c r="D69" s="66"/>
      <c r="E69" s="84"/>
      <c r="F69" s="66"/>
      <c r="G69" s="66"/>
    </row>
    <row r="70" spans="1:7">
      <c r="A70" s="59"/>
      <c r="B70" s="60"/>
      <c r="C70" s="66"/>
      <c r="D70" s="66"/>
      <c r="E70" s="84"/>
      <c r="F70" s="66"/>
      <c r="G70" s="66"/>
    </row>
    <row r="71" spans="1:7">
      <c r="A71" s="59"/>
      <c r="B71" s="60"/>
      <c r="C71" s="66"/>
      <c r="D71" s="66"/>
      <c r="E71" s="84"/>
      <c r="F71" s="66"/>
      <c r="G71" s="66"/>
    </row>
    <row r="72" spans="1:7">
      <c r="A72" s="59"/>
      <c r="B72" s="60"/>
      <c r="C72" s="66"/>
      <c r="D72" s="66"/>
      <c r="E72" s="84"/>
      <c r="F72" s="66"/>
      <c r="G72" s="66"/>
    </row>
    <row r="73" spans="1:7">
      <c r="A73" s="59"/>
      <c r="B73" s="60"/>
      <c r="C73" s="66"/>
      <c r="D73" s="66"/>
      <c r="E73" s="84"/>
      <c r="F73" s="66"/>
      <c r="G73" s="66"/>
    </row>
    <row r="74" spans="1:7">
      <c r="A74" s="59"/>
      <c r="B74" s="60"/>
      <c r="C74" s="66"/>
      <c r="D74" s="66"/>
      <c r="E74" s="84"/>
      <c r="F74" s="66"/>
      <c r="G74" s="66"/>
    </row>
    <row r="75" spans="1:7">
      <c r="A75" s="59"/>
      <c r="B75" s="60"/>
      <c r="C75" s="66"/>
      <c r="D75" s="66"/>
      <c r="E75" s="84"/>
      <c r="F75" s="66"/>
      <c r="G75" s="66"/>
    </row>
    <row r="76" spans="1:7">
      <c r="A76" s="59"/>
      <c r="B76" s="60"/>
      <c r="C76" s="66"/>
      <c r="D76" s="66"/>
      <c r="E76" s="84"/>
      <c r="F76" s="66"/>
      <c r="G76" s="66"/>
    </row>
    <row r="77" spans="1:7">
      <c r="A77" s="59"/>
      <c r="B77" s="60"/>
      <c r="C77" s="66"/>
      <c r="D77" s="66"/>
      <c r="E77" s="84"/>
      <c r="F77" s="66"/>
      <c r="G77" s="66"/>
    </row>
    <row r="78" spans="1:7">
      <c r="A78" s="59"/>
      <c r="B78" s="60"/>
      <c r="C78" s="66"/>
      <c r="D78" s="66"/>
      <c r="E78" s="84"/>
      <c r="F78" s="66"/>
      <c r="G78" s="66"/>
    </row>
    <row r="79" spans="1:7">
      <c r="A79" s="59"/>
      <c r="B79" s="60"/>
      <c r="C79" s="66"/>
      <c r="D79" s="66"/>
      <c r="E79" s="84"/>
      <c r="F79" s="66"/>
      <c r="G79" s="66"/>
    </row>
    <row r="80" spans="1:7">
      <c r="A80" s="59"/>
      <c r="B80" s="60"/>
      <c r="C80" s="66"/>
      <c r="D80" s="66"/>
      <c r="E80" s="84"/>
      <c r="F80" s="66"/>
      <c r="G80" s="66"/>
    </row>
    <row r="81" spans="1:7">
      <c r="A81" s="59"/>
      <c r="B81" s="60"/>
      <c r="C81" s="66"/>
      <c r="D81" s="66"/>
      <c r="E81" s="84"/>
      <c r="F81" s="66"/>
      <c r="G81" s="66"/>
    </row>
    <row r="82" spans="1:7">
      <c r="A82" s="59"/>
      <c r="B82" s="60"/>
      <c r="C82" s="66"/>
      <c r="D82" s="66"/>
      <c r="E82" s="84"/>
      <c r="F82" s="66"/>
      <c r="G82" s="66"/>
    </row>
    <row r="83" spans="1:7">
      <c r="A83" s="59"/>
      <c r="B83" s="60"/>
      <c r="C83" s="66"/>
      <c r="D83" s="66"/>
      <c r="E83" s="84"/>
      <c r="F83" s="66"/>
      <c r="G83" s="66"/>
    </row>
    <row r="84" spans="1:7">
      <c r="A84" s="59"/>
      <c r="B84" s="60"/>
      <c r="C84" s="66"/>
      <c r="D84" s="66"/>
      <c r="E84" s="84"/>
      <c r="F84" s="66"/>
      <c r="G84" s="66"/>
    </row>
  </sheetData>
  <sheetProtection password="CE28" sheet="1" objects="1" scenarios="1" formatCells="0" formatColumns="0" insertColumns="0" insertRows="0" deleteColumns="0" deleteRows="0" selectLockedCells="1"/>
  <mergeCells count="9">
    <mergeCell ref="A4:A5"/>
    <mergeCell ref="B4:G5"/>
    <mergeCell ref="BN34:BO34"/>
    <mergeCell ref="C34:E34"/>
    <mergeCell ref="BN35:BO35"/>
    <mergeCell ref="BN33:BO33"/>
    <mergeCell ref="B24:G24"/>
    <mergeCell ref="B11:G11"/>
    <mergeCell ref="F7:G7"/>
  </mergeCells>
  <phoneticPr fontId="18" type="noConversion"/>
  <pageMargins left="0.70866141732283472" right="0.70866141732283472" top="0.74803149606299213" bottom="0.74803149606299213" header="0.31496062992125984" footer="0.31496062992125984"/>
  <pageSetup scale="56" orientation="portrait" r:id="rId1"/>
  <rowBreaks count="1" manualBreakCount="1">
    <brk id="34" max="6" man="1"/>
  </rowBreaks>
  <ignoredErrors>
    <ignoredError sqref="F13:F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35"/>
  <sheetViews>
    <sheetView topLeftCell="A38" workbookViewId="0">
      <selection activeCell="H61" sqref="H61"/>
    </sheetView>
  </sheetViews>
  <sheetFormatPr defaultColWidth="11.42578125" defaultRowHeight="15" outlineLevelRow="1"/>
  <cols>
    <col min="2" max="2" width="16.42578125" customWidth="1"/>
    <col min="6" max="6" width="20.7109375" customWidth="1"/>
    <col min="9" max="9" width="35.7109375" customWidth="1"/>
    <col min="11" max="11" width="18.7109375" customWidth="1"/>
    <col min="13" max="13" width="22.85546875" customWidth="1"/>
  </cols>
  <sheetData>
    <row r="2" spans="1:13" ht="21">
      <c r="B2" s="180" t="s">
        <v>53</v>
      </c>
      <c r="C2" s="180"/>
      <c r="D2" s="180"/>
      <c r="E2" s="180"/>
      <c r="F2" s="180"/>
      <c r="G2" s="180"/>
      <c r="H2" s="180"/>
      <c r="I2" s="180"/>
    </row>
    <row r="4" spans="1:13">
      <c r="B4" s="1" t="s">
        <v>54</v>
      </c>
      <c r="C4" s="2"/>
      <c r="I4" s="3">
        <f>SUM(K6:K58)</f>
        <v>868611.8</v>
      </c>
      <c r="K4" s="3">
        <f>SUM(K6:K691)</f>
        <v>1023508.6000000001</v>
      </c>
    </row>
    <row r="5" spans="1:13" outlineLevel="1">
      <c r="B5" s="4"/>
      <c r="C5" s="5"/>
      <c r="L5" s="43"/>
      <c r="M5" s="43"/>
    </row>
    <row r="6" spans="1:13" outlineLevel="1">
      <c r="A6" s="6"/>
      <c r="B6" s="7" t="s">
        <v>55</v>
      </c>
      <c r="C6" s="5"/>
      <c r="D6" s="8"/>
      <c r="E6" s="9"/>
      <c r="F6" s="9"/>
      <c r="G6" s="10"/>
      <c r="H6" s="10"/>
      <c r="I6" s="10"/>
      <c r="J6" s="11" t="s">
        <v>56</v>
      </c>
      <c r="K6" s="3">
        <f>F18</f>
        <v>158743.79999999999</v>
      </c>
      <c r="L6" s="43"/>
      <c r="M6" s="43"/>
    </row>
    <row r="7" spans="1:13" outlineLevel="1">
      <c r="A7" s="12" t="s">
        <v>36</v>
      </c>
      <c r="B7" s="13" t="s">
        <v>57</v>
      </c>
      <c r="C7" s="13" t="s">
        <v>58</v>
      </c>
      <c r="D7" s="14" t="s">
        <v>59</v>
      </c>
      <c r="E7" s="14" t="s">
        <v>60</v>
      </c>
      <c r="F7" s="15" t="s">
        <v>61</v>
      </c>
      <c r="G7" s="14" t="s">
        <v>62</v>
      </c>
      <c r="H7" s="14" t="s">
        <v>63</v>
      </c>
      <c r="I7" s="14" t="s">
        <v>64</v>
      </c>
      <c r="J7" s="16"/>
      <c r="K7" s="3"/>
      <c r="L7" s="43"/>
      <c r="M7" s="43"/>
    </row>
    <row r="8" spans="1:13" outlineLevel="1">
      <c r="A8" s="17"/>
      <c r="B8" s="18" t="s">
        <v>65</v>
      </c>
      <c r="C8" s="19" t="s">
        <v>13</v>
      </c>
      <c r="D8" s="20">
        <f>5.8</f>
        <v>5.8</v>
      </c>
      <c r="E8" s="20">
        <v>3.9</v>
      </c>
      <c r="F8" s="20">
        <v>1</v>
      </c>
      <c r="G8" s="21">
        <f t="shared" ref="G8:G10" si="0">D8*E8*F8</f>
        <v>22.619999999999997</v>
      </c>
      <c r="H8" s="44">
        <v>1</v>
      </c>
      <c r="I8" s="22">
        <f>H8*G8</f>
        <v>22.619999999999997</v>
      </c>
      <c r="J8" s="23"/>
      <c r="L8" s="43"/>
      <c r="M8" s="43"/>
    </row>
    <row r="9" spans="1:13" outlineLevel="1">
      <c r="A9" s="17"/>
      <c r="B9" s="18" t="s">
        <v>66</v>
      </c>
      <c r="C9" s="19" t="s">
        <v>13</v>
      </c>
      <c r="D9" s="20">
        <f>0.5*1</f>
        <v>0.5</v>
      </c>
      <c r="E9" s="20">
        <v>3.9</v>
      </c>
      <c r="F9" s="20">
        <v>1</v>
      </c>
      <c r="G9" s="21">
        <f t="shared" si="0"/>
        <v>1.95</v>
      </c>
      <c r="H9" s="45">
        <v>1</v>
      </c>
      <c r="I9" s="22">
        <f t="shared" ref="I9:I10" si="1">H9*G9</f>
        <v>1.95</v>
      </c>
      <c r="J9" s="24"/>
      <c r="L9" s="43"/>
      <c r="M9" s="43"/>
    </row>
    <row r="10" spans="1:13" outlineLevel="1">
      <c r="A10" s="17"/>
      <c r="B10" s="18" t="s">
        <v>67</v>
      </c>
      <c r="C10" s="19" t="s">
        <v>13</v>
      </c>
      <c r="D10" s="20">
        <f>6*2+4*2</f>
        <v>20</v>
      </c>
      <c r="E10" s="20">
        <v>0.6</v>
      </c>
      <c r="F10" s="20">
        <v>1</v>
      </c>
      <c r="G10" s="21">
        <f t="shared" si="0"/>
        <v>12</v>
      </c>
      <c r="H10" s="45">
        <v>1</v>
      </c>
      <c r="I10" s="22">
        <f t="shared" si="1"/>
        <v>12</v>
      </c>
      <c r="J10" s="24"/>
      <c r="L10" s="43"/>
      <c r="M10" s="43"/>
    </row>
    <row r="11" spans="1:13" outlineLevel="1">
      <c r="A11" s="17"/>
      <c r="B11" s="18" t="s">
        <v>68</v>
      </c>
      <c r="C11" s="19" t="s">
        <v>13</v>
      </c>
      <c r="D11" s="20">
        <v>5.5</v>
      </c>
      <c r="E11" s="20">
        <v>3</v>
      </c>
      <c r="F11" s="20">
        <v>1</v>
      </c>
      <c r="G11" s="21">
        <f t="shared" ref="G11:G15" si="2">D11*E11*F11</f>
        <v>16.5</v>
      </c>
      <c r="H11" s="45">
        <v>1</v>
      </c>
      <c r="I11" s="22">
        <f t="shared" ref="I11:I15" si="3">H11*G11</f>
        <v>16.5</v>
      </c>
      <c r="J11" s="24"/>
    </row>
    <row r="12" spans="1:13" outlineLevel="1">
      <c r="A12" s="17"/>
      <c r="B12" s="18" t="s">
        <v>69</v>
      </c>
      <c r="C12" s="19" t="s">
        <v>13</v>
      </c>
      <c r="D12" s="20">
        <f>3*2+5.5*2</f>
        <v>17</v>
      </c>
      <c r="E12" s="20">
        <v>0.6</v>
      </c>
      <c r="F12" s="20">
        <v>1</v>
      </c>
      <c r="G12" s="21">
        <f t="shared" si="2"/>
        <v>10.199999999999999</v>
      </c>
      <c r="H12" s="45">
        <v>1</v>
      </c>
      <c r="I12" s="22">
        <f t="shared" si="3"/>
        <v>10.199999999999999</v>
      </c>
      <c r="J12" s="24"/>
    </row>
    <row r="13" spans="1:13" outlineLevel="1">
      <c r="A13" s="17"/>
      <c r="B13" s="18" t="s">
        <v>70</v>
      </c>
      <c r="C13" s="19" t="s">
        <v>13</v>
      </c>
      <c r="D13" s="20">
        <v>16.2</v>
      </c>
      <c r="E13" s="20">
        <v>3.6</v>
      </c>
      <c r="F13" s="20">
        <v>1</v>
      </c>
      <c r="G13" s="21">
        <f t="shared" si="2"/>
        <v>58.32</v>
      </c>
      <c r="H13" s="45">
        <v>1</v>
      </c>
      <c r="I13" s="22">
        <f t="shared" si="3"/>
        <v>58.32</v>
      </c>
      <c r="J13" s="24"/>
    </row>
    <row r="14" spans="1:13" outlineLevel="1">
      <c r="A14" s="17"/>
      <c r="B14" s="18" t="s">
        <v>71</v>
      </c>
      <c r="C14" s="19" t="s">
        <v>13</v>
      </c>
      <c r="D14" s="20">
        <f>3.6*2+16.2*2</f>
        <v>39.6</v>
      </c>
      <c r="E14" s="20">
        <v>0.6</v>
      </c>
      <c r="F14" s="20">
        <v>1</v>
      </c>
      <c r="G14" s="21">
        <f t="shared" si="2"/>
        <v>23.76</v>
      </c>
      <c r="H14" s="45">
        <v>1</v>
      </c>
      <c r="I14" s="22">
        <f t="shared" si="3"/>
        <v>23.76</v>
      </c>
      <c r="J14" s="24"/>
    </row>
    <row r="15" spans="1:13" outlineLevel="1">
      <c r="A15" s="17"/>
      <c r="B15" s="18" t="s">
        <v>72</v>
      </c>
      <c r="C15" s="19" t="s">
        <v>13</v>
      </c>
      <c r="D15" s="20">
        <v>6</v>
      </c>
      <c r="E15" s="20">
        <v>5.7</v>
      </c>
      <c r="F15" s="20">
        <v>1</v>
      </c>
      <c r="G15" s="21">
        <f t="shared" si="2"/>
        <v>34.200000000000003</v>
      </c>
      <c r="H15" s="45">
        <v>1</v>
      </c>
      <c r="I15" s="22">
        <f t="shared" si="3"/>
        <v>34.200000000000003</v>
      </c>
      <c r="J15" s="24"/>
    </row>
    <row r="16" spans="1:13" outlineLevel="1">
      <c r="A16" s="17"/>
      <c r="B16" s="18" t="s">
        <v>73</v>
      </c>
      <c r="C16" s="19" t="s">
        <v>13</v>
      </c>
      <c r="D16" s="20">
        <f>6*2+5.7*2</f>
        <v>23.4</v>
      </c>
      <c r="E16" s="20">
        <v>0.6</v>
      </c>
      <c r="F16" s="20">
        <v>1</v>
      </c>
      <c r="G16" s="21">
        <f t="shared" ref="G16" si="4">D16*E16*F16</f>
        <v>14.04</v>
      </c>
      <c r="H16" s="45">
        <v>1</v>
      </c>
      <c r="I16" s="22">
        <f t="shared" ref="I16" si="5">H16*G16</f>
        <v>14.04</v>
      </c>
      <c r="J16" s="24"/>
    </row>
    <row r="17" spans="1:13" outlineLevel="1">
      <c r="A17" s="25"/>
      <c r="B17" s="26"/>
      <c r="C17" s="27"/>
      <c r="D17" s="28"/>
      <c r="E17" s="28"/>
      <c r="F17" s="28"/>
      <c r="G17" s="29">
        <f>SUM(G8:G16)</f>
        <v>193.59</v>
      </c>
      <c r="H17" s="46">
        <v>1</v>
      </c>
      <c r="I17" s="30">
        <f>SUM(I8:I10)/G17</f>
        <v>0.18890438555710518</v>
      </c>
      <c r="J17" s="16"/>
    </row>
    <row r="18" spans="1:13" ht="15.75" outlineLevel="1" thickBot="1">
      <c r="B18" s="31" t="s">
        <v>62</v>
      </c>
      <c r="C18" s="32">
        <f>G17</f>
        <v>193.59</v>
      </c>
      <c r="D18" s="33">
        <v>820</v>
      </c>
      <c r="F18" s="34">
        <f>C18*D18</f>
        <v>158743.79999999999</v>
      </c>
    </row>
    <row r="19" spans="1:13" ht="15.75" outlineLevel="1" thickBot="1">
      <c r="B19" s="50" t="s">
        <v>74</v>
      </c>
      <c r="C19" s="51">
        <f>C18*I17</f>
        <v>36.569999999999993</v>
      </c>
      <c r="D19" s="52">
        <v>2343.9899999999998</v>
      </c>
      <c r="E19" s="53"/>
      <c r="F19" s="54">
        <f>C19*D19</f>
        <v>85719.714299999978</v>
      </c>
    </row>
    <row r="20" spans="1:13" outlineLevel="1"/>
    <row r="21" spans="1:13" outlineLevel="1">
      <c r="A21" s="6"/>
      <c r="B21" s="7" t="s">
        <v>75</v>
      </c>
      <c r="C21" s="5"/>
      <c r="D21" s="8"/>
      <c r="E21" s="9"/>
      <c r="F21" s="9"/>
      <c r="G21" s="10"/>
      <c r="H21" s="10"/>
      <c r="I21" s="10"/>
      <c r="J21" s="11" t="s">
        <v>56</v>
      </c>
    </row>
    <row r="22" spans="1:13" outlineLevel="1">
      <c r="A22" s="12" t="s">
        <v>36</v>
      </c>
      <c r="B22" s="13" t="s">
        <v>57</v>
      </c>
      <c r="C22" s="13" t="s">
        <v>58</v>
      </c>
      <c r="D22" s="14" t="s">
        <v>59</v>
      </c>
      <c r="E22" s="14" t="s">
        <v>60</v>
      </c>
      <c r="F22" s="15" t="s">
        <v>61</v>
      </c>
      <c r="G22" s="14" t="s">
        <v>62</v>
      </c>
      <c r="H22" s="14" t="s">
        <v>63</v>
      </c>
      <c r="I22" s="14" t="s">
        <v>64</v>
      </c>
      <c r="J22" s="16"/>
    </row>
    <row r="23" spans="1:13" outlineLevel="1">
      <c r="A23" s="17"/>
      <c r="B23" s="18" t="s">
        <v>65</v>
      </c>
      <c r="C23" s="19" t="s">
        <v>13</v>
      </c>
      <c r="D23" s="20">
        <v>19</v>
      </c>
      <c r="E23" s="20">
        <v>11</v>
      </c>
      <c r="F23" s="20">
        <v>1</v>
      </c>
      <c r="G23" s="21">
        <f t="shared" ref="G23:G31" si="6">D23*E23*F23</f>
        <v>209</v>
      </c>
      <c r="H23" s="44">
        <v>1</v>
      </c>
      <c r="I23" s="22">
        <f>H23*G23</f>
        <v>209</v>
      </c>
      <c r="J23" s="23"/>
    </row>
    <row r="24" spans="1:13" outlineLevel="1">
      <c r="A24" s="17"/>
      <c r="B24" s="18" t="s">
        <v>66</v>
      </c>
      <c r="C24" s="19" t="s">
        <v>13</v>
      </c>
      <c r="D24" s="20">
        <v>6</v>
      </c>
      <c r="E24" s="20">
        <f>8.6</f>
        <v>8.6</v>
      </c>
      <c r="F24" s="20">
        <v>1</v>
      </c>
      <c r="G24" s="21">
        <f t="shared" si="6"/>
        <v>51.599999999999994</v>
      </c>
      <c r="H24" s="45">
        <v>1</v>
      </c>
      <c r="I24" s="22">
        <f t="shared" ref="I24:I31" si="7">H24*G24</f>
        <v>51.599999999999994</v>
      </c>
      <c r="J24" s="24"/>
      <c r="M24">
        <f>(7*2+5*2)*3</f>
        <v>72</v>
      </c>
    </row>
    <row r="25" spans="1:13" outlineLevel="1">
      <c r="A25" s="17"/>
      <c r="B25" s="18" t="s">
        <v>67</v>
      </c>
      <c r="C25" s="19" t="s">
        <v>13</v>
      </c>
      <c r="D25" s="20">
        <f>19*2+11*2</f>
        <v>60</v>
      </c>
      <c r="E25" s="20">
        <v>2</v>
      </c>
      <c r="F25" s="20">
        <v>1</v>
      </c>
      <c r="G25" s="21">
        <f t="shared" si="6"/>
        <v>120</v>
      </c>
      <c r="H25" s="45">
        <v>1</v>
      </c>
      <c r="I25" s="22">
        <f t="shared" si="7"/>
        <v>120</v>
      </c>
      <c r="J25" s="24"/>
    </row>
    <row r="26" spans="1:13" outlineLevel="1">
      <c r="A26" s="17"/>
      <c r="B26" s="18" t="s">
        <v>76</v>
      </c>
      <c r="C26" s="19" t="s">
        <v>13</v>
      </c>
      <c r="D26" s="20">
        <f>6*2+8.6*2</f>
        <v>29.2</v>
      </c>
      <c r="E26" s="20">
        <v>3</v>
      </c>
      <c r="F26" s="20">
        <v>1</v>
      </c>
      <c r="G26" s="21">
        <f t="shared" si="6"/>
        <v>87.6</v>
      </c>
      <c r="H26" s="45">
        <v>1</v>
      </c>
      <c r="I26" s="22">
        <f t="shared" si="7"/>
        <v>87.6</v>
      </c>
      <c r="J26" s="24"/>
    </row>
    <row r="27" spans="1:13" outlineLevel="1">
      <c r="A27" s="17"/>
      <c r="B27" s="18" t="s">
        <v>69</v>
      </c>
      <c r="C27" s="19" t="s">
        <v>13</v>
      </c>
      <c r="D27" s="20"/>
      <c r="E27" s="20"/>
      <c r="F27" s="20">
        <v>1</v>
      </c>
      <c r="G27" s="21">
        <f t="shared" si="6"/>
        <v>0</v>
      </c>
      <c r="H27" s="45">
        <v>1</v>
      </c>
      <c r="I27" s="22">
        <f t="shared" si="7"/>
        <v>0</v>
      </c>
      <c r="J27" s="24"/>
    </row>
    <row r="28" spans="1:13" outlineLevel="1">
      <c r="A28" s="17"/>
      <c r="B28" s="18" t="s">
        <v>70</v>
      </c>
      <c r="C28" s="19" t="s">
        <v>13</v>
      </c>
      <c r="D28" s="20"/>
      <c r="E28" s="20"/>
      <c r="F28" s="20">
        <v>1</v>
      </c>
      <c r="G28" s="21">
        <f t="shared" si="6"/>
        <v>0</v>
      </c>
      <c r="H28" s="45">
        <v>1</v>
      </c>
      <c r="I28" s="22">
        <f t="shared" si="7"/>
        <v>0</v>
      </c>
      <c r="J28" s="24"/>
    </row>
    <row r="29" spans="1:13" outlineLevel="1">
      <c r="A29" s="17"/>
      <c r="B29" s="18" t="s">
        <v>71</v>
      </c>
      <c r="C29" s="19" t="s">
        <v>13</v>
      </c>
      <c r="D29" s="20"/>
      <c r="E29" s="20"/>
      <c r="F29" s="20">
        <v>1</v>
      </c>
      <c r="G29" s="21">
        <f t="shared" si="6"/>
        <v>0</v>
      </c>
      <c r="H29" s="45">
        <v>1</v>
      </c>
      <c r="I29" s="22">
        <f t="shared" si="7"/>
        <v>0</v>
      </c>
      <c r="J29" s="24"/>
    </row>
    <row r="30" spans="1:13" outlineLevel="1">
      <c r="A30" s="17"/>
      <c r="B30" s="18" t="s">
        <v>72</v>
      </c>
      <c r="C30" s="19" t="s">
        <v>13</v>
      </c>
      <c r="D30" s="20"/>
      <c r="E30" s="20"/>
      <c r="F30" s="20">
        <v>1</v>
      </c>
      <c r="G30" s="21">
        <f t="shared" si="6"/>
        <v>0</v>
      </c>
      <c r="H30" s="45">
        <v>1</v>
      </c>
      <c r="I30" s="22">
        <f t="shared" si="7"/>
        <v>0</v>
      </c>
      <c r="J30" s="24"/>
    </row>
    <row r="31" spans="1:13" outlineLevel="1">
      <c r="A31" s="17"/>
      <c r="B31" s="18" t="s">
        <v>73</v>
      </c>
      <c r="C31" s="19" t="s">
        <v>13</v>
      </c>
      <c r="D31" s="20"/>
      <c r="E31" s="20"/>
      <c r="F31" s="20">
        <v>1</v>
      </c>
      <c r="G31" s="21">
        <f t="shared" si="6"/>
        <v>0</v>
      </c>
      <c r="H31" s="45">
        <v>1</v>
      </c>
      <c r="I31" s="22">
        <f t="shared" si="7"/>
        <v>0</v>
      </c>
      <c r="J31" s="24"/>
    </row>
    <row r="32" spans="1:13" outlineLevel="1">
      <c r="A32" s="25"/>
      <c r="B32" s="26"/>
      <c r="C32" s="27"/>
      <c r="D32" s="28"/>
      <c r="E32" s="28"/>
      <c r="F32" s="28"/>
      <c r="G32" s="29">
        <f>SUM(G23:G31)</f>
        <v>468.20000000000005</v>
      </c>
      <c r="H32" s="46">
        <v>1</v>
      </c>
      <c r="I32" s="30">
        <f>SUM(I23:I25)/G32</f>
        <v>0.81290046988466469</v>
      </c>
      <c r="J32" s="16"/>
    </row>
    <row r="33" spans="1:13" ht="15.75" outlineLevel="1" thickBot="1">
      <c r="B33" s="31" t="s">
        <v>62</v>
      </c>
      <c r="C33" s="32">
        <f>G32</f>
        <v>468.20000000000005</v>
      </c>
      <c r="D33" s="33">
        <v>820</v>
      </c>
      <c r="F33" s="34">
        <f>C33*D33</f>
        <v>383924.00000000006</v>
      </c>
      <c r="K33" s="3">
        <f>F33</f>
        <v>383924.00000000006</v>
      </c>
    </row>
    <row r="34" spans="1:13" ht="15.75" outlineLevel="1" thickBot="1">
      <c r="B34" s="50" t="s">
        <v>74</v>
      </c>
      <c r="C34" s="51">
        <f>C33*I32</f>
        <v>380.6</v>
      </c>
      <c r="D34" s="52">
        <v>2343.9899999999998</v>
      </c>
      <c r="E34" s="53"/>
      <c r="F34" s="54">
        <f>C34*D34</f>
        <v>892122.59399999992</v>
      </c>
    </row>
    <row r="35" spans="1:13" outlineLevel="1"/>
    <row r="36" spans="1:13" outlineLevel="1">
      <c r="A36" s="6"/>
      <c r="B36" s="7" t="s">
        <v>75</v>
      </c>
      <c r="C36" s="5"/>
      <c r="D36" s="8"/>
      <c r="E36" s="9"/>
      <c r="F36" s="9"/>
      <c r="G36" s="10"/>
      <c r="H36" s="10"/>
      <c r="I36" s="10"/>
      <c r="J36" s="11" t="s">
        <v>56</v>
      </c>
    </row>
    <row r="37" spans="1:13" outlineLevel="1">
      <c r="A37" s="12" t="s">
        <v>36</v>
      </c>
      <c r="B37" s="13" t="s">
        <v>57</v>
      </c>
      <c r="C37" s="13" t="s">
        <v>58</v>
      </c>
      <c r="D37" s="14" t="s">
        <v>59</v>
      </c>
      <c r="E37" s="14" t="s">
        <v>60</v>
      </c>
      <c r="F37" s="15" t="s">
        <v>61</v>
      </c>
      <c r="G37" s="14" t="s">
        <v>62</v>
      </c>
      <c r="H37" s="14" t="s">
        <v>63</v>
      </c>
      <c r="I37" s="14" t="s">
        <v>64</v>
      </c>
      <c r="J37" s="16"/>
    </row>
    <row r="38" spans="1:13" outlineLevel="1">
      <c r="A38" s="17"/>
      <c r="B38" s="18" t="s">
        <v>65</v>
      </c>
      <c r="C38" s="19" t="s">
        <v>13</v>
      </c>
      <c r="D38" s="20">
        <v>19</v>
      </c>
      <c r="E38" s="20">
        <v>7</v>
      </c>
      <c r="F38" s="20">
        <v>1</v>
      </c>
      <c r="G38" s="21">
        <f t="shared" ref="G38:G46" si="8">D38*E38*F38</f>
        <v>133</v>
      </c>
      <c r="H38" s="44">
        <v>1</v>
      </c>
      <c r="I38" s="22">
        <f>H38*G38</f>
        <v>133</v>
      </c>
      <c r="J38" s="23"/>
    </row>
    <row r="39" spans="1:13" outlineLevel="1">
      <c r="A39" s="17"/>
      <c r="B39" s="18" t="s">
        <v>66</v>
      </c>
      <c r="C39" s="19" t="s">
        <v>13</v>
      </c>
      <c r="D39" s="20"/>
      <c r="E39" s="20"/>
      <c r="F39" s="20">
        <v>1</v>
      </c>
      <c r="G39" s="21">
        <f t="shared" si="8"/>
        <v>0</v>
      </c>
      <c r="H39" s="45">
        <v>1</v>
      </c>
      <c r="I39" s="22">
        <f t="shared" ref="I39:I46" si="9">H39*G39</f>
        <v>0</v>
      </c>
      <c r="J39" s="24"/>
    </row>
    <row r="40" spans="1:13" outlineLevel="1">
      <c r="A40" s="17"/>
      <c r="B40" s="18" t="s">
        <v>67</v>
      </c>
      <c r="C40" s="19" t="s">
        <v>13</v>
      </c>
      <c r="D40" s="20">
        <v>18</v>
      </c>
      <c r="E40" s="20">
        <v>5</v>
      </c>
      <c r="F40" s="20">
        <v>1</v>
      </c>
      <c r="G40" s="21">
        <f t="shared" si="8"/>
        <v>90</v>
      </c>
      <c r="H40" s="45">
        <v>1</v>
      </c>
      <c r="I40" s="22">
        <f t="shared" si="9"/>
        <v>90</v>
      </c>
      <c r="J40" s="24"/>
    </row>
    <row r="41" spans="1:13" outlineLevel="1">
      <c r="A41" s="17"/>
      <c r="B41" s="18" t="s">
        <v>76</v>
      </c>
      <c r="C41" s="19" t="s">
        <v>13</v>
      </c>
      <c r="D41" s="20">
        <v>6.2</v>
      </c>
      <c r="E41" s="20">
        <v>1</v>
      </c>
      <c r="F41" s="20">
        <v>1</v>
      </c>
      <c r="G41" s="21">
        <f t="shared" si="8"/>
        <v>6.2</v>
      </c>
      <c r="H41" s="45">
        <v>1</v>
      </c>
      <c r="I41" s="22">
        <f t="shared" si="9"/>
        <v>6.2</v>
      </c>
      <c r="J41" s="24"/>
      <c r="M41" s="42">
        <f>C48+C33+C18</f>
        <v>890.99000000000012</v>
      </c>
    </row>
    <row r="42" spans="1:13" outlineLevel="1">
      <c r="A42" s="17"/>
      <c r="B42" s="18" t="s">
        <v>69</v>
      </c>
      <c r="C42" s="19" t="s">
        <v>13</v>
      </c>
      <c r="D42" s="20"/>
      <c r="E42" s="20"/>
      <c r="F42" s="20">
        <v>1</v>
      </c>
      <c r="G42" s="21">
        <f t="shared" si="8"/>
        <v>0</v>
      </c>
      <c r="H42" s="45">
        <v>1</v>
      </c>
      <c r="I42" s="22">
        <f t="shared" si="9"/>
        <v>0</v>
      </c>
      <c r="J42" s="24"/>
    </row>
    <row r="43" spans="1:13" outlineLevel="1">
      <c r="A43" s="17"/>
      <c r="B43" s="18" t="s">
        <v>70</v>
      </c>
      <c r="C43" s="19" t="s">
        <v>13</v>
      </c>
      <c r="D43" s="20"/>
      <c r="E43" s="20"/>
      <c r="F43" s="20">
        <v>1</v>
      </c>
      <c r="G43" s="21">
        <f t="shared" si="8"/>
        <v>0</v>
      </c>
      <c r="H43" s="45">
        <v>1</v>
      </c>
      <c r="I43" s="22">
        <f t="shared" si="9"/>
        <v>0</v>
      </c>
      <c r="J43" s="24"/>
    </row>
    <row r="44" spans="1:13" outlineLevel="1">
      <c r="A44" s="17"/>
      <c r="B44" s="18" t="s">
        <v>71</v>
      </c>
      <c r="C44" s="19" t="s">
        <v>13</v>
      </c>
      <c r="D44" s="20"/>
      <c r="E44" s="20"/>
      <c r="F44" s="20">
        <v>1</v>
      </c>
      <c r="G44" s="21">
        <f t="shared" si="8"/>
        <v>0</v>
      </c>
      <c r="H44" s="45">
        <v>1</v>
      </c>
      <c r="I44" s="22">
        <f t="shared" si="9"/>
        <v>0</v>
      </c>
      <c r="J44" s="24"/>
    </row>
    <row r="45" spans="1:13" outlineLevel="1">
      <c r="A45" s="17"/>
      <c r="B45" s="18" t="s">
        <v>72</v>
      </c>
      <c r="C45" s="19" t="s">
        <v>13</v>
      </c>
      <c r="D45" s="20"/>
      <c r="E45" s="20"/>
      <c r="F45" s="20">
        <v>1</v>
      </c>
      <c r="G45" s="21">
        <f t="shared" si="8"/>
        <v>0</v>
      </c>
      <c r="H45" s="45">
        <v>1</v>
      </c>
      <c r="I45" s="22">
        <f t="shared" si="9"/>
        <v>0</v>
      </c>
      <c r="J45" s="24"/>
    </row>
    <row r="46" spans="1:13" outlineLevel="1">
      <c r="A46" s="17"/>
      <c r="B46" s="18" t="s">
        <v>73</v>
      </c>
      <c r="C46" s="19" t="s">
        <v>13</v>
      </c>
      <c r="D46" s="20"/>
      <c r="E46" s="20"/>
      <c r="F46" s="20">
        <v>1</v>
      </c>
      <c r="G46" s="21">
        <f t="shared" si="8"/>
        <v>0</v>
      </c>
      <c r="H46" s="45">
        <v>1</v>
      </c>
      <c r="I46" s="22">
        <f t="shared" si="9"/>
        <v>0</v>
      </c>
      <c r="J46" s="24"/>
    </row>
    <row r="47" spans="1:13" outlineLevel="1">
      <c r="A47" s="25"/>
      <c r="B47" s="26"/>
      <c r="C47" s="27"/>
      <c r="D47" s="28"/>
      <c r="E47" s="28"/>
      <c r="F47" s="28"/>
      <c r="G47" s="29">
        <f>SUM(G38:G46)</f>
        <v>229.2</v>
      </c>
      <c r="H47" s="46">
        <v>1</v>
      </c>
      <c r="I47" s="30">
        <f>SUM(I38:I40)/G47</f>
        <v>0.97294938917975571</v>
      </c>
      <c r="J47" s="16"/>
    </row>
    <row r="48" spans="1:13" ht="15.75" outlineLevel="1" thickBot="1">
      <c r="B48" s="31" t="s">
        <v>62</v>
      </c>
      <c r="C48" s="32">
        <f>G47</f>
        <v>229.2</v>
      </c>
      <c r="D48" s="33">
        <v>820</v>
      </c>
      <c r="F48" s="34">
        <f>C48*D48</f>
        <v>187944</v>
      </c>
      <c r="K48" s="3">
        <f>F48</f>
        <v>187944</v>
      </c>
    </row>
    <row r="49" spans="1:11" ht="15.75" outlineLevel="1" thickBot="1">
      <c r="B49" s="50" t="s">
        <v>74</v>
      </c>
      <c r="C49" s="55">
        <f>C48*I47</f>
        <v>223</v>
      </c>
      <c r="D49" s="56">
        <v>2343.9899999999998</v>
      </c>
      <c r="E49" s="57"/>
      <c r="F49" s="58">
        <f>C49*D49</f>
        <v>522709.76999999996</v>
      </c>
    </row>
    <row r="50" spans="1:11" outlineLevel="1"/>
    <row r="51" spans="1:11" outlineLevel="1"/>
    <row r="52" spans="1:11" outlineLevel="1">
      <c r="A52" s="6"/>
      <c r="B52" s="40" t="s">
        <v>77</v>
      </c>
      <c r="C52" s="2"/>
      <c r="D52" s="8"/>
      <c r="E52" s="9"/>
      <c r="F52" s="9"/>
      <c r="G52" s="10"/>
      <c r="H52" s="10"/>
      <c r="I52" s="10"/>
      <c r="J52" s="11" t="s">
        <v>56</v>
      </c>
      <c r="K52" s="3"/>
    </row>
    <row r="53" spans="1:11" outlineLevel="1">
      <c r="A53" s="12" t="s">
        <v>36</v>
      </c>
      <c r="B53" s="13" t="s">
        <v>57</v>
      </c>
      <c r="C53" s="13" t="s">
        <v>58</v>
      </c>
      <c r="D53" s="14" t="s">
        <v>59</v>
      </c>
      <c r="E53" s="14" t="s">
        <v>60</v>
      </c>
      <c r="F53" s="15" t="s">
        <v>61</v>
      </c>
      <c r="G53" s="14" t="s">
        <v>62</v>
      </c>
      <c r="H53" s="14" t="s">
        <v>63</v>
      </c>
      <c r="I53" s="14" t="s">
        <v>64</v>
      </c>
      <c r="J53" s="16"/>
      <c r="K53" s="3"/>
    </row>
    <row r="54" spans="1:11" outlineLevel="1">
      <c r="A54" s="17"/>
      <c r="B54" s="18" t="s">
        <v>78</v>
      </c>
      <c r="C54" s="19" t="s">
        <v>13</v>
      </c>
      <c r="D54" s="20">
        <v>7</v>
      </c>
      <c r="E54" s="20">
        <v>5</v>
      </c>
      <c r="F54" s="41">
        <v>1</v>
      </c>
      <c r="G54" s="21">
        <f t="shared" ref="G54:G55" si="10">D54*E54*F54</f>
        <v>35</v>
      </c>
      <c r="H54" s="22">
        <v>0.95</v>
      </c>
      <c r="I54" s="22">
        <f>H54*G54</f>
        <v>33.25</v>
      </c>
      <c r="J54" s="23"/>
    </row>
    <row r="55" spans="1:11" outlineLevel="1">
      <c r="A55" s="17"/>
      <c r="B55" s="18" t="s">
        <v>79</v>
      </c>
      <c r="C55" s="19" t="s">
        <v>13</v>
      </c>
      <c r="D55" s="20">
        <v>5</v>
      </c>
      <c r="E55" s="20">
        <v>5</v>
      </c>
      <c r="F55" s="41">
        <v>1</v>
      </c>
      <c r="G55" s="21">
        <f t="shared" si="10"/>
        <v>25</v>
      </c>
      <c r="H55" s="22">
        <v>0.95</v>
      </c>
      <c r="I55" s="22">
        <f t="shared" ref="I55" si="11">H55*G55</f>
        <v>23.75</v>
      </c>
      <c r="J55" s="24"/>
    </row>
    <row r="56" spans="1:11" outlineLevel="1">
      <c r="A56" s="25"/>
      <c r="B56" s="26"/>
      <c r="C56" s="27"/>
      <c r="D56" s="28"/>
      <c r="E56" s="28"/>
      <c r="F56" s="28"/>
      <c r="G56" s="29">
        <f>SUM(G54:G55)</f>
        <v>60</v>
      </c>
      <c r="H56" s="30">
        <f>AVERAGE(H54:H55)</f>
        <v>0.95</v>
      </c>
      <c r="I56" s="30">
        <f>SUM(I54:I55)/G56</f>
        <v>0.95</v>
      </c>
      <c r="J56" s="16"/>
    </row>
    <row r="57" spans="1:11" ht="15.75" outlineLevel="1" thickBot="1">
      <c r="B57" s="31" t="s">
        <v>62</v>
      </c>
      <c r="C57" s="32">
        <f>G56</f>
        <v>60</v>
      </c>
      <c r="D57" s="33">
        <v>2300</v>
      </c>
      <c r="F57" s="34">
        <f>C57*D57</f>
        <v>138000</v>
      </c>
      <c r="K57" s="3">
        <f>F57</f>
        <v>138000</v>
      </c>
    </row>
    <row r="58" spans="1:11" ht="15.75" outlineLevel="1" thickBot="1">
      <c r="B58" s="50" t="s">
        <v>74</v>
      </c>
      <c r="C58" s="51">
        <f>C57*I56</f>
        <v>57</v>
      </c>
      <c r="D58" s="52">
        <v>1000</v>
      </c>
      <c r="E58" s="53"/>
      <c r="F58" s="54">
        <f>C58*D58</f>
        <v>57000</v>
      </c>
    </row>
    <row r="59" spans="1:11" outlineLevel="1"/>
    <row r="60" spans="1:11" outlineLevel="1"/>
    <row r="61" spans="1:11" outlineLevel="1"/>
    <row r="64" spans="1:11" ht="21">
      <c r="B64" s="180" t="s">
        <v>80</v>
      </c>
      <c r="C64" s="180"/>
      <c r="D64" s="180"/>
      <c r="E64" s="180"/>
      <c r="F64" s="180"/>
      <c r="G64" s="180"/>
      <c r="H64" s="180"/>
      <c r="I64" s="180"/>
    </row>
    <row r="66" spans="1:13">
      <c r="B66" s="1" t="s">
        <v>81</v>
      </c>
      <c r="C66" s="2"/>
      <c r="I66" s="3">
        <f>SUM(K85:K177)</f>
        <v>77448.399999999994</v>
      </c>
      <c r="K66" s="3">
        <f>SUM(K85:K715)</f>
        <v>77448.399999999994</v>
      </c>
    </row>
    <row r="67" spans="1:13" outlineLevel="1">
      <c r="B67" s="4"/>
      <c r="C67" s="5"/>
      <c r="L67" s="43"/>
      <c r="M67" s="43"/>
    </row>
    <row r="68" spans="1:13" outlineLevel="1">
      <c r="B68" s="43"/>
      <c r="C68" s="43"/>
      <c r="L68" s="43"/>
      <c r="M68" s="43"/>
    </row>
    <row r="69" spans="1:13" outlineLevel="1">
      <c r="A69" s="6"/>
      <c r="B69" s="7" t="s">
        <v>82</v>
      </c>
      <c r="C69" s="5"/>
      <c r="D69" s="8"/>
      <c r="E69" s="9"/>
      <c r="F69" s="9"/>
      <c r="G69" s="10"/>
      <c r="H69" s="10"/>
      <c r="I69" s="10"/>
      <c r="J69" s="11" t="s">
        <v>56</v>
      </c>
      <c r="K69" s="3">
        <f>F81</f>
        <v>0</v>
      </c>
      <c r="L69" s="43"/>
      <c r="M69" s="43"/>
    </row>
    <row r="70" spans="1:13" outlineLevel="1">
      <c r="A70" s="12" t="s">
        <v>36</v>
      </c>
      <c r="B70" s="13" t="s">
        <v>57</v>
      </c>
      <c r="C70" s="13" t="s">
        <v>58</v>
      </c>
      <c r="D70" s="14" t="s">
        <v>59</v>
      </c>
      <c r="E70" s="14" t="s">
        <v>60</v>
      </c>
      <c r="F70" s="15" t="s">
        <v>61</v>
      </c>
      <c r="G70" s="14" t="s">
        <v>62</v>
      </c>
      <c r="H70" s="14" t="s">
        <v>63</v>
      </c>
      <c r="I70" s="14" t="s">
        <v>64</v>
      </c>
      <c r="J70" s="16"/>
      <c r="K70" s="3"/>
      <c r="L70" s="43"/>
      <c r="M70" s="43"/>
    </row>
    <row r="71" spans="1:13" outlineLevel="1">
      <c r="A71" s="17"/>
      <c r="B71" s="18" t="s">
        <v>65</v>
      </c>
      <c r="C71" s="19" t="s">
        <v>13</v>
      </c>
      <c r="D71" s="20"/>
      <c r="E71" s="20"/>
      <c r="F71" s="20">
        <v>1</v>
      </c>
      <c r="G71" s="21">
        <f t="shared" ref="G71:G79" si="12">D71*E71*F71</f>
        <v>0</v>
      </c>
      <c r="H71" s="44">
        <v>1</v>
      </c>
      <c r="I71" s="22">
        <f>H71*G71</f>
        <v>0</v>
      </c>
      <c r="J71" s="23"/>
      <c r="L71" s="43"/>
      <c r="M71" s="43"/>
    </row>
    <row r="72" spans="1:13" outlineLevel="1">
      <c r="A72" s="17"/>
      <c r="B72" s="18" t="s">
        <v>66</v>
      </c>
      <c r="C72" s="19" t="s">
        <v>13</v>
      </c>
      <c r="D72" s="20"/>
      <c r="E72" s="20"/>
      <c r="F72" s="20">
        <v>1</v>
      </c>
      <c r="G72" s="21">
        <f t="shared" si="12"/>
        <v>0</v>
      </c>
      <c r="H72" s="45">
        <v>1</v>
      </c>
      <c r="I72" s="22">
        <f t="shared" ref="I72:I79" si="13">H72*G72</f>
        <v>0</v>
      </c>
      <c r="J72" s="24"/>
      <c r="L72" s="43"/>
      <c r="M72" s="43"/>
    </row>
    <row r="73" spans="1:13" outlineLevel="1">
      <c r="A73" s="17"/>
      <c r="B73" s="18" t="s">
        <v>67</v>
      </c>
      <c r="C73" s="19" t="s">
        <v>13</v>
      </c>
      <c r="D73" s="20"/>
      <c r="E73" s="20"/>
      <c r="F73" s="20">
        <v>1</v>
      </c>
      <c r="G73" s="21">
        <f t="shared" si="12"/>
        <v>0</v>
      </c>
      <c r="H73" s="45">
        <v>1</v>
      </c>
      <c r="I73" s="22">
        <f t="shared" si="13"/>
        <v>0</v>
      </c>
      <c r="J73" s="24"/>
      <c r="L73" s="43"/>
      <c r="M73" s="43"/>
    </row>
    <row r="74" spans="1:13" outlineLevel="1">
      <c r="A74" s="17"/>
      <c r="B74" s="18" t="s">
        <v>68</v>
      </c>
      <c r="C74" s="19" t="s">
        <v>13</v>
      </c>
      <c r="D74" s="20"/>
      <c r="E74" s="20"/>
      <c r="F74" s="20">
        <v>1</v>
      </c>
      <c r="G74" s="21">
        <f t="shared" si="12"/>
        <v>0</v>
      </c>
      <c r="H74" s="45">
        <v>1</v>
      </c>
      <c r="I74" s="22">
        <f t="shared" si="13"/>
        <v>0</v>
      </c>
      <c r="J74" s="24"/>
    </row>
    <row r="75" spans="1:13" outlineLevel="1">
      <c r="A75" s="17"/>
      <c r="B75" s="18" t="s">
        <v>69</v>
      </c>
      <c r="C75" s="19" t="s">
        <v>13</v>
      </c>
      <c r="D75" s="20"/>
      <c r="E75" s="20"/>
      <c r="F75" s="20">
        <v>1</v>
      </c>
      <c r="G75" s="21">
        <f t="shared" si="12"/>
        <v>0</v>
      </c>
      <c r="H75" s="45">
        <v>1</v>
      </c>
      <c r="I75" s="22">
        <f t="shared" si="13"/>
        <v>0</v>
      </c>
      <c r="J75" s="24"/>
    </row>
    <row r="76" spans="1:13" outlineLevel="1">
      <c r="A76" s="17"/>
      <c r="B76" s="18" t="s">
        <v>70</v>
      </c>
      <c r="C76" s="19" t="s">
        <v>13</v>
      </c>
      <c r="D76" s="20"/>
      <c r="E76" s="20"/>
      <c r="F76" s="20">
        <v>1</v>
      </c>
      <c r="G76" s="21">
        <f t="shared" si="12"/>
        <v>0</v>
      </c>
      <c r="H76" s="45">
        <v>1</v>
      </c>
      <c r="I76" s="22">
        <f t="shared" si="13"/>
        <v>0</v>
      </c>
      <c r="J76" s="24"/>
    </row>
    <row r="77" spans="1:13" outlineLevel="1">
      <c r="A77" s="17"/>
      <c r="B77" s="18" t="s">
        <v>71</v>
      </c>
      <c r="C77" s="19" t="s">
        <v>13</v>
      </c>
      <c r="D77" s="20"/>
      <c r="E77" s="20"/>
      <c r="F77" s="20">
        <v>1</v>
      </c>
      <c r="G77" s="21">
        <f t="shared" si="12"/>
        <v>0</v>
      </c>
      <c r="H77" s="45">
        <v>1</v>
      </c>
      <c r="I77" s="22">
        <f t="shared" si="13"/>
        <v>0</v>
      </c>
      <c r="J77" s="24"/>
    </row>
    <row r="78" spans="1:13" outlineLevel="1">
      <c r="A78" s="17"/>
      <c r="B78" s="18" t="s">
        <v>72</v>
      </c>
      <c r="C78" s="19" t="s">
        <v>13</v>
      </c>
      <c r="D78" s="20"/>
      <c r="E78" s="20"/>
      <c r="F78" s="20">
        <v>1</v>
      </c>
      <c r="G78" s="21">
        <f t="shared" si="12"/>
        <v>0</v>
      </c>
      <c r="H78" s="45">
        <v>1</v>
      </c>
      <c r="I78" s="22">
        <f t="shared" si="13"/>
        <v>0</v>
      </c>
      <c r="J78" s="24"/>
    </row>
    <row r="79" spans="1:13" outlineLevel="1">
      <c r="A79" s="17"/>
      <c r="B79" s="18" t="s">
        <v>73</v>
      </c>
      <c r="C79" s="19" t="s">
        <v>13</v>
      </c>
      <c r="D79" s="20"/>
      <c r="E79" s="20"/>
      <c r="F79" s="20">
        <v>1</v>
      </c>
      <c r="G79" s="21">
        <f t="shared" si="12"/>
        <v>0</v>
      </c>
      <c r="H79" s="45">
        <v>1</v>
      </c>
      <c r="I79" s="22">
        <f t="shared" si="13"/>
        <v>0</v>
      </c>
      <c r="J79" s="24"/>
    </row>
    <row r="80" spans="1:13" outlineLevel="1">
      <c r="A80" s="25"/>
      <c r="B80" s="26"/>
      <c r="C80" s="27"/>
      <c r="D80" s="28"/>
      <c r="E80" s="28"/>
      <c r="F80" s="28"/>
      <c r="G80" s="29">
        <f>SUM(G71:G79)</f>
        <v>0</v>
      </c>
      <c r="H80" s="46">
        <v>1</v>
      </c>
      <c r="I80" s="30" t="e">
        <f>SUM(I71:I73)/G80</f>
        <v>#DIV/0!</v>
      </c>
      <c r="J80" s="16"/>
    </row>
    <row r="81" spans="1:13" ht="15.75" outlineLevel="1" thickBot="1">
      <c r="B81" s="31" t="s">
        <v>62</v>
      </c>
      <c r="C81" s="32">
        <f>G80</f>
        <v>0</v>
      </c>
      <c r="D81" s="33">
        <v>2343.9899999999998</v>
      </c>
      <c r="F81" s="34">
        <f>C81*D81</f>
        <v>0</v>
      </c>
    </row>
    <row r="82" spans="1:13" ht="15.75" outlineLevel="1" thickBot="1">
      <c r="B82" s="35" t="s">
        <v>74</v>
      </c>
      <c r="C82" s="36" t="e">
        <f>C81*I80</f>
        <v>#DIV/0!</v>
      </c>
      <c r="D82" s="37">
        <v>2343.9899999999998</v>
      </c>
      <c r="E82" s="38"/>
      <c r="F82" s="39" t="e">
        <f>C82*D82</f>
        <v>#DIV/0!</v>
      </c>
    </row>
    <row r="83" spans="1:13" outlineLevel="1">
      <c r="B83" s="43"/>
      <c r="C83" s="43"/>
      <c r="L83" s="43"/>
      <c r="M83" s="43"/>
    </row>
    <row r="84" spans="1:13" outlineLevel="1">
      <c r="B84" s="43"/>
      <c r="C84" s="43"/>
      <c r="L84" s="43"/>
      <c r="M84" s="43"/>
    </row>
    <row r="85" spans="1:13" outlineLevel="1">
      <c r="A85" s="6"/>
      <c r="B85" s="7" t="s">
        <v>83</v>
      </c>
      <c r="C85" s="5"/>
      <c r="D85" s="8"/>
      <c r="E85" s="9"/>
      <c r="F85" s="9"/>
      <c r="G85" s="10"/>
      <c r="H85" s="10"/>
      <c r="I85" s="10"/>
      <c r="J85" s="11" t="s">
        <v>56</v>
      </c>
      <c r="K85" s="3">
        <f>F91</f>
        <v>0</v>
      </c>
      <c r="L85" s="43"/>
      <c r="M85" s="43"/>
    </row>
    <row r="86" spans="1:13" outlineLevel="1">
      <c r="A86" s="12" t="s">
        <v>36</v>
      </c>
      <c r="B86" s="13" t="s">
        <v>57</v>
      </c>
      <c r="C86" s="13" t="s">
        <v>58</v>
      </c>
      <c r="D86" s="14" t="s">
        <v>59</v>
      </c>
      <c r="E86" s="14" t="s">
        <v>60</v>
      </c>
      <c r="F86" s="15" t="s">
        <v>61</v>
      </c>
      <c r="G86" s="14" t="s">
        <v>62</v>
      </c>
      <c r="H86" s="14" t="s">
        <v>63</v>
      </c>
      <c r="I86" s="14" t="s">
        <v>64</v>
      </c>
      <c r="J86" s="16"/>
      <c r="K86" s="3"/>
      <c r="L86" s="43"/>
      <c r="M86" s="43"/>
    </row>
    <row r="87" spans="1:13" outlineLevel="1">
      <c r="A87" s="17"/>
      <c r="B87" s="18" t="s">
        <v>84</v>
      </c>
      <c r="C87" s="19" t="s">
        <v>13</v>
      </c>
      <c r="D87" s="20"/>
      <c r="E87" s="20"/>
      <c r="F87" s="20">
        <v>1</v>
      </c>
      <c r="G87" s="21">
        <f t="shared" ref="G87:G89" si="14">D87*E87*F87</f>
        <v>0</v>
      </c>
      <c r="H87" s="22">
        <v>0.95</v>
      </c>
      <c r="I87" s="22">
        <f>H87*G87</f>
        <v>0</v>
      </c>
      <c r="J87" s="23"/>
      <c r="L87" s="43"/>
      <c r="M87" s="43"/>
    </row>
    <row r="88" spans="1:13" outlineLevel="1">
      <c r="A88" s="17"/>
      <c r="B88" s="18" t="s">
        <v>85</v>
      </c>
      <c r="C88" s="19" t="s">
        <v>13</v>
      </c>
      <c r="D88" s="20"/>
      <c r="E88" s="20"/>
      <c r="F88" s="20">
        <v>1</v>
      </c>
      <c r="G88" s="21">
        <f t="shared" si="14"/>
        <v>0</v>
      </c>
      <c r="H88" s="22">
        <v>0.95</v>
      </c>
      <c r="I88" s="22">
        <f t="shared" ref="I88:I89" si="15">H88*G88</f>
        <v>0</v>
      </c>
      <c r="J88" s="24"/>
      <c r="L88" s="43"/>
      <c r="M88" s="43"/>
    </row>
    <row r="89" spans="1:13" outlineLevel="1">
      <c r="A89" s="17"/>
      <c r="B89" s="18" t="s">
        <v>86</v>
      </c>
      <c r="C89" s="19" t="s">
        <v>13</v>
      </c>
      <c r="D89" s="20"/>
      <c r="E89" s="20"/>
      <c r="F89" s="20">
        <v>1</v>
      </c>
      <c r="G89" s="21">
        <f t="shared" si="14"/>
        <v>0</v>
      </c>
      <c r="H89" s="22">
        <v>0.95</v>
      </c>
      <c r="I89" s="22">
        <f t="shared" si="15"/>
        <v>0</v>
      </c>
      <c r="J89" s="24"/>
      <c r="L89" s="43"/>
      <c r="M89" s="43"/>
    </row>
    <row r="90" spans="1:13" outlineLevel="1">
      <c r="A90" s="25"/>
      <c r="B90" s="26"/>
      <c r="C90" s="27"/>
      <c r="D90" s="28"/>
      <c r="E90" s="28"/>
      <c r="F90" s="28"/>
      <c r="G90" s="29">
        <f>SUM(G87:G89)</f>
        <v>0</v>
      </c>
      <c r="H90" s="30">
        <f>AVERAGE(H87:H89)</f>
        <v>0.94999999999999984</v>
      </c>
      <c r="I90" s="30" t="e">
        <f>SUM(I87:I89)/G90</f>
        <v>#DIV/0!</v>
      </c>
      <c r="J90" s="16"/>
      <c r="L90" s="43"/>
      <c r="M90" s="43"/>
    </row>
    <row r="91" spans="1:13" ht="15.75" outlineLevel="1" thickBot="1">
      <c r="B91" s="31" t="s">
        <v>62</v>
      </c>
      <c r="C91" s="32">
        <f>G90</f>
        <v>0</v>
      </c>
      <c r="D91" s="33">
        <v>2343.9899999999998</v>
      </c>
      <c r="F91" s="34">
        <f>C91*D91</f>
        <v>0</v>
      </c>
      <c r="L91" s="43"/>
      <c r="M91" s="43"/>
    </row>
    <row r="92" spans="1:13" ht="15.75" outlineLevel="1" thickBot="1">
      <c r="B92" s="35" t="s">
        <v>74</v>
      </c>
      <c r="C92" s="36" t="e">
        <f>C91*I90</f>
        <v>#DIV/0!</v>
      </c>
      <c r="D92" s="37">
        <v>2343.9899999999998</v>
      </c>
      <c r="E92" s="38"/>
      <c r="F92" s="39" t="e">
        <f>C92*D92</f>
        <v>#DIV/0!</v>
      </c>
      <c r="L92" s="43"/>
      <c r="M92" s="43"/>
    </row>
    <row r="93" spans="1:13" outlineLevel="1">
      <c r="L93" s="43"/>
      <c r="M93" s="43"/>
    </row>
    <row r="94" spans="1:13" outlineLevel="1">
      <c r="L94" s="43"/>
      <c r="M94" s="43"/>
    </row>
    <row r="95" spans="1:13" outlineLevel="1">
      <c r="A95" s="6"/>
      <c r="B95" s="40" t="s">
        <v>87</v>
      </c>
      <c r="C95" s="2"/>
      <c r="D95" s="8"/>
      <c r="E95" s="9"/>
      <c r="F95" s="9"/>
      <c r="G95" s="10"/>
      <c r="H95" s="10"/>
      <c r="I95" s="10"/>
      <c r="J95" s="11" t="s">
        <v>56</v>
      </c>
      <c r="K95" s="3">
        <f>F100</f>
        <v>17448.400000000001</v>
      </c>
    </row>
    <row r="96" spans="1:13" outlineLevel="1">
      <c r="A96" s="12" t="s">
        <v>36</v>
      </c>
      <c r="B96" s="13" t="s">
        <v>57</v>
      </c>
      <c r="C96" s="13" t="s">
        <v>58</v>
      </c>
      <c r="D96" s="14" t="s">
        <v>59</v>
      </c>
      <c r="E96" s="14" t="s">
        <v>60</v>
      </c>
      <c r="F96" s="15" t="s">
        <v>61</v>
      </c>
      <c r="G96" s="14" t="s">
        <v>62</v>
      </c>
      <c r="H96" s="14" t="s">
        <v>63</v>
      </c>
      <c r="I96" s="14" t="s">
        <v>64</v>
      </c>
      <c r="J96" s="16"/>
      <c r="K96" s="3"/>
    </row>
    <row r="97" spans="1:13" outlineLevel="1">
      <c r="A97" s="17"/>
      <c r="B97" s="18" t="s">
        <v>78</v>
      </c>
      <c r="C97" s="19" t="s">
        <v>13</v>
      </c>
      <c r="D97" s="20">
        <f>3.14+0.1+2.14</f>
        <v>5.3800000000000008</v>
      </c>
      <c r="E97" s="20">
        <f>3.68-0.94</f>
        <v>2.74</v>
      </c>
      <c r="F97" s="41">
        <v>1</v>
      </c>
      <c r="G97" s="21">
        <f t="shared" ref="G97:G98" si="16">D97*E97*F97</f>
        <v>14.741200000000003</v>
      </c>
      <c r="H97" s="22">
        <v>0.95</v>
      </c>
      <c r="I97" s="22">
        <f>H97*G97</f>
        <v>14.004140000000001</v>
      </c>
      <c r="J97" s="23"/>
    </row>
    <row r="98" spans="1:13" outlineLevel="1">
      <c r="A98" s="17"/>
      <c r="B98" s="18" t="s">
        <v>79</v>
      </c>
      <c r="C98" s="19" t="s">
        <v>13</v>
      </c>
      <c r="D98" s="20">
        <v>0.94</v>
      </c>
      <c r="E98" s="20">
        <v>2.88</v>
      </c>
      <c r="F98" s="41">
        <v>1</v>
      </c>
      <c r="G98" s="21">
        <f t="shared" si="16"/>
        <v>2.7071999999999998</v>
      </c>
      <c r="H98" s="22">
        <v>0.95</v>
      </c>
      <c r="I98" s="22">
        <f t="shared" ref="I98" si="17">H98*G98</f>
        <v>2.5718399999999999</v>
      </c>
      <c r="J98" s="24"/>
    </row>
    <row r="99" spans="1:13" outlineLevel="1">
      <c r="A99" s="25"/>
      <c r="B99" s="26"/>
      <c r="C99" s="27"/>
      <c r="D99" s="28"/>
      <c r="E99" s="28"/>
      <c r="F99" s="28"/>
      <c r="G99" s="29">
        <f>SUM(G97:G98)</f>
        <v>17.448400000000003</v>
      </c>
      <c r="H99" s="30">
        <f>AVERAGE(H97:H98)</f>
        <v>0.95</v>
      </c>
      <c r="I99" s="30">
        <f>SUM(I97:I98)/G99</f>
        <v>0.95</v>
      </c>
      <c r="J99" s="16"/>
    </row>
    <row r="100" spans="1:13" ht="15.75" outlineLevel="1" thickBot="1">
      <c r="B100" s="31" t="s">
        <v>62</v>
      </c>
      <c r="C100" s="32">
        <f>G99</f>
        <v>17.448400000000003</v>
      </c>
      <c r="D100" s="33">
        <v>1000</v>
      </c>
      <c r="F100" s="34">
        <f>C100*D100</f>
        <v>17448.400000000001</v>
      </c>
    </row>
    <row r="101" spans="1:13" ht="15.75" outlineLevel="1" thickBot="1">
      <c r="B101" s="35" t="s">
        <v>74</v>
      </c>
      <c r="C101" s="36">
        <f>C100*I99</f>
        <v>16.575980000000001</v>
      </c>
      <c r="D101" s="37">
        <v>1000</v>
      </c>
      <c r="E101" s="38"/>
      <c r="F101" s="39">
        <f>C101*D101</f>
        <v>16575.98</v>
      </c>
    </row>
    <row r="102" spans="1:13" outlineLevel="1"/>
    <row r="103" spans="1:13" outlineLevel="1">
      <c r="A103" s="6"/>
      <c r="B103" s="40" t="s">
        <v>88</v>
      </c>
      <c r="C103" s="2"/>
      <c r="D103" s="8"/>
      <c r="E103" s="8"/>
      <c r="F103" s="8"/>
      <c r="G103" s="47"/>
      <c r="H103" s="10"/>
      <c r="I103" s="10"/>
      <c r="J103" s="11" t="s">
        <v>56</v>
      </c>
      <c r="K103" s="3">
        <f>F109</f>
        <v>0</v>
      </c>
      <c r="L103" s="43"/>
      <c r="M103" s="43"/>
    </row>
    <row r="104" spans="1:13" outlineLevel="1">
      <c r="A104" s="12" t="s">
        <v>36</v>
      </c>
      <c r="B104" s="13" t="s">
        <v>57</v>
      </c>
      <c r="C104" s="13" t="s">
        <v>58</v>
      </c>
      <c r="D104" s="14" t="s">
        <v>59</v>
      </c>
      <c r="E104" s="14" t="s">
        <v>60</v>
      </c>
      <c r="F104" s="15" t="s">
        <v>61</v>
      </c>
      <c r="G104" s="14" t="s">
        <v>62</v>
      </c>
      <c r="H104" s="14" t="s">
        <v>63</v>
      </c>
      <c r="I104" s="14" t="s">
        <v>64</v>
      </c>
      <c r="J104" s="16"/>
      <c r="K104" s="3"/>
      <c r="L104" s="43"/>
      <c r="M104" s="43"/>
    </row>
    <row r="105" spans="1:13" outlineLevel="1">
      <c r="A105" s="17"/>
      <c r="B105" s="18" t="s">
        <v>65</v>
      </c>
      <c r="C105" s="19" t="s">
        <v>13</v>
      </c>
      <c r="D105" s="20">
        <v>6.52</v>
      </c>
      <c r="E105" s="20">
        <v>5.1100000000000003</v>
      </c>
      <c r="F105" s="20">
        <v>1</v>
      </c>
      <c r="G105" s="21">
        <f t="shared" ref="G105:G107" si="18">D105*E105*F105</f>
        <v>33.3172</v>
      </c>
      <c r="H105" s="44">
        <v>1</v>
      </c>
      <c r="I105" s="22">
        <f>H105*G105</f>
        <v>33.3172</v>
      </c>
      <c r="J105" s="23"/>
      <c r="L105" s="43"/>
      <c r="M105" s="43"/>
    </row>
    <row r="106" spans="1:13" outlineLevel="1">
      <c r="A106" s="17"/>
      <c r="B106" s="18" t="s">
        <v>66</v>
      </c>
      <c r="C106" s="19" t="s">
        <v>13</v>
      </c>
      <c r="D106" s="20">
        <v>5.53</v>
      </c>
      <c r="E106" s="20">
        <v>4.1399999999999997</v>
      </c>
      <c r="F106" s="20">
        <v>1</v>
      </c>
      <c r="G106" s="21">
        <f t="shared" si="18"/>
        <v>22.894199999999998</v>
      </c>
      <c r="H106" s="45">
        <v>1</v>
      </c>
      <c r="I106" s="22">
        <f t="shared" ref="I106:I107" si="19">H106*G106</f>
        <v>22.894199999999998</v>
      </c>
      <c r="J106" s="24"/>
      <c r="L106" s="43"/>
      <c r="M106" s="43"/>
    </row>
    <row r="107" spans="1:13" outlineLevel="1">
      <c r="A107" s="17"/>
      <c r="B107" s="18" t="s">
        <v>67</v>
      </c>
      <c r="C107" s="19" t="s">
        <v>13</v>
      </c>
      <c r="D107" s="20"/>
      <c r="E107" s="20"/>
      <c r="F107" s="20">
        <v>1</v>
      </c>
      <c r="G107" s="21">
        <f t="shared" si="18"/>
        <v>0</v>
      </c>
      <c r="H107" s="45">
        <v>1</v>
      </c>
      <c r="I107" s="22">
        <f t="shared" si="19"/>
        <v>0</v>
      </c>
      <c r="J107" s="24"/>
      <c r="L107" s="43"/>
      <c r="M107" s="43"/>
    </row>
    <row r="108" spans="1:13" outlineLevel="1">
      <c r="A108" s="25"/>
      <c r="B108" s="26"/>
      <c r="C108" s="27"/>
      <c r="D108" s="28"/>
      <c r="E108" s="28"/>
      <c r="F108" s="28"/>
      <c r="G108" s="29">
        <f>SUM(G105:G107)</f>
        <v>56.211399999999998</v>
      </c>
      <c r="H108" s="46">
        <v>1</v>
      </c>
      <c r="I108" s="30">
        <f>SUM(I105:I107)/G108</f>
        <v>1</v>
      </c>
      <c r="J108" s="16"/>
    </row>
    <row r="109" spans="1:13" ht="15.75" outlineLevel="1" thickBot="1">
      <c r="B109" s="31" t="s">
        <v>62</v>
      </c>
      <c r="C109" s="32">
        <f>G108</f>
        <v>56.211399999999998</v>
      </c>
      <c r="D109" s="33"/>
      <c r="F109" s="34">
        <f>C109*D109</f>
        <v>0</v>
      </c>
    </row>
    <row r="110" spans="1:13" ht="15.75" outlineLevel="1" thickBot="1">
      <c r="B110" s="35" t="s">
        <v>74</v>
      </c>
      <c r="C110" s="36">
        <f>C109*I108</f>
        <v>56.211399999999998</v>
      </c>
      <c r="D110" s="37">
        <v>2343.9899999999998</v>
      </c>
      <c r="E110" s="38"/>
      <c r="F110" s="39">
        <f>C110*D110</f>
        <v>131758.95948599998</v>
      </c>
    </row>
    <row r="111" spans="1:13" outlineLevel="1">
      <c r="B111" s="18"/>
      <c r="C111" s="42"/>
      <c r="F111" s="48"/>
    </row>
    <row r="112" spans="1:13" outlineLevel="1">
      <c r="A112" s="6"/>
      <c r="B112" s="40" t="s">
        <v>89</v>
      </c>
      <c r="C112" s="2"/>
      <c r="D112" s="8"/>
      <c r="E112" s="8"/>
      <c r="F112" s="8"/>
      <c r="G112" s="47"/>
      <c r="H112" s="10"/>
      <c r="I112" s="10"/>
      <c r="J112" s="11" t="s">
        <v>56</v>
      </c>
      <c r="K112" s="3">
        <f>F118</f>
        <v>0</v>
      </c>
      <c r="L112" s="43"/>
      <c r="M112" s="43"/>
    </row>
    <row r="113" spans="1:13" outlineLevel="1">
      <c r="A113" s="12" t="s">
        <v>36</v>
      </c>
      <c r="B113" s="13" t="s">
        <v>57</v>
      </c>
      <c r="C113" s="13" t="s">
        <v>58</v>
      </c>
      <c r="D113" s="14" t="s">
        <v>59</v>
      </c>
      <c r="E113" s="14" t="s">
        <v>60</v>
      </c>
      <c r="F113" s="15" t="s">
        <v>61</v>
      </c>
      <c r="G113" s="14" t="s">
        <v>62</v>
      </c>
      <c r="H113" s="14" t="s">
        <v>63</v>
      </c>
      <c r="I113" s="14" t="s">
        <v>64</v>
      </c>
      <c r="J113" s="16"/>
      <c r="K113" s="3"/>
      <c r="L113" s="43"/>
      <c r="M113" s="43"/>
    </row>
    <row r="114" spans="1:13" outlineLevel="1">
      <c r="A114" s="17"/>
      <c r="B114" s="18" t="s">
        <v>65</v>
      </c>
      <c r="C114" s="19" t="s">
        <v>13</v>
      </c>
      <c r="D114" s="20">
        <v>6.52</v>
      </c>
      <c r="E114" s="20">
        <v>5.1100000000000003</v>
      </c>
      <c r="F114" s="20">
        <v>1</v>
      </c>
      <c r="G114" s="21">
        <f t="shared" ref="G114:G116" si="20">D114*E114*F114</f>
        <v>33.3172</v>
      </c>
      <c r="H114" s="44">
        <v>1</v>
      </c>
      <c r="I114" s="22">
        <f>H114*G114</f>
        <v>33.3172</v>
      </c>
      <c r="J114" s="23"/>
      <c r="L114" s="43"/>
      <c r="M114" s="43"/>
    </row>
    <row r="115" spans="1:13" outlineLevel="1">
      <c r="A115" s="17"/>
      <c r="B115" s="18" t="s">
        <v>66</v>
      </c>
      <c r="C115" s="19" t="s">
        <v>13</v>
      </c>
      <c r="D115" s="20"/>
      <c r="E115" s="20"/>
      <c r="F115" s="20">
        <v>1</v>
      </c>
      <c r="G115" s="21">
        <f t="shared" si="20"/>
        <v>0</v>
      </c>
      <c r="H115" s="45">
        <v>1</v>
      </c>
      <c r="I115" s="22">
        <f t="shared" ref="I115:I116" si="21">H115*G115</f>
        <v>0</v>
      </c>
      <c r="J115" s="24"/>
      <c r="L115" s="43"/>
      <c r="M115" s="43"/>
    </row>
    <row r="116" spans="1:13" outlineLevel="1">
      <c r="A116" s="17"/>
      <c r="B116" s="18" t="s">
        <v>67</v>
      </c>
      <c r="C116" s="19" t="s">
        <v>13</v>
      </c>
      <c r="D116" s="20"/>
      <c r="E116" s="20"/>
      <c r="F116" s="20">
        <v>1</v>
      </c>
      <c r="G116" s="21">
        <f t="shared" si="20"/>
        <v>0</v>
      </c>
      <c r="H116" s="45">
        <v>1</v>
      </c>
      <c r="I116" s="22">
        <f t="shared" si="21"/>
        <v>0</v>
      </c>
      <c r="J116" s="24"/>
      <c r="L116" s="43"/>
      <c r="M116" s="43"/>
    </row>
    <row r="117" spans="1:13" outlineLevel="1">
      <c r="A117" s="25"/>
      <c r="B117" s="26"/>
      <c r="C117" s="27"/>
      <c r="D117" s="28"/>
      <c r="E117" s="28"/>
      <c r="F117" s="28"/>
      <c r="G117" s="29">
        <f>SUM(G114:G116)</f>
        <v>33.3172</v>
      </c>
      <c r="H117" s="46">
        <v>1</v>
      </c>
      <c r="I117" s="30">
        <f>SUM(I114:I116)/G117</f>
        <v>1</v>
      </c>
      <c r="J117" s="16"/>
    </row>
    <row r="118" spans="1:13" ht="15.75" outlineLevel="1" thickBot="1">
      <c r="B118" s="31" t="s">
        <v>62</v>
      </c>
      <c r="C118" s="32">
        <f>G117</f>
        <v>33.3172</v>
      </c>
      <c r="D118" s="33"/>
      <c r="F118" s="34">
        <f>C118*D118</f>
        <v>0</v>
      </c>
    </row>
    <row r="119" spans="1:13" ht="15.75" outlineLevel="1" thickBot="1">
      <c r="B119" s="35" t="s">
        <v>74</v>
      </c>
      <c r="C119" s="36">
        <f>C118*I117</f>
        <v>33.3172</v>
      </c>
      <c r="D119" s="37">
        <v>2343.9899999999998</v>
      </c>
      <c r="E119" s="38"/>
      <c r="F119" s="39">
        <f>C119*D119</f>
        <v>78095.183627999999</v>
      </c>
    </row>
    <row r="120" spans="1:13" outlineLevel="1">
      <c r="B120" s="18"/>
      <c r="C120" s="42"/>
      <c r="F120" s="48"/>
    </row>
    <row r="121" spans="1:13" outlineLevel="1">
      <c r="A121" s="6"/>
      <c r="B121" s="40" t="s">
        <v>90</v>
      </c>
      <c r="C121" s="2"/>
      <c r="D121" s="8"/>
      <c r="E121" s="8"/>
      <c r="F121" s="8"/>
      <c r="G121" s="47"/>
      <c r="H121" s="10"/>
      <c r="I121" s="10"/>
      <c r="J121" s="11" t="s">
        <v>56</v>
      </c>
      <c r="K121" s="3">
        <f>F127</f>
        <v>60000</v>
      </c>
      <c r="L121" s="43"/>
      <c r="M121" s="43"/>
    </row>
    <row r="122" spans="1:13" outlineLevel="1">
      <c r="A122" s="12" t="s">
        <v>36</v>
      </c>
      <c r="B122" s="13" t="s">
        <v>57</v>
      </c>
      <c r="C122" s="13" t="s">
        <v>58</v>
      </c>
      <c r="D122" s="49" t="s">
        <v>91</v>
      </c>
      <c r="E122" s="49" t="s">
        <v>91</v>
      </c>
      <c r="F122" s="15" t="s">
        <v>61</v>
      </c>
      <c r="G122" s="14" t="s">
        <v>62</v>
      </c>
      <c r="H122" s="14" t="s">
        <v>63</v>
      </c>
      <c r="I122" s="14" t="s">
        <v>64</v>
      </c>
      <c r="J122" s="16"/>
      <c r="K122" s="3"/>
      <c r="L122" s="43"/>
      <c r="M122" s="43"/>
    </row>
    <row r="123" spans="1:13" outlineLevel="1">
      <c r="A123" s="17"/>
      <c r="B123" s="18" t="s">
        <v>90</v>
      </c>
      <c r="C123" s="19" t="s">
        <v>13</v>
      </c>
      <c r="D123" s="20">
        <v>1</v>
      </c>
      <c r="E123" s="20">
        <v>1</v>
      </c>
      <c r="F123" s="20">
        <v>1</v>
      </c>
      <c r="G123" s="21">
        <f t="shared" ref="G123:G125" si="22">D123*E123*F123</f>
        <v>1</v>
      </c>
      <c r="H123" s="44">
        <v>1</v>
      </c>
      <c r="I123" s="22">
        <f>H123*G123</f>
        <v>1</v>
      </c>
      <c r="J123" s="23"/>
      <c r="L123" s="43"/>
      <c r="M123" s="43"/>
    </row>
    <row r="124" spans="1:13" outlineLevel="1">
      <c r="A124" s="17"/>
      <c r="B124" s="18" t="s">
        <v>90</v>
      </c>
      <c r="C124" s="19" t="s">
        <v>13</v>
      </c>
      <c r="D124" s="20">
        <v>1</v>
      </c>
      <c r="E124" s="20">
        <v>1</v>
      </c>
      <c r="F124" s="20">
        <v>1</v>
      </c>
      <c r="G124" s="21">
        <f t="shared" si="22"/>
        <v>1</v>
      </c>
      <c r="H124" s="45">
        <v>1</v>
      </c>
      <c r="I124" s="22">
        <f t="shared" ref="I124:I125" si="23">H124*G124</f>
        <v>1</v>
      </c>
      <c r="J124" s="24"/>
      <c r="L124" s="43"/>
      <c r="M124" s="43"/>
    </row>
    <row r="125" spans="1:13" outlineLevel="1">
      <c r="A125" s="17"/>
      <c r="B125" s="18" t="s">
        <v>67</v>
      </c>
      <c r="C125" s="19" t="s">
        <v>13</v>
      </c>
      <c r="D125" s="20"/>
      <c r="E125" s="20"/>
      <c r="F125" s="20">
        <v>1</v>
      </c>
      <c r="G125" s="21">
        <f t="shared" si="22"/>
        <v>0</v>
      </c>
      <c r="H125" s="45">
        <v>1</v>
      </c>
      <c r="I125" s="22">
        <f t="shared" si="23"/>
        <v>0</v>
      </c>
      <c r="J125" s="24"/>
      <c r="L125" s="43"/>
      <c r="M125" s="43"/>
    </row>
    <row r="126" spans="1:13" outlineLevel="1">
      <c r="A126" s="25"/>
      <c r="B126" s="26"/>
      <c r="C126" s="27"/>
      <c r="D126" s="28"/>
      <c r="E126" s="28"/>
      <c r="F126" s="28"/>
      <c r="G126" s="29">
        <f>SUM(G123:G125)</f>
        <v>2</v>
      </c>
      <c r="H126" s="46">
        <v>1</v>
      </c>
      <c r="I126" s="30">
        <f>SUM(I123:I125)/G126</f>
        <v>1</v>
      </c>
      <c r="J126" s="16"/>
    </row>
    <row r="127" spans="1:13" ht="15.75" outlineLevel="1" thickBot="1">
      <c r="B127" s="31" t="s">
        <v>62</v>
      </c>
      <c r="C127" s="32">
        <f>G126</f>
        <v>2</v>
      </c>
      <c r="D127" s="33">
        <v>30000</v>
      </c>
      <c r="F127" s="34">
        <f>C127*D127</f>
        <v>60000</v>
      </c>
    </row>
    <row r="128" spans="1:13" ht="15.75" outlineLevel="1" thickBot="1">
      <c r="B128" s="35" t="s">
        <v>74</v>
      </c>
      <c r="C128" s="36">
        <f>C127*I126</f>
        <v>2</v>
      </c>
      <c r="D128" s="33">
        <v>30000</v>
      </c>
      <c r="E128" s="38"/>
      <c r="F128" s="39">
        <f>C128*D128</f>
        <v>60000</v>
      </c>
    </row>
    <row r="129" spans="2:6" outlineLevel="1">
      <c r="B129" s="18"/>
      <c r="C129" s="42"/>
      <c r="F129" s="48"/>
    </row>
    <row r="130" spans="2:6" outlineLevel="1">
      <c r="B130" s="18"/>
      <c r="C130" s="42"/>
      <c r="F130" s="48"/>
    </row>
    <row r="131" spans="2:6" outlineLevel="1">
      <c r="B131" s="18"/>
      <c r="C131" s="42"/>
      <c r="F131" s="48"/>
    </row>
    <row r="132" spans="2:6" outlineLevel="1">
      <c r="B132" s="18"/>
      <c r="C132" s="42"/>
      <c r="F132" s="48"/>
    </row>
    <row r="133" spans="2:6" outlineLevel="1">
      <c r="B133" s="18"/>
      <c r="C133" s="42"/>
      <c r="F133" s="48"/>
    </row>
    <row r="134" spans="2:6" outlineLevel="1">
      <c r="B134" s="18"/>
      <c r="C134" s="42"/>
      <c r="F134" s="48"/>
    </row>
    <row r="135" spans="2:6" outlineLevel="1">
      <c r="B135" s="18"/>
      <c r="C135" s="42"/>
      <c r="F135" s="48"/>
    </row>
  </sheetData>
  <mergeCells count="2">
    <mergeCell ref="B2:I2"/>
    <mergeCell ref="B64:I64"/>
  </mergeCells>
  <phoneticPr fontId="1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Oscar E. Ozuna B.</DisplayName>
        <AccountId>13</AccountId>
        <AccountType/>
      </UserInfo>
      <UserInfo>
        <DisplayName>Wilka L. Quiroz F.</DisplayName>
        <AccountId>21</AccountId>
        <AccountType/>
      </UserInfo>
      <UserInfo>
        <DisplayName>Iris B. Arnaut</DisplayName>
        <AccountId>16</AccountId>
        <AccountType/>
      </UserInfo>
      <UserInfo>
        <DisplayName>Johanna Segura</DisplayName>
        <AccountId>14</AccountId>
        <AccountType/>
      </UserInfo>
    </SharedWithUsers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0" ma:contentTypeDescription="Create a new document." ma:contentTypeScope="" ma:versionID="bd1a872f9c6754514e719988db8408bf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f5060667a576fd7e91d8744ff87c029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734E59-77F6-4CF9-8943-6EFDBC75F013}"/>
</file>

<file path=customXml/itemProps2.xml><?xml version="1.0" encoding="utf-8"?>
<ds:datastoreItem xmlns:ds="http://schemas.openxmlformats.org/officeDocument/2006/customXml" ds:itemID="{BE529425-D9F5-4E29-9AF8-3F0D061C93DE}"/>
</file>

<file path=customXml/itemProps3.xml><?xml version="1.0" encoding="utf-8"?>
<ds:datastoreItem xmlns:ds="http://schemas.openxmlformats.org/officeDocument/2006/customXml" ds:itemID="{D04CB7C6-B977-4C23-89BA-0863AE7FDF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Wilka L. Quiroz F.</dc:creator>
  <cp:keywords/>
  <dc:description/>
  <cp:lastModifiedBy/>
  <cp:revision/>
  <dcterms:created xsi:type="dcterms:W3CDTF">2021-04-12T16:10:30Z</dcterms:created>
  <dcterms:modified xsi:type="dcterms:W3CDTF">2022-09-14T20:42:00Z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