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New folder\Presupuesto y Listado de cantidades\"/>
    </mc:Choice>
  </mc:AlternateContent>
  <bookViews>
    <workbookView xWindow="0" yWindow="0" windowWidth="38400" windowHeight="17205"/>
  </bookViews>
  <sheets>
    <sheet name="listado de cantidades" sheetId="3" r:id="rId1"/>
    <sheet name="Hoja1" sheetId="17" state="hidden" r:id="rId2"/>
    <sheet name="Lista de cantidades" sheetId="16" state="hidden" r:id="rId3"/>
    <sheet name="Analisis" sheetId="14" state="hidden" r:id="rId4"/>
    <sheet name="Sheet3" sheetId="15" state="hidden" r:id="rId5"/>
  </sheets>
  <definedNames>
    <definedName name="_xlnm.Print_Area" localSheetId="0">'listado de cantidades'!$A$1:$G$408</definedName>
    <definedName name="_xlnm.Print_Titles" localSheetId="0">'listado de cantidades'!$1:$12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64" i="3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F33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A62" i="3" l="1"/>
  <c r="A63" i="3" s="1"/>
  <c r="F62" i="3" l="1"/>
  <c r="G95" i="3" s="1"/>
  <c r="F211" i="3" l="1"/>
  <c r="F210" i="3"/>
  <c r="F209" i="3"/>
  <c r="F208" i="3"/>
  <c r="F207" i="3"/>
  <c r="F206" i="3"/>
  <c r="C205" i="3"/>
  <c r="F205" i="3" s="1"/>
  <c r="F204" i="3"/>
  <c r="F203" i="3"/>
  <c r="C202" i="3"/>
  <c r="F202" i="3" s="1"/>
  <c r="F199" i="3"/>
  <c r="F198" i="3"/>
  <c r="F197" i="3"/>
  <c r="F195" i="3"/>
  <c r="F193" i="3"/>
  <c r="F192" i="3"/>
  <c r="F191" i="3"/>
  <c r="F190" i="3"/>
  <c r="F189" i="3"/>
  <c r="C188" i="3"/>
  <c r="C194" i="3" s="1"/>
  <c r="C187" i="3"/>
  <c r="C201" i="3" s="1"/>
  <c r="F201" i="3" s="1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F182" i="3"/>
  <c r="F181" i="3"/>
  <c r="F180" i="3"/>
  <c r="F179" i="3"/>
  <c r="F178" i="3"/>
  <c r="F177" i="3"/>
  <c r="C176" i="3"/>
  <c r="F176" i="3" s="1"/>
  <c r="F175" i="3"/>
  <c r="F174" i="3"/>
  <c r="C173" i="3"/>
  <c r="F173" i="3" s="1"/>
  <c r="F170" i="3"/>
  <c r="F169" i="3"/>
  <c r="F168" i="3"/>
  <c r="F166" i="3"/>
  <c r="F164" i="3"/>
  <c r="F163" i="3"/>
  <c r="F162" i="3"/>
  <c r="F161" i="3"/>
  <c r="F160" i="3"/>
  <c r="C159" i="3"/>
  <c r="F159" i="3" s="1"/>
  <c r="C158" i="3"/>
  <c r="C172" i="3" s="1"/>
  <c r="F172" i="3" s="1"/>
  <c r="A158" i="3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F153" i="3"/>
  <c r="F152" i="3"/>
  <c r="F151" i="3"/>
  <c r="F150" i="3"/>
  <c r="F149" i="3"/>
  <c r="F148" i="3"/>
  <c r="C147" i="3"/>
  <c r="F147" i="3" s="1"/>
  <c r="F146" i="3"/>
  <c r="F145" i="3"/>
  <c r="C144" i="3"/>
  <c r="F144" i="3" s="1"/>
  <c r="F141" i="3"/>
  <c r="F140" i="3"/>
  <c r="F139" i="3"/>
  <c r="F137" i="3"/>
  <c r="F135" i="3"/>
  <c r="F134" i="3"/>
  <c r="F133" i="3"/>
  <c r="F132" i="3"/>
  <c r="F131" i="3"/>
  <c r="C130" i="3"/>
  <c r="C142" i="3" s="1"/>
  <c r="F142" i="3" s="1"/>
  <c r="C129" i="3"/>
  <c r="C143" i="3" s="1"/>
  <c r="F143" i="3" s="1"/>
  <c r="A129" i="3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F125" i="3"/>
  <c r="F124" i="3"/>
  <c r="F123" i="3"/>
  <c r="A123" i="3"/>
  <c r="A124" i="3" s="1"/>
  <c r="A125" i="3" s="1"/>
  <c r="G126" i="3" l="1"/>
  <c r="F130" i="3"/>
  <c r="C165" i="3"/>
  <c r="C167" i="3" s="1"/>
  <c r="F167" i="3" s="1"/>
  <c r="C171" i="3"/>
  <c r="F171" i="3" s="1"/>
  <c r="C200" i="3"/>
  <c r="F200" i="3" s="1"/>
  <c r="C136" i="3"/>
  <c r="C138" i="3" s="1"/>
  <c r="F138" i="3" s="1"/>
  <c r="C196" i="3"/>
  <c r="F196" i="3" s="1"/>
  <c r="F194" i="3"/>
  <c r="F188" i="3"/>
  <c r="F187" i="3"/>
  <c r="F158" i="3"/>
  <c r="F129" i="3"/>
  <c r="F274" i="3"/>
  <c r="F273" i="3"/>
  <c r="F272" i="3"/>
  <c r="F136" i="3" l="1"/>
  <c r="F165" i="3"/>
  <c r="G183" i="3" s="1"/>
  <c r="G212" i="3"/>
  <c r="G154" i="3"/>
  <c r="C356" i="3"/>
  <c r="F356" i="3" s="1"/>
  <c r="C347" i="3"/>
  <c r="F347" i="3" s="1"/>
  <c r="C348" i="3"/>
  <c r="C357" i="3" s="1"/>
  <c r="F357" i="3" s="1"/>
  <c r="A347" i="3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F369" i="3"/>
  <c r="F368" i="3"/>
  <c r="F367" i="3"/>
  <c r="F366" i="3"/>
  <c r="F365" i="3"/>
  <c r="F364" i="3"/>
  <c r="F363" i="3"/>
  <c r="F362" i="3"/>
  <c r="F361" i="3"/>
  <c r="F360" i="3"/>
  <c r="C359" i="3"/>
  <c r="F359" i="3" s="1"/>
  <c r="F355" i="3"/>
  <c r="F353" i="3"/>
  <c r="F351" i="3"/>
  <c r="F350" i="3"/>
  <c r="F349" i="3"/>
  <c r="F341" i="3"/>
  <c r="C331" i="3"/>
  <c r="C291" i="3"/>
  <c r="C296" i="3" s="1"/>
  <c r="C290" i="3"/>
  <c r="F290" i="3" s="1"/>
  <c r="C289" i="3"/>
  <c r="F289" i="3" s="1"/>
  <c r="F315" i="3"/>
  <c r="F314" i="3"/>
  <c r="F313" i="3"/>
  <c r="F312" i="3"/>
  <c r="F311" i="3"/>
  <c r="F310" i="3"/>
  <c r="F309" i="3"/>
  <c r="F308" i="3"/>
  <c r="F307" i="3"/>
  <c r="F306" i="3"/>
  <c r="F305" i="3"/>
  <c r="F304" i="3"/>
  <c r="C303" i="3"/>
  <c r="F303" i="3" s="1"/>
  <c r="C300" i="3"/>
  <c r="F300" i="3" s="1"/>
  <c r="F299" i="3"/>
  <c r="F297" i="3"/>
  <c r="F295" i="3"/>
  <c r="F294" i="3"/>
  <c r="F293" i="3"/>
  <c r="F292" i="3"/>
  <c r="A289" i="3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F285" i="3"/>
  <c r="C280" i="3"/>
  <c r="C281" i="3"/>
  <c r="F348" i="3" l="1"/>
  <c r="C352" i="3"/>
  <c r="C354" i="3" s="1"/>
  <c r="F354" i="3" s="1"/>
  <c r="C358" i="3"/>
  <c r="F358" i="3" s="1"/>
  <c r="F291" i="3"/>
  <c r="C301" i="3"/>
  <c r="F301" i="3" s="1"/>
  <c r="C298" i="3"/>
  <c r="F298" i="3" s="1"/>
  <c r="F296" i="3"/>
  <c r="C302" i="3"/>
  <c r="F302" i="3" s="1"/>
  <c r="C282" i="3"/>
  <c r="F282" i="3" s="1"/>
  <c r="F284" i="3"/>
  <c r="F283" i="3"/>
  <c r="F281" i="3"/>
  <c r="F279" i="3"/>
  <c r="A279" i="3"/>
  <c r="A280" i="3" s="1"/>
  <c r="A281" i="3" s="1"/>
  <c r="A282" i="3" s="1"/>
  <c r="A283" i="3" s="1"/>
  <c r="A284" i="3" s="1"/>
  <c r="A285" i="3" s="1"/>
  <c r="F271" i="3"/>
  <c r="C257" i="3"/>
  <c r="F257" i="3" s="1"/>
  <c r="C249" i="3"/>
  <c r="C253" i="3" s="1"/>
  <c r="C255" i="3" s="1"/>
  <c r="F255" i="3" s="1"/>
  <c r="C248" i="3"/>
  <c r="A248" i="3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F275" i="3"/>
  <c r="F270" i="3"/>
  <c r="F269" i="3"/>
  <c r="F268" i="3"/>
  <c r="F267" i="3"/>
  <c r="F266" i="3"/>
  <c r="F265" i="3"/>
  <c r="F264" i="3"/>
  <c r="F263" i="3"/>
  <c r="F262" i="3"/>
  <c r="F261" i="3"/>
  <c r="C260" i="3"/>
  <c r="F260" i="3" s="1"/>
  <c r="F256" i="3"/>
  <c r="F254" i="3"/>
  <c r="F252" i="3"/>
  <c r="F251" i="3"/>
  <c r="F250" i="3"/>
  <c r="C243" i="3"/>
  <c r="F243" i="3" s="1"/>
  <c r="G316" i="3" l="1"/>
  <c r="A273" i="3"/>
  <c r="A274" i="3" s="1"/>
  <c r="A275" i="3" s="1"/>
  <c r="F352" i="3"/>
  <c r="G370" i="3" s="1"/>
  <c r="F280" i="3"/>
  <c r="G286" i="3" s="1"/>
  <c r="C259" i="3"/>
  <c r="F259" i="3" s="1"/>
  <c r="F248" i="3"/>
  <c r="C258" i="3"/>
  <c r="F258" i="3" s="1"/>
  <c r="F249" i="3"/>
  <c r="F253" i="3"/>
  <c r="F241" i="3"/>
  <c r="F242" i="3"/>
  <c r="C229" i="3"/>
  <c r="F229" i="3" s="1"/>
  <c r="C220" i="3"/>
  <c r="C230" i="3" s="1"/>
  <c r="F230" i="3" s="1"/>
  <c r="C219" i="3"/>
  <c r="F219" i="3" s="1"/>
  <c r="C218" i="3"/>
  <c r="F244" i="3"/>
  <c r="F240" i="3"/>
  <c r="F239" i="3"/>
  <c r="F238" i="3"/>
  <c r="F237" i="3"/>
  <c r="F236" i="3"/>
  <c r="F235" i="3"/>
  <c r="F234" i="3"/>
  <c r="F233" i="3"/>
  <c r="C232" i="3"/>
  <c r="F232" i="3" s="1"/>
  <c r="F228" i="3"/>
  <c r="F226" i="3"/>
  <c r="F224" i="3"/>
  <c r="F223" i="3"/>
  <c r="F222" i="3"/>
  <c r="F221" i="3"/>
  <c r="A218" i="3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G276" i="3" l="1"/>
  <c r="C225" i="3"/>
  <c r="C231" i="3"/>
  <c r="F231" i="3" s="1"/>
  <c r="F218" i="3"/>
  <c r="F220" i="3"/>
  <c r="F119" i="3"/>
  <c r="F118" i="3"/>
  <c r="F117" i="3"/>
  <c r="F116" i="3"/>
  <c r="A115" i="3"/>
  <c r="A116" i="3" s="1"/>
  <c r="A117" i="3" s="1"/>
  <c r="C227" i="3" l="1"/>
  <c r="F227" i="3" s="1"/>
  <c r="F225" i="3"/>
  <c r="A118" i="3"/>
  <c r="A119" i="3" s="1"/>
  <c r="F115" i="3"/>
  <c r="G120" i="3" s="1"/>
  <c r="G245" i="3" l="1"/>
  <c r="F343" i="3" l="1"/>
  <c r="F342" i="3"/>
  <c r="F340" i="3"/>
  <c r="F339" i="3"/>
  <c r="F338" i="3"/>
  <c r="F337" i="3"/>
  <c r="F336" i="3"/>
  <c r="F335" i="3"/>
  <c r="C334" i="3"/>
  <c r="F334" i="3" s="1"/>
  <c r="F331" i="3"/>
  <c r="F330" i="3"/>
  <c r="F328" i="3"/>
  <c r="F326" i="3"/>
  <c r="F325" i="3"/>
  <c r="F324" i="3"/>
  <c r="F323" i="3"/>
  <c r="F322" i="3"/>
  <c r="F321" i="3"/>
  <c r="C327" i="3"/>
  <c r="C333" i="3"/>
  <c r="F333" i="3" s="1"/>
  <c r="A319" i="3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98" i="3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20" i="3"/>
  <c r="A21" i="3" s="1"/>
  <c r="A22" i="3" s="1"/>
  <c r="C332" i="3" l="1"/>
  <c r="F332" i="3" s="1"/>
  <c r="F319" i="3"/>
  <c r="C329" i="3"/>
  <c r="F329" i="3" s="1"/>
  <c r="F327" i="3"/>
  <c r="F20" i="3"/>
  <c r="G59" i="3" s="1"/>
  <c r="F98" i="3"/>
  <c r="G112" i="3" s="1"/>
  <c r="F320" i="3"/>
  <c r="G372" i="3" l="1"/>
  <c r="G375" i="3" s="1"/>
  <c r="G344" i="3"/>
  <c r="H51" i="15"/>
  <c r="G51" i="15"/>
  <c r="H50" i="15"/>
  <c r="G50" i="15"/>
  <c r="H49" i="15"/>
  <c r="G49" i="15"/>
  <c r="H47" i="15"/>
  <c r="G47" i="15"/>
  <c r="C46" i="15"/>
  <c r="G46" i="15" s="1"/>
  <c r="C45" i="15"/>
  <c r="G45" i="15" s="1"/>
  <c r="F34" i="15"/>
  <c r="F35" i="15"/>
  <c r="F33" i="15"/>
  <c r="H33" i="15" s="1"/>
  <c r="K33" i="15"/>
  <c r="J33" i="15"/>
  <c r="H38" i="15"/>
  <c r="G38" i="15"/>
  <c r="C37" i="15"/>
  <c r="H37" i="15" s="1"/>
  <c r="C35" i="15"/>
  <c r="C34" i="15"/>
  <c r="G34" i="15" s="1"/>
  <c r="G33" i="15"/>
  <c r="F20" i="15"/>
  <c r="F21" i="15"/>
  <c r="F19" i="15"/>
  <c r="H19" i="15" s="1"/>
  <c r="C24" i="15"/>
  <c r="G24" i="15" s="1"/>
  <c r="H23" i="15"/>
  <c r="G23" i="15"/>
  <c r="C21" i="15"/>
  <c r="C20" i="15"/>
  <c r="G20" i="15" s="1"/>
  <c r="G19" i="15"/>
  <c r="G6" i="15"/>
  <c r="F8" i="15"/>
  <c r="F7" i="15"/>
  <c r="H7" i="15" s="1"/>
  <c r="F6" i="15"/>
  <c r="H6" i="15" s="1"/>
  <c r="H10" i="15"/>
  <c r="C8" i="15"/>
  <c r="H5979" i="14"/>
  <c r="G5979" i="14"/>
  <c r="H5977" i="14"/>
  <c r="G5977" i="14"/>
  <c r="H5976" i="14"/>
  <c r="G5976" i="14"/>
  <c r="H5975" i="14"/>
  <c r="G5975" i="14"/>
  <c r="H5974" i="14"/>
  <c r="H5980" i="14" s="1"/>
  <c r="H5968" i="14" s="1"/>
  <c r="G5974" i="14"/>
  <c r="H5965" i="14"/>
  <c r="G5965" i="14"/>
  <c r="H5963" i="14"/>
  <c r="G5963" i="14"/>
  <c r="H5962" i="14"/>
  <c r="G5962" i="14"/>
  <c r="H5961" i="14"/>
  <c r="G5961" i="14"/>
  <c r="H5960" i="14"/>
  <c r="G5960" i="14"/>
  <c r="A5954" i="14"/>
  <c r="A5968" i="14" s="1"/>
  <c r="H5950" i="14"/>
  <c r="G5950" i="14"/>
  <c r="H5949" i="14"/>
  <c r="G5949" i="14"/>
  <c r="H5947" i="14"/>
  <c r="G5947" i="14"/>
  <c r="H5946" i="14"/>
  <c r="H5951" i="14" s="1"/>
  <c r="H5942" i="14" s="1"/>
  <c r="G5946" i="14"/>
  <c r="G5951" i="14" s="1"/>
  <c r="G5942" i="14" s="1"/>
  <c r="H5939" i="14"/>
  <c r="G5939" i="14"/>
  <c r="H5938" i="14"/>
  <c r="G5938" i="14"/>
  <c r="H5936" i="14"/>
  <c r="G5936" i="14"/>
  <c r="H5935" i="14"/>
  <c r="G5935" i="14"/>
  <c r="H5928" i="14"/>
  <c r="G5928" i="14"/>
  <c r="H5927" i="14"/>
  <c r="G5927" i="14"/>
  <c r="H5925" i="14"/>
  <c r="G5925" i="14"/>
  <c r="H5924" i="14"/>
  <c r="G5924" i="14"/>
  <c r="H5917" i="14"/>
  <c r="G5917" i="14"/>
  <c r="H5916" i="14"/>
  <c r="G5916" i="14"/>
  <c r="H5914" i="14"/>
  <c r="G5914" i="14"/>
  <c r="H5913" i="14"/>
  <c r="H5918" i="14" s="1"/>
  <c r="H5909" i="14" s="1"/>
  <c r="G5913" i="14"/>
  <c r="H5906" i="14"/>
  <c r="G5906" i="14"/>
  <c r="H5905" i="14"/>
  <c r="G5905" i="14"/>
  <c r="H5903" i="14"/>
  <c r="G5903" i="14"/>
  <c r="H5902" i="14"/>
  <c r="H5907" i="14" s="1"/>
  <c r="H5898" i="14" s="1"/>
  <c r="G5902" i="14"/>
  <c r="G5907" i="14" s="1"/>
  <c r="G5898" i="14" s="1"/>
  <c r="A5898" i="14"/>
  <c r="A5909" i="14" s="1"/>
  <c r="A5920" i="14" s="1"/>
  <c r="A5931" i="14" s="1"/>
  <c r="A5942" i="14" s="1"/>
  <c r="H5894" i="14"/>
  <c r="G5894" i="14"/>
  <c r="H5893" i="14"/>
  <c r="G5893" i="14"/>
  <c r="H5891" i="14"/>
  <c r="G5891" i="14"/>
  <c r="H5890" i="14"/>
  <c r="G5890" i="14"/>
  <c r="H5889" i="14"/>
  <c r="G5889" i="14"/>
  <c r="H5888" i="14"/>
  <c r="G5888" i="14"/>
  <c r="H5887" i="14"/>
  <c r="G5887" i="14"/>
  <c r="H5886" i="14"/>
  <c r="G5886" i="14"/>
  <c r="H5885" i="14"/>
  <c r="G5885" i="14"/>
  <c r="H5884" i="14"/>
  <c r="G5884" i="14"/>
  <c r="H5883" i="14"/>
  <c r="G5883" i="14"/>
  <c r="H5882" i="14"/>
  <c r="G5882" i="14"/>
  <c r="H5873" i="14"/>
  <c r="G5873" i="14"/>
  <c r="H5871" i="14"/>
  <c r="G5871" i="14"/>
  <c r="H5870" i="14"/>
  <c r="G5870" i="14"/>
  <c r="H5869" i="14"/>
  <c r="G5869" i="14"/>
  <c r="H5868" i="14"/>
  <c r="G5868" i="14"/>
  <c r="H5867" i="14"/>
  <c r="G5867" i="14"/>
  <c r="H5866" i="14"/>
  <c r="G5866" i="14"/>
  <c r="H5865" i="14"/>
  <c r="G5865" i="14"/>
  <c r="H5864" i="14"/>
  <c r="G5864" i="14"/>
  <c r="H5857" i="14"/>
  <c r="G5857" i="14"/>
  <c r="H5855" i="14"/>
  <c r="G5855" i="14"/>
  <c r="H5854" i="14"/>
  <c r="G5854" i="14"/>
  <c r="H5853" i="14"/>
  <c r="G5853" i="14"/>
  <c r="H5852" i="14"/>
  <c r="G5852" i="14"/>
  <c r="H5851" i="14"/>
  <c r="G5851" i="14"/>
  <c r="H5850" i="14"/>
  <c r="G5850" i="14"/>
  <c r="H5849" i="14"/>
  <c r="G5849" i="14"/>
  <c r="H5848" i="14"/>
  <c r="G5848" i="14"/>
  <c r="H5847" i="14"/>
  <c r="G5847" i="14"/>
  <c r="H5846" i="14"/>
  <c r="H5858" i="14" s="1"/>
  <c r="H5842" i="14" s="1"/>
  <c r="G5846" i="14"/>
  <c r="C5839" i="14"/>
  <c r="H5837" i="14"/>
  <c r="G5837" i="14"/>
  <c r="H5836" i="14"/>
  <c r="G5836" i="14"/>
  <c r="H5835" i="14"/>
  <c r="G5835" i="14"/>
  <c r="H5834" i="14"/>
  <c r="G5834" i="14"/>
  <c r="H5833" i="14"/>
  <c r="G5833" i="14"/>
  <c r="H5832" i="14"/>
  <c r="G5832" i="14"/>
  <c r="H5831" i="14"/>
  <c r="G5831" i="14"/>
  <c r="H5830" i="14"/>
  <c r="G5830" i="14"/>
  <c r="H5829" i="14"/>
  <c r="G5829" i="14"/>
  <c r="H5828" i="14"/>
  <c r="G5828" i="14"/>
  <c r="H5827" i="14"/>
  <c r="G5827" i="14"/>
  <c r="H5820" i="14"/>
  <c r="G5820" i="14"/>
  <c r="H5818" i="14"/>
  <c r="G5818" i="14"/>
  <c r="H5817" i="14"/>
  <c r="G5817" i="14"/>
  <c r="H5816" i="14"/>
  <c r="G5816" i="14"/>
  <c r="H5815" i="14"/>
  <c r="G5815" i="14"/>
  <c r="H5814" i="14"/>
  <c r="G5814" i="14"/>
  <c r="H5813" i="14"/>
  <c r="G5813" i="14"/>
  <c r="H5812" i="14"/>
  <c r="G5812" i="14"/>
  <c r="H5811" i="14"/>
  <c r="G5811" i="14"/>
  <c r="H5810" i="14"/>
  <c r="G5810" i="14"/>
  <c r="H5809" i="14"/>
  <c r="G5809" i="14"/>
  <c r="A5805" i="14"/>
  <c r="A5823" i="14" s="1"/>
  <c r="A5842" i="14" s="1"/>
  <c r="A5860" i="14" s="1"/>
  <c r="A5878" i="14" s="1"/>
  <c r="H5801" i="14"/>
  <c r="G5801" i="14"/>
  <c r="H5800" i="14"/>
  <c r="G5800" i="14"/>
  <c r="H5798" i="14"/>
  <c r="G5798" i="14"/>
  <c r="H5797" i="14"/>
  <c r="G5797" i="14"/>
  <c r="H5796" i="14"/>
  <c r="G5796" i="14"/>
  <c r="H5795" i="14"/>
  <c r="G5795" i="14"/>
  <c r="H5794" i="14"/>
  <c r="G5794" i="14"/>
  <c r="H5793" i="14"/>
  <c r="G5793" i="14"/>
  <c r="H5792" i="14"/>
  <c r="G5792" i="14"/>
  <c r="H5791" i="14"/>
  <c r="G5791" i="14"/>
  <c r="H5784" i="14"/>
  <c r="G5784" i="14"/>
  <c r="H5783" i="14"/>
  <c r="G5783" i="14"/>
  <c r="H5781" i="14"/>
  <c r="G5781" i="14"/>
  <c r="H5780" i="14"/>
  <c r="G5780" i="14"/>
  <c r="H5779" i="14"/>
  <c r="G5779" i="14"/>
  <c r="H5778" i="14"/>
  <c r="G5778" i="14"/>
  <c r="H5777" i="14"/>
  <c r="G5777" i="14"/>
  <c r="H5776" i="14"/>
  <c r="G5776" i="14"/>
  <c r="H5775" i="14"/>
  <c r="G5775" i="14"/>
  <c r="H5774" i="14"/>
  <c r="G5774" i="14"/>
  <c r="H5767" i="14"/>
  <c r="G5767" i="14"/>
  <c r="H5766" i="14"/>
  <c r="G5766" i="14"/>
  <c r="H5764" i="14"/>
  <c r="G5764" i="14"/>
  <c r="C5763" i="14"/>
  <c r="H5763" i="14" s="1"/>
  <c r="C5762" i="14"/>
  <c r="C5761" i="14"/>
  <c r="H5760" i="14"/>
  <c r="G5760" i="14"/>
  <c r="H5759" i="14"/>
  <c r="G5759" i="14"/>
  <c r="H5758" i="14"/>
  <c r="G5758" i="14"/>
  <c r="H5757" i="14"/>
  <c r="G5757" i="14"/>
  <c r="C5750" i="14"/>
  <c r="H5750" i="14" s="1"/>
  <c r="C5749" i="14"/>
  <c r="H5748" i="14"/>
  <c r="G5748" i="14"/>
  <c r="H5747" i="14"/>
  <c r="G5747" i="14"/>
  <c r="H5746" i="14"/>
  <c r="G5746" i="14"/>
  <c r="H5739" i="14"/>
  <c r="G5739" i="14"/>
  <c r="H5738" i="14"/>
  <c r="G5738" i="14"/>
  <c r="H5736" i="14"/>
  <c r="G5736" i="14"/>
  <c r="H5735" i="14"/>
  <c r="G5735" i="14"/>
  <c r="H5734" i="14"/>
  <c r="G5734" i="14"/>
  <c r="H5733" i="14"/>
  <c r="G5733" i="14"/>
  <c r="H5732" i="14"/>
  <c r="G5732" i="14"/>
  <c r="H5731" i="14"/>
  <c r="G5731" i="14"/>
  <c r="H5730" i="14"/>
  <c r="G5730" i="14"/>
  <c r="H5729" i="14"/>
  <c r="G5729" i="14"/>
  <c r="H5722" i="14"/>
  <c r="G5722" i="14"/>
  <c r="H5721" i="14"/>
  <c r="G5721" i="14"/>
  <c r="H5719" i="14"/>
  <c r="G5719" i="14"/>
  <c r="H5718" i="14"/>
  <c r="G5718" i="14"/>
  <c r="H5717" i="14"/>
  <c r="G5717" i="14"/>
  <c r="H5716" i="14"/>
  <c r="G5716" i="14"/>
  <c r="H5715" i="14"/>
  <c r="G5715" i="14"/>
  <c r="H5714" i="14"/>
  <c r="G5714" i="14"/>
  <c r="H5713" i="14"/>
  <c r="G5713" i="14"/>
  <c r="H5712" i="14"/>
  <c r="G5712" i="14"/>
  <c r="H5705" i="14"/>
  <c r="G5705" i="14"/>
  <c r="H5704" i="14"/>
  <c r="G5704" i="14"/>
  <c r="H5702" i="14"/>
  <c r="G5702" i="14"/>
  <c r="C5701" i="14"/>
  <c r="G5701" i="14" s="1"/>
  <c r="C5700" i="14"/>
  <c r="C5699" i="14"/>
  <c r="H5698" i="14"/>
  <c r="G5698" i="14"/>
  <c r="H5697" i="14"/>
  <c r="G5697" i="14"/>
  <c r="H5696" i="14"/>
  <c r="G5696" i="14"/>
  <c r="H5695" i="14"/>
  <c r="G5695" i="14"/>
  <c r="C5688" i="14"/>
  <c r="C5687" i="14"/>
  <c r="H5686" i="14"/>
  <c r="G5686" i="14"/>
  <c r="H5685" i="14"/>
  <c r="G5685" i="14"/>
  <c r="H5684" i="14"/>
  <c r="G5684" i="14"/>
  <c r="H5677" i="14"/>
  <c r="G5677" i="14"/>
  <c r="H5676" i="14"/>
  <c r="G5676" i="14"/>
  <c r="H5674" i="14"/>
  <c r="G5674" i="14"/>
  <c r="H5673" i="14"/>
  <c r="G5673" i="14"/>
  <c r="H5672" i="14"/>
  <c r="G5672" i="14"/>
  <c r="H5671" i="14"/>
  <c r="G5671" i="14"/>
  <c r="H5670" i="14"/>
  <c r="G5670" i="14"/>
  <c r="H5669" i="14"/>
  <c r="G5669" i="14"/>
  <c r="H5668" i="14"/>
  <c r="G5668" i="14"/>
  <c r="H5667" i="14"/>
  <c r="G5667" i="14"/>
  <c r="H5660" i="14"/>
  <c r="G5660" i="14"/>
  <c r="H5659" i="14"/>
  <c r="G5659" i="14"/>
  <c r="H5657" i="14"/>
  <c r="G5657" i="14"/>
  <c r="H5656" i="14"/>
  <c r="G5656" i="14"/>
  <c r="H5655" i="14"/>
  <c r="G5655" i="14"/>
  <c r="H5654" i="14"/>
  <c r="G5654" i="14"/>
  <c r="H5653" i="14"/>
  <c r="G5653" i="14"/>
  <c r="H5652" i="14"/>
  <c r="G5652" i="14"/>
  <c r="H5651" i="14"/>
  <c r="G5651" i="14"/>
  <c r="H5650" i="14"/>
  <c r="G5650" i="14"/>
  <c r="H5643" i="14"/>
  <c r="G5643" i="14"/>
  <c r="H5642" i="14"/>
  <c r="G5642" i="14"/>
  <c r="H5640" i="14"/>
  <c r="G5640" i="14"/>
  <c r="C5639" i="14"/>
  <c r="C5638" i="14"/>
  <c r="C5637" i="14"/>
  <c r="H5637" i="14" s="1"/>
  <c r="H5636" i="14"/>
  <c r="G5636" i="14"/>
  <c r="H5635" i="14"/>
  <c r="G5635" i="14"/>
  <c r="H5634" i="14"/>
  <c r="G5634" i="14"/>
  <c r="H5633" i="14"/>
  <c r="G5633" i="14"/>
  <c r="C5626" i="14"/>
  <c r="G5626" i="14" s="1"/>
  <c r="C5625" i="14"/>
  <c r="C5624" i="14"/>
  <c r="H5624" i="14" s="1"/>
  <c r="H5623" i="14"/>
  <c r="G5623" i="14"/>
  <c r="H5622" i="14"/>
  <c r="G5622" i="14"/>
  <c r="H5615" i="14"/>
  <c r="G5615" i="14"/>
  <c r="H5614" i="14"/>
  <c r="G5614" i="14"/>
  <c r="H5612" i="14"/>
  <c r="G5612" i="14"/>
  <c r="H5611" i="14"/>
  <c r="G5611" i="14"/>
  <c r="H5610" i="14"/>
  <c r="G5610" i="14"/>
  <c r="H5609" i="14"/>
  <c r="G5609" i="14"/>
  <c r="H5608" i="14"/>
  <c r="G5608" i="14"/>
  <c r="H5607" i="14"/>
  <c r="G5607" i="14"/>
  <c r="H5606" i="14"/>
  <c r="G5606" i="14"/>
  <c r="H5605" i="14"/>
  <c r="G5605" i="14"/>
  <c r="H5598" i="14"/>
  <c r="G5598" i="14"/>
  <c r="H5597" i="14"/>
  <c r="G5597" i="14"/>
  <c r="H5595" i="14"/>
  <c r="G5595" i="14"/>
  <c r="H5594" i="14"/>
  <c r="G5594" i="14"/>
  <c r="H5593" i="14"/>
  <c r="G5593" i="14"/>
  <c r="H5592" i="14"/>
  <c r="G5592" i="14"/>
  <c r="H5591" i="14"/>
  <c r="G5591" i="14"/>
  <c r="H5590" i="14"/>
  <c r="G5590" i="14"/>
  <c r="H5589" i="14"/>
  <c r="G5589" i="14"/>
  <c r="H5588" i="14"/>
  <c r="G5588" i="14"/>
  <c r="H5581" i="14"/>
  <c r="G5581" i="14"/>
  <c r="H5580" i="14"/>
  <c r="G5580" i="14"/>
  <c r="H5578" i="14"/>
  <c r="G5578" i="14"/>
  <c r="C5577" i="14"/>
  <c r="C5576" i="14"/>
  <c r="H5576" i="14" s="1"/>
  <c r="C5575" i="14"/>
  <c r="H5574" i="14"/>
  <c r="G5574" i="14"/>
  <c r="H5573" i="14"/>
  <c r="G5573" i="14"/>
  <c r="H5572" i="14"/>
  <c r="G5572" i="14"/>
  <c r="H5571" i="14"/>
  <c r="G5571" i="14"/>
  <c r="C5564" i="14"/>
  <c r="H5564" i="14" s="1"/>
  <c r="C5563" i="14"/>
  <c r="H5562" i="14"/>
  <c r="G5562" i="14"/>
  <c r="H5561" i="14"/>
  <c r="G5561" i="14"/>
  <c r="H5560" i="14"/>
  <c r="G5560" i="14"/>
  <c r="H5553" i="14"/>
  <c r="G5553" i="14"/>
  <c r="H5552" i="14"/>
  <c r="G5552" i="14"/>
  <c r="H5550" i="14"/>
  <c r="G5550" i="14"/>
  <c r="H5549" i="14"/>
  <c r="G5549" i="14"/>
  <c r="H5548" i="14"/>
  <c r="G5548" i="14"/>
  <c r="H5547" i="14"/>
  <c r="G5547" i="14"/>
  <c r="H5546" i="14"/>
  <c r="G5546" i="14"/>
  <c r="H5545" i="14"/>
  <c r="G5545" i="14"/>
  <c r="H5544" i="14"/>
  <c r="G5544" i="14"/>
  <c r="H5543" i="14"/>
  <c r="G5543" i="14"/>
  <c r="H5536" i="14"/>
  <c r="G5536" i="14"/>
  <c r="H5535" i="14"/>
  <c r="G5535" i="14"/>
  <c r="H5533" i="14"/>
  <c r="G5533" i="14"/>
  <c r="H5532" i="14"/>
  <c r="G5532" i="14"/>
  <c r="H5531" i="14"/>
  <c r="G5531" i="14"/>
  <c r="H5530" i="14"/>
  <c r="G5530" i="14"/>
  <c r="H5529" i="14"/>
  <c r="G5529" i="14"/>
  <c r="H5528" i="14"/>
  <c r="G5528" i="14"/>
  <c r="H5527" i="14"/>
  <c r="G5527" i="14"/>
  <c r="H5526" i="14"/>
  <c r="G5526" i="14"/>
  <c r="G5537" i="14" s="1"/>
  <c r="H5519" i="14"/>
  <c r="G5519" i="14"/>
  <c r="H5518" i="14"/>
  <c r="G5518" i="14"/>
  <c r="H5516" i="14"/>
  <c r="G5516" i="14"/>
  <c r="C5515" i="14"/>
  <c r="C5514" i="14"/>
  <c r="H5514" i="14" s="1"/>
  <c r="C5513" i="14"/>
  <c r="H5513" i="14" s="1"/>
  <c r="H5512" i="14"/>
  <c r="G5512" i="14"/>
  <c r="H5511" i="14"/>
  <c r="G5511" i="14"/>
  <c r="H5510" i="14"/>
  <c r="G5510" i="14"/>
  <c r="H5509" i="14"/>
  <c r="G5509" i="14"/>
  <c r="C5502" i="14"/>
  <c r="C5501" i="14"/>
  <c r="H5501" i="14" s="1"/>
  <c r="H5500" i="14"/>
  <c r="G5500" i="14"/>
  <c r="H5499" i="14"/>
  <c r="G5499" i="14"/>
  <c r="H5498" i="14"/>
  <c r="G5498" i="14"/>
  <c r="H5491" i="14"/>
  <c r="G5491" i="14"/>
  <c r="H5490" i="14"/>
  <c r="G5490" i="14"/>
  <c r="H5488" i="14"/>
  <c r="G5488" i="14"/>
  <c r="H5487" i="14"/>
  <c r="G5487" i="14"/>
  <c r="H5486" i="14"/>
  <c r="G5486" i="14"/>
  <c r="H5485" i="14"/>
  <c r="G5485" i="14"/>
  <c r="H5484" i="14"/>
  <c r="G5484" i="14"/>
  <c r="H5483" i="14"/>
  <c r="G5483" i="14"/>
  <c r="H5482" i="14"/>
  <c r="G5482" i="14"/>
  <c r="H5481" i="14"/>
  <c r="G5481" i="14"/>
  <c r="H5474" i="14"/>
  <c r="G5474" i="14"/>
  <c r="H5473" i="14"/>
  <c r="G5473" i="14"/>
  <c r="H5471" i="14"/>
  <c r="G5471" i="14"/>
  <c r="H5470" i="14"/>
  <c r="G5470" i="14"/>
  <c r="H5469" i="14"/>
  <c r="G5469" i="14"/>
  <c r="H5468" i="14"/>
  <c r="G5468" i="14"/>
  <c r="H5467" i="14"/>
  <c r="G5467" i="14"/>
  <c r="H5466" i="14"/>
  <c r="G5466" i="14"/>
  <c r="H5465" i="14"/>
  <c r="G5465" i="14"/>
  <c r="H5464" i="14"/>
  <c r="G5464" i="14"/>
  <c r="H5457" i="14"/>
  <c r="G5457" i="14"/>
  <c r="H5456" i="14"/>
  <c r="G5456" i="14"/>
  <c r="H5454" i="14"/>
  <c r="G5454" i="14"/>
  <c r="C5453" i="14"/>
  <c r="C5452" i="14"/>
  <c r="C5451" i="14"/>
  <c r="H5450" i="14"/>
  <c r="G5450" i="14"/>
  <c r="H5449" i="14"/>
  <c r="G5449" i="14"/>
  <c r="H5448" i="14"/>
  <c r="G5448" i="14"/>
  <c r="H5447" i="14"/>
  <c r="G5447" i="14"/>
  <c r="C5440" i="14"/>
  <c r="C5439" i="14"/>
  <c r="C5438" i="14"/>
  <c r="H5437" i="14"/>
  <c r="G5437" i="14"/>
  <c r="H5436" i="14"/>
  <c r="G5436" i="14"/>
  <c r="H5429" i="14"/>
  <c r="G5429" i="14"/>
  <c r="H5428" i="14"/>
  <c r="G5428" i="14"/>
  <c r="H5426" i="14"/>
  <c r="G5426" i="14"/>
  <c r="H5425" i="14"/>
  <c r="G5425" i="14"/>
  <c r="H5424" i="14"/>
  <c r="G5424" i="14"/>
  <c r="H5423" i="14"/>
  <c r="G5423" i="14"/>
  <c r="H5422" i="14"/>
  <c r="G5422" i="14"/>
  <c r="C5421" i="14"/>
  <c r="H5421" i="14" s="1"/>
  <c r="C5420" i="14"/>
  <c r="H5420" i="14" s="1"/>
  <c r="C5419" i="14"/>
  <c r="H5418" i="14"/>
  <c r="G5418" i="14"/>
  <c r="C5417" i="14"/>
  <c r="C5416" i="14"/>
  <c r="H5409" i="14"/>
  <c r="G5409" i="14"/>
  <c r="H5408" i="14"/>
  <c r="G5408" i="14"/>
  <c r="H5406" i="14"/>
  <c r="G5406" i="14"/>
  <c r="H5405" i="14"/>
  <c r="G5405" i="14"/>
  <c r="H5404" i="14"/>
  <c r="G5404" i="14"/>
  <c r="H5403" i="14"/>
  <c r="G5403" i="14"/>
  <c r="H5402" i="14"/>
  <c r="G5402" i="14"/>
  <c r="H5401" i="14"/>
  <c r="G5401" i="14"/>
  <c r="H5400" i="14"/>
  <c r="G5400" i="14"/>
  <c r="H5399" i="14"/>
  <c r="G5399" i="14"/>
  <c r="H5398" i="14"/>
  <c r="G5398" i="14"/>
  <c r="C5397" i="14"/>
  <c r="H5397" i="14" s="1"/>
  <c r="H5396" i="14"/>
  <c r="G5396" i="14"/>
  <c r="C5389" i="14"/>
  <c r="H5389" i="14" s="1"/>
  <c r="H5388" i="14"/>
  <c r="G5388" i="14"/>
  <c r="C5386" i="14"/>
  <c r="H5386" i="14" s="1"/>
  <c r="H5385" i="14"/>
  <c r="G5385" i="14"/>
  <c r="C5384" i="14"/>
  <c r="C5383" i="14"/>
  <c r="C5382" i="14"/>
  <c r="C5381" i="14"/>
  <c r="C5380" i="14"/>
  <c r="H5380" i="14" s="1"/>
  <c r="C5379" i="14"/>
  <c r="H5378" i="14"/>
  <c r="G5378" i="14"/>
  <c r="C5377" i="14"/>
  <c r="H5376" i="14"/>
  <c r="G5376" i="14"/>
  <c r="C5369" i="14"/>
  <c r="G5369" i="14" s="1"/>
  <c r="C5368" i="14"/>
  <c r="H5367" i="14"/>
  <c r="G5367" i="14"/>
  <c r="C5366" i="14"/>
  <c r="H5366" i="14" s="1"/>
  <c r="H5365" i="14"/>
  <c r="G5365" i="14"/>
  <c r="H5358" i="14"/>
  <c r="G5358" i="14"/>
  <c r="H5357" i="14"/>
  <c r="G5357" i="14"/>
  <c r="H5355" i="14"/>
  <c r="G5355" i="14"/>
  <c r="H5354" i="14"/>
  <c r="G5354" i="14"/>
  <c r="H5353" i="14"/>
  <c r="G5353" i="14"/>
  <c r="H5352" i="14"/>
  <c r="G5352" i="14"/>
  <c r="H5351" i="14"/>
  <c r="G5351" i="14"/>
  <c r="C5350" i="14"/>
  <c r="C5349" i="14"/>
  <c r="C5348" i="14"/>
  <c r="C5347" i="14"/>
  <c r="C5346" i="14"/>
  <c r="C5345" i="14"/>
  <c r="H5338" i="14"/>
  <c r="G5338" i="14"/>
  <c r="H5337" i="14"/>
  <c r="G5337" i="14"/>
  <c r="H5335" i="14"/>
  <c r="G5335" i="14"/>
  <c r="H5334" i="14"/>
  <c r="G5334" i="14"/>
  <c r="H5333" i="14"/>
  <c r="G5333" i="14"/>
  <c r="H5332" i="14"/>
  <c r="G5332" i="14"/>
  <c r="H5331" i="14"/>
  <c r="G5331" i="14"/>
  <c r="H5330" i="14"/>
  <c r="G5330" i="14"/>
  <c r="H5329" i="14"/>
  <c r="G5329" i="14"/>
  <c r="H5328" i="14"/>
  <c r="G5328" i="14"/>
  <c r="H5327" i="14"/>
  <c r="G5327" i="14"/>
  <c r="H5326" i="14"/>
  <c r="G5326" i="14"/>
  <c r="H5325" i="14"/>
  <c r="G5325" i="14"/>
  <c r="G5339" i="14" s="1"/>
  <c r="G5321" i="14" s="1"/>
  <c r="C5318" i="14"/>
  <c r="H5318" i="14" s="1"/>
  <c r="H5317" i="14"/>
  <c r="G5317" i="14"/>
  <c r="C5315" i="14"/>
  <c r="H5314" i="14"/>
  <c r="G5314" i="14"/>
  <c r="C5313" i="14"/>
  <c r="H5313" i="14" s="1"/>
  <c r="C5312" i="14"/>
  <c r="C5311" i="14"/>
  <c r="C5310" i="14"/>
  <c r="H5310" i="14" s="1"/>
  <c r="C5309" i="14"/>
  <c r="H5309" i="14" s="1"/>
  <c r="C5308" i="14"/>
  <c r="C5307" i="14"/>
  <c r="C5306" i="14"/>
  <c r="H5306" i="14" s="1"/>
  <c r="H5305" i="14"/>
  <c r="G5305" i="14"/>
  <c r="C5298" i="14"/>
  <c r="C5297" i="14"/>
  <c r="C5296" i="14"/>
  <c r="H5296" i="14" s="1"/>
  <c r="C5295" i="14"/>
  <c r="H5294" i="14"/>
  <c r="G5294" i="14"/>
  <c r="H5287" i="14"/>
  <c r="G5287" i="14"/>
  <c r="H5286" i="14"/>
  <c r="G5286" i="14"/>
  <c r="H5284" i="14"/>
  <c r="G5284" i="14"/>
  <c r="H5283" i="14"/>
  <c r="G5283" i="14"/>
  <c r="H5282" i="14"/>
  <c r="G5282" i="14"/>
  <c r="H5281" i="14"/>
  <c r="G5281" i="14"/>
  <c r="H5280" i="14"/>
  <c r="G5280" i="14"/>
  <c r="C5279" i="14"/>
  <c r="C5278" i="14"/>
  <c r="C5277" i="14"/>
  <c r="H5276" i="14"/>
  <c r="G5276" i="14"/>
  <c r="C5275" i="14"/>
  <c r="C5274" i="14"/>
  <c r="H5267" i="14"/>
  <c r="G5267" i="14"/>
  <c r="H5266" i="14"/>
  <c r="G5266" i="14"/>
  <c r="H5264" i="14"/>
  <c r="G5264" i="14"/>
  <c r="H5263" i="14"/>
  <c r="G5263" i="14"/>
  <c r="H5262" i="14"/>
  <c r="G5262" i="14"/>
  <c r="H5261" i="14"/>
  <c r="G5261" i="14"/>
  <c r="H5260" i="14"/>
  <c r="G5260" i="14"/>
  <c r="H5259" i="14"/>
  <c r="G5259" i="14"/>
  <c r="H5258" i="14"/>
  <c r="G5258" i="14"/>
  <c r="H5257" i="14"/>
  <c r="G5257" i="14"/>
  <c r="H5256" i="14"/>
  <c r="G5256" i="14"/>
  <c r="C5255" i="14"/>
  <c r="H5254" i="14"/>
  <c r="G5254" i="14"/>
  <c r="C5247" i="14"/>
  <c r="H5246" i="14"/>
  <c r="G5246" i="14"/>
  <c r="C5244" i="14"/>
  <c r="H5243" i="14"/>
  <c r="G5243" i="14"/>
  <c r="C5242" i="14"/>
  <c r="C5241" i="14"/>
  <c r="G5241" i="14" s="1"/>
  <c r="C5240" i="14"/>
  <c r="H5240" i="14" s="1"/>
  <c r="C5239" i="14"/>
  <c r="H5239" i="14" s="1"/>
  <c r="C5238" i="14"/>
  <c r="C5237" i="14"/>
  <c r="G5237" i="14" s="1"/>
  <c r="H5236" i="14"/>
  <c r="G5236" i="14"/>
  <c r="C5235" i="14"/>
  <c r="G5235" i="14" s="1"/>
  <c r="H5234" i="14"/>
  <c r="G5234" i="14"/>
  <c r="C5227" i="14"/>
  <c r="C5226" i="14"/>
  <c r="H5226" i="14" s="1"/>
  <c r="H5225" i="14"/>
  <c r="G5225" i="14"/>
  <c r="C5224" i="14"/>
  <c r="H5223" i="14"/>
  <c r="G5223" i="14"/>
  <c r="A5219" i="14"/>
  <c r="A5230" i="14" s="1"/>
  <c r="A5250" i="14" s="1"/>
  <c r="A5270" i="14" s="1"/>
  <c r="A5290" i="14" s="1"/>
  <c r="A5301" i="14" s="1"/>
  <c r="A5321" i="14" s="1"/>
  <c r="A5341" i="14" s="1"/>
  <c r="A5361" i="14" s="1"/>
  <c r="A5372" i="14" s="1"/>
  <c r="A5392" i="14" s="1"/>
  <c r="A5412" i="14" s="1"/>
  <c r="A5432" i="14" s="1"/>
  <c r="A5443" i="14" s="1"/>
  <c r="A5460" i="14" s="1"/>
  <c r="A5477" i="14" s="1"/>
  <c r="A5494" i="14" s="1"/>
  <c r="A5505" i="14" s="1"/>
  <c r="A5522" i="14" s="1"/>
  <c r="A5539" i="14" s="1"/>
  <c r="A5556" i="14" s="1"/>
  <c r="A5567" i="14" s="1"/>
  <c r="A5584" i="14" s="1"/>
  <c r="A5601" i="14" s="1"/>
  <c r="A5618" i="14" s="1"/>
  <c r="A5629" i="14" s="1"/>
  <c r="A5646" i="14" s="1"/>
  <c r="A5663" i="14" s="1"/>
  <c r="A5680" i="14" s="1"/>
  <c r="A5691" i="14" s="1"/>
  <c r="A5708" i="14" s="1"/>
  <c r="A5725" i="14" s="1"/>
  <c r="A5742" i="14" s="1"/>
  <c r="A5753" i="14" s="1"/>
  <c r="A5770" i="14" s="1"/>
  <c r="A5787" i="14" s="1"/>
  <c r="G5215" i="14"/>
  <c r="C5214" i="14"/>
  <c r="H5214" i="14" s="1"/>
  <c r="H5212" i="14"/>
  <c r="G5212" i="14"/>
  <c r="M5211" i="14"/>
  <c r="H5211" i="14"/>
  <c r="G5211" i="14"/>
  <c r="N5210" i="14"/>
  <c r="N5211" i="14" s="1"/>
  <c r="H5210" i="14"/>
  <c r="G5210" i="14"/>
  <c r="M5209" i="14"/>
  <c r="M5210" i="14" s="1"/>
  <c r="H5209" i="14"/>
  <c r="G5209" i="14"/>
  <c r="H5208" i="14"/>
  <c r="G5208" i="14"/>
  <c r="H5207" i="14"/>
  <c r="G5207" i="14"/>
  <c r="M5205" i="14"/>
  <c r="M5206" i="14" s="1"/>
  <c r="M5207" i="14" s="1"/>
  <c r="G5200" i="14"/>
  <c r="C5199" i="14"/>
  <c r="H5199" i="14" s="1"/>
  <c r="H5197" i="14"/>
  <c r="G5197" i="14"/>
  <c r="M5196" i="14"/>
  <c r="H5196" i="14"/>
  <c r="G5196" i="14"/>
  <c r="N5195" i="14"/>
  <c r="N5196" i="14" s="1"/>
  <c r="H5195" i="14"/>
  <c r="G5195" i="14"/>
  <c r="M5194" i="14"/>
  <c r="M5195" i="14" s="1"/>
  <c r="H5194" i="14"/>
  <c r="G5194" i="14"/>
  <c r="H5193" i="14"/>
  <c r="G5193" i="14"/>
  <c r="H5192" i="14"/>
  <c r="G5192" i="14"/>
  <c r="M5190" i="14"/>
  <c r="M5191" i="14" s="1"/>
  <c r="M5192" i="14" s="1"/>
  <c r="A5188" i="14"/>
  <c r="A5203" i="14" s="1"/>
  <c r="D5184" i="14"/>
  <c r="C5184" i="14"/>
  <c r="C5183" i="14"/>
  <c r="C5179" i="14"/>
  <c r="H5178" i="14"/>
  <c r="G5178" i="14"/>
  <c r="H5177" i="14"/>
  <c r="G5177" i="14"/>
  <c r="H5176" i="14"/>
  <c r="G5176" i="14"/>
  <c r="H5175" i="14"/>
  <c r="G5175" i="14"/>
  <c r="A5171" i="14"/>
  <c r="H5167" i="14"/>
  <c r="G5167" i="14"/>
  <c r="H5166" i="14"/>
  <c r="G5166" i="14"/>
  <c r="H5164" i="14"/>
  <c r="G5164" i="14"/>
  <c r="H5163" i="14"/>
  <c r="G5163" i="14"/>
  <c r="H5162" i="14"/>
  <c r="G5162" i="14"/>
  <c r="H5161" i="14"/>
  <c r="G5161" i="14"/>
  <c r="C5160" i="14"/>
  <c r="H5159" i="14"/>
  <c r="G5159" i="14"/>
  <c r="H5158" i="14"/>
  <c r="G5158" i="14"/>
  <c r="H5157" i="14"/>
  <c r="G5157" i="14"/>
  <c r="C5156" i="14"/>
  <c r="H5155" i="14"/>
  <c r="G5155" i="14"/>
  <c r="H5148" i="14"/>
  <c r="G5148" i="14"/>
  <c r="H5147" i="14"/>
  <c r="G5147" i="14"/>
  <c r="H5145" i="14"/>
  <c r="G5145" i="14"/>
  <c r="H5144" i="14"/>
  <c r="G5144" i="14"/>
  <c r="H5143" i="14"/>
  <c r="G5143" i="14"/>
  <c r="H5142" i="14"/>
  <c r="G5142" i="14"/>
  <c r="C5141" i="14"/>
  <c r="H5140" i="14"/>
  <c r="G5140" i="14"/>
  <c r="H5139" i="14"/>
  <c r="G5139" i="14"/>
  <c r="H5138" i="14"/>
  <c r="G5138" i="14"/>
  <c r="C5137" i="14"/>
  <c r="H5137" i="14" s="1"/>
  <c r="H5136" i="14"/>
  <c r="G5136" i="14"/>
  <c r="H5129" i="14"/>
  <c r="G5129" i="14"/>
  <c r="H5127" i="14"/>
  <c r="G5127" i="14"/>
  <c r="H5126" i="14"/>
  <c r="G5126" i="14"/>
  <c r="C5125" i="14"/>
  <c r="H5124" i="14"/>
  <c r="G5124" i="14"/>
  <c r="H5123" i="14"/>
  <c r="G5123" i="14"/>
  <c r="H5122" i="14"/>
  <c r="G5122" i="14"/>
  <c r="C5121" i="14"/>
  <c r="H5120" i="14"/>
  <c r="G5120" i="14"/>
  <c r="A5116" i="14"/>
  <c r="A5132" i="14" s="1"/>
  <c r="A5151" i="14" s="1"/>
  <c r="C5112" i="14"/>
  <c r="C5111" i="14"/>
  <c r="C5110" i="14"/>
  <c r="C5108" i="14"/>
  <c r="C5107" i="14"/>
  <c r="C5106" i="14"/>
  <c r="C5105" i="14"/>
  <c r="C5104" i="14"/>
  <c r="C5097" i="14"/>
  <c r="C5096" i="14"/>
  <c r="C5095" i="14"/>
  <c r="C5093" i="14"/>
  <c r="C5092" i="14"/>
  <c r="C5091" i="14"/>
  <c r="C5090" i="14"/>
  <c r="C5089" i="14"/>
  <c r="H5082" i="14"/>
  <c r="G5082" i="14"/>
  <c r="H5081" i="14"/>
  <c r="G5081" i="14"/>
  <c r="H5079" i="14"/>
  <c r="H5083" i="14" s="1"/>
  <c r="H5075" i="14" s="1"/>
  <c r="G5079" i="14"/>
  <c r="G5083" i="14" s="1"/>
  <c r="H5072" i="14"/>
  <c r="G5072" i="14"/>
  <c r="H5071" i="14"/>
  <c r="G5071" i="14"/>
  <c r="H5069" i="14"/>
  <c r="G5069" i="14"/>
  <c r="C5068" i="14"/>
  <c r="H5068" i="14" s="1"/>
  <c r="H5061" i="14"/>
  <c r="G5061" i="14"/>
  <c r="H5060" i="14"/>
  <c r="G5060" i="14"/>
  <c r="H5058" i="14"/>
  <c r="G5058" i="14"/>
  <c r="C5057" i="14"/>
  <c r="H5057" i="14" s="1"/>
  <c r="A5053" i="14"/>
  <c r="A5064" i="14" s="1"/>
  <c r="A5075" i="14" s="1"/>
  <c r="H5049" i="14"/>
  <c r="G5049" i="14"/>
  <c r="G5047" i="14"/>
  <c r="H5046" i="14"/>
  <c r="G5046" i="14"/>
  <c r="H5045" i="14"/>
  <c r="G5045" i="14"/>
  <c r="H5044" i="14"/>
  <c r="G5044" i="14"/>
  <c r="H5043" i="14"/>
  <c r="G5043" i="14"/>
  <c r="H5042" i="14"/>
  <c r="G5042" i="14"/>
  <c r="H5041" i="14"/>
  <c r="G5041" i="14"/>
  <c r="H5040" i="14"/>
  <c r="G5040" i="14"/>
  <c r="H5033" i="14"/>
  <c r="G5033" i="14"/>
  <c r="G5031" i="14"/>
  <c r="H5030" i="14"/>
  <c r="G5030" i="14"/>
  <c r="H5029" i="14"/>
  <c r="G5029" i="14"/>
  <c r="H5028" i="14"/>
  <c r="G5028" i="14"/>
  <c r="H5027" i="14"/>
  <c r="G5027" i="14"/>
  <c r="H5026" i="14"/>
  <c r="G5026" i="14"/>
  <c r="H5025" i="14"/>
  <c r="G5025" i="14"/>
  <c r="H5024" i="14"/>
  <c r="G5024" i="14"/>
  <c r="H5017" i="14"/>
  <c r="G5017" i="14"/>
  <c r="G5015" i="14"/>
  <c r="H5014" i="14"/>
  <c r="G5014" i="14"/>
  <c r="H5013" i="14"/>
  <c r="G5013" i="14"/>
  <c r="H5012" i="14"/>
  <c r="G5012" i="14"/>
  <c r="H5011" i="14"/>
  <c r="G5011" i="14"/>
  <c r="H5010" i="14"/>
  <c r="G5010" i="14"/>
  <c r="H5009" i="14"/>
  <c r="G5009" i="14"/>
  <c r="H5008" i="14"/>
  <c r="G5008" i="14"/>
  <c r="G5018" i="14" s="1"/>
  <c r="H5001" i="14"/>
  <c r="G5001" i="14"/>
  <c r="G4999" i="14"/>
  <c r="H4998" i="14"/>
  <c r="G4998" i="14"/>
  <c r="H4997" i="14"/>
  <c r="G4997" i="14"/>
  <c r="H4996" i="14"/>
  <c r="G4996" i="14"/>
  <c r="H4995" i="14"/>
  <c r="G4995" i="14"/>
  <c r="H4994" i="14"/>
  <c r="G4994" i="14"/>
  <c r="H4993" i="14"/>
  <c r="G4993" i="14"/>
  <c r="H4992" i="14"/>
  <c r="G4992" i="14"/>
  <c r="A4988" i="14"/>
  <c r="A5004" i="14" s="1"/>
  <c r="A5020" i="14" s="1"/>
  <c r="A5036" i="14" s="1"/>
  <c r="G4982" i="14"/>
  <c r="H4981" i="14"/>
  <c r="G4981" i="14"/>
  <c r="C4979" i="14"/>
  <c r="H4978" i="14"/>
  <c r="G4978" i="14"/>
  <c r="C4977" i="14"/>
  <c r="C4984" i="14" s="1"/>
  <c r="G4968" i="14"/>
  <c r="H4967" i="14"/>
  <c r="G4967" i="14"/>
  <c r="C4965" i="14"/>
  <c r="C4966" i="14" s="1"/>
  <c r="H4964" i="14"/>
  <c r="G4964" i="14"/>
  <c r="C4963" i="14"/>
  <c r="C4970" i="14" s="1"/>
  <c r="H4956" i="14"/>
  <c r="G4956" i="14"/>
  <c r="G4954" i="14"/>
  <c r="H4953" i="14"/>
  <c r="G4953" i="14"/>
  <c r="H4952" i="14"/>
  <c r="G4952" i="14"/>
  <c r="H4951" i="14"/>
  <c r="G4951" i="14"/>
  <c r="H4950" i="14"/>
  <c r="G4950" i="14"/>
  <c r="H4949" i="14"/>
  <c r="G4949" i="14"/>
  <c r="H4942" i="14"/>
  <c r="G4942" i="14"/>
  <c r="G4940" i="14"/>
  <c r="H4939" i="14"/>
  <c r="G4939" i="14"/>
  <c r="H4938" i="14"/>
  <c r="G4938" i="14"/>
  <c r="H4937" i="14"/>
  <c r="G4937" i="14"/>
  <c r="H4936" i="14"/>
  <c r="G4936" i="14"/>
  <c r="H4935" i="14"/>
  <c r="G4935" i="14"/>
  <c r="H4928" i="14"/>
  <c r="G4928" i="14"/>
  <c r="G4926" i="14"/>
  <c r="H4925" i="14"/>
  <c r="G4925" i="14"/>
  <c r="H4924" i="14"/>
  <c r="G4924" i="14"/>
  <c r="H4923" i="14"/>
  <c r="G4923" i="14"/>
  <c r="H4922" i="14"/>
  <c r="G4922" i="14"/>
  <c r="H4921" i="14"/>
  <c r="G4921" i="14"/>
  <c r="H4914" i="14"/>
  <c r="G4914" i="14"/>
  <c r="G4912" i="14"/>
  <c r="H4911" i="14"/>
  <c r="G4911" i="14"/>
  <c r="H4910" i="14"/>
  <c r="G4910" i="14"/>
  <c r="H4909" i="14"/>
  <c r="G4909" i="14"/>
  <c r="H4908" i="14"/>
  <c r="G4908" i="14"/>
  <c r="H4907" i="14"/>
  <c r="G4907" i="14"/>
  <c r="H4900" i="14"/>
  <c r="G4900" i="14"/>
  <c r="G4898" i="14"/>
  <c r="H4897" i="14"/>
  <c r="G4897" i="14"/>
  <c r="H4896" i="14"/>
  <c r="G4896" i="14"/>
  <c r="H4895" i="14"/>
  <c r="G4895" i="14"/>
  <c r="H4894" i="14"/>
  <c r="G4894" i="14"/>
  <c r="H4893" i="14"/>
  <c r="G4893" i="14"/>
  <c r="H4886" i="14"/>
  <c r="G4886" i="14"/>
  <c r="G4884" i="14"/>
  <c r="H4883" i="14"/>
  <c r="G4883" i="14"/>
  <c r="H4882" i="14"/>
  <c r="G4882" i="14"/>
  <c r="H4881" i="14"/>
  <c r="G4881" i="14"/>
  <c r="H4880" i="14"/>
  <c r="G4880" i="14"/>
  <c r="H4879" i="14"/>
  <c r="G4879" i="14"/>
  <c r="H4872" i="14"/>
  <c r="G4872" i="14"/>
  <c r="G4870" i="14"/>
  <c r="H4869" i="14"/>
  <c r="G4869" i="14"/>
  <c r="H4868" i="14"/>
  <c r="G4868" i="14"/>
  <c r="H4867" i="14"/>
  <c r="G4867" i="14"/>
  <c r="H4866" i="14"/>
  <c r="G4866" i="14"/>
  <c r="H4865" i="14"/>
  <c r="G4865" i="14"/>
  <c r="H4858" i="14"/>
  <c r="G4858" i="14"/>
  <c r="G4856" i="14"/>
  <c r="H4855" i="14"/>
  <c r="G4855" i="14"/>
  <c r="H4854" i="14"/>
  <c r="G4854" i="14"/>
  <c r="H4853" i="14"/>
  <c r="G4853" i="14"/>
  <c r="H4852" i="14"/>
  <c r="G4852" i="14"/>
  <c r="H4851" i="14"/>
  <c r="G4851" i="14"/>
  <c r="G4859" i="14" s="1"/>
  <c r="G4847" i="14" s="1"/>
  <c r="H4844" i="14"/>
  <c r="G4844" i="14"/>
  <c r="G4842" i="14"/>
  <c r="H4841" i="14"/>
  <c r="G4841" i="14"/>
  <c r="H4840" i="14"/>
  <c r="H4845" i="14" s="1"/>
  <c r="H4836" i="14" s="1"/>
  <c r="G4840" i="14"/>
  <c r="H4833" i="14"/>
  <c r="G4833" i="14"/>
  <c r="G4831" i="14"/>
  <c r="H4830" i="14"/>
  <c r="G4830" i="14"/>
  <c r="H4829" i="14"/>
  <c r="G4829" i="14"/>
  <c r="H4822" i="14"/>
  <c r="G4822" i="14"/>
  <c r="G4820" i="14"/>
  <c r="H4819" i="14"/>
  <c r="G4819" i="14"/>
  <c r="H4818" i="14"/>
  <c r="G4818" i="14"/>
  <c r="A4814" i="14"/>
  <c r="A4825" i="14" s="1"/>
  <c r="A4836" i="14" s="1"/>
  <c r="A4847" i="14" s="1"/>
  <c r="A4861" i="14" s="1"/>
  <c r="A4875" i="14" s="1"/>
  <c r="A4889" i="14" s="1"/>
  <c r="A4903" i="14" s="1"/>
  <c r="A4917" i="14" s="1"/>
  <c r="A4931" i="14" s="1"/>
  <c r="A4945" i="14" s="1"/>
  <c r="A4959" i="14" s="1"/>
  <c r="A4973" i="14" s="1"/>
  <c r="H4810" i="14"/>
  <c r="G4810" i="14"/>
  <c r="G4808" i="14"/>
  <c r="C4807" i="14"/>
  <c r="G4807" i="14" s="1"/>
  <c r="C4806" i="14"/>
  <c r="H4805" i="14"/>
  <c r="G4805" i="14"/>
  <c r="H4804" i="14"/>
  <c r="G4804" i="14"/>
  <c r="C4803" i="14"/>
  <c r="G4803" i="14" s="1"/>
  <c r="H4796" i="14"/>
  <c r="G4796" i="14"/>
  <c r="G4794" i="14"/>
  <c r="C4793" i="14"/>
  <c r="H4793" i="14" s="1"/>
  <c r="C4792" i="14"/>
  <c r="H4791" i="14"/>
  <c r="G4791" i="14"/>
  <c r="H4790" i="14"/>
  <c r="G4790" i="14"/>
  <c r="C4789" i="14"/>
  <c r="H4789" i="14" s="1"/>
  <c r="H4782" i="14"/>
  <c r="G4782" i="14"/>
  <c r="G4780" i="14"/>
  <c r="H4779" i="14"/>
  <c r="G4779" i="14"/>
  <c r="C4778" i="14"/>
  <c r="C4777" i="14"/>
  <c r="G4777" i="14" s="1"/>
  <c r="H4776" i="14"/>
  <c r="G4776" i="14"/>
  <c r="H4775" i="14"/>
  <c r="G4775" i="14"/>
  <c r="C4774" i="14"/>
  <c r="H4767" i="14"/>
  <c r="G4767" i="14"/>
  <c r="G4765" i="14"/>
  <c r="H4764" i="14"/>
  <c r="G4764" i="14"/>
  <c r="C4763" i="14"/>
  <c r="C4762" i="14"/>
  <c r="H4761" i="14"/>
  <c r="G4761" i="14"/>
  <c r="H4760" i="14"/>
  <c r="G4760" i="14"/>
  <c r="C4759" i="14"/>
  <c r="A4755" i="14"/>
  <c r="A4770" i="14" s="1"/>
  <c r="A4785" i="14" s="1"/>
  <c r="A4799" i="14" s="1"/>
  <c r="H4751" i="14"/>
  <c r="G4751" i="14"/>
  <c r="C4750" i="14"/>
  <c r="C4748" i="14"/>
  <c r="H4747" i="14"/>
  <c r="G4747" i="14"/>
  <c r="H4746" i="14"/>
  <c r="G4746" i="14"/>
  <c r="C4745" i="14"/>
  <c r="H4737" i="14"/>
  <c r="G4737" i="14"/>
  <c r="C4736" i="14"/>
  <c r="C4734" i="14"/>
  <c r="G4734" i="14" s="1"/>
  <c r="H4733" i="14"/>
  <c r="G4733" i="14"/>
  <c r="H4732" i="14"/>
  <c r="G4732" i="14"/>
  <c r="C4731" i="14"/>
  <c r="H4731" i="14" s="1"/>
  <c r="H4723" i="14"/>
  <c r="G4723" i="14"/>
  <c r="C4722" i="14"/>
  <c r="C4720" i="14"/>
  <c r="H4720" i="14" s="1"/>
  <c r="H4719" i="14"/>
  <c r="G4719" i="14"/>
  <c r="H4718" i="14"/>
  <c r="G4718" i="14"/>
  <c r="H4709" i="14"/>
  <c r="G4709" i="14"/>
  <c r="H4707" i="14"/>
  <c r="G4707" i="14"/>
  <c r="H4706" i="14"/>
  <c r="G4706" i="14"/>
  <c r="G4710" i="14" s="1"/>
  <c r="H4699" i="14"/>
  <c r="G4699" i="14"/>
  <c r="C4698" i="14"/>
  <c r="C4697" i="14"/>
  <c r="C4695" i="14"/>
  <c r="C4694" i="14"/>
  <c r="G4694" i="14" s="1"/>
  <c r="H4693" i="14"/>
  <c r="G4693" i="14"/>
  <c r="H4685" i="14"/>
  <c r="G4685" i="14"/>
  <c r="C4684" i="14"/>
  <c r="G4684" i="14" s="1"/>
  <c r="C4683" i="14"/>
  <c r="C4681" i="14"/>
  <c r="C4680" i="14"/>
  <c r="H4680" i="14" s="1"/>
  <c r="H4679" i="14"/>
  <c r="G4679" i="14"/>
  <c r="H4671" i="14"/>
  <c r="G4671" i="14"/>
  <c r="C4670" i="14"/>
  <c r="G4670" i="14" s="1"/>
  <c r="C4669" i="14"/>
  <c r="C4667" i="14"/>
  <c r="C4666" i="14"/>
  <c r="H4666" i="14" s="1"/>
  <c r="H4665" i="14"/>
  <c r="G4665" i="14"/>
  <c r="H4657" i="14"/>
  <c r="G4657" i="14"/>
  <c r="C4656" i="14"/>
  <c r="H4656" i="14" s="1"/>
  <c r="H4654" i="14"/>
  <c r="G4654" i="14"/>
  <c r="H4646" i="14"/>
  <c r="G4646" i="14"/>
  <c r="C4645" i="14"/>
  <c r="H4643" i="14"/>
  <c r="G4643" i="14"/>
  <c r="H4635" i="14"/>
  <c r="G4635" i="14"/>
  <c r="C4634" i="14"/>
  <c r="C4632" i="14"/>
  <c r="G4632" i="14" s="1"/>
  <c r="A4627" i="14"/>
  <c r="A4638" i="14" s="1"/>
  <c r="A4649" i="14" s="1"/>
  <c r="A4660" i="14" s="1"/>
  <c r="A4674" i="14" s="1"/>
  <c r="H4623" i="14"/>
  <c r="G4623" i="14"/>
  <c r="G4621" i="14"/>
  <c r="H4620" i="14"/>
  <c r="G4620" i="14"/>
  <c r="H4619" i="14"/>
  <c r="G4619" i="14"/>
  <c r="H4618" i="14"/>
  <c r="G4618" i="14"/>
  <c r="H4617" i="14"/>
  <c r="G4617" i="14"/>
  <c r="C4616" i="14"/>
  <c r="H4616" i="14" s="1"/>
  <c r="H4624" i="14" s="1"/>
  <c r="H4612" i="14" s="1"/>
  <c r="H4609" i="14"/>
  <c r="G4609" i="14"/>
  <c r="G4607" i="14"/>
  <c r="H4606" i="14"/>
  <c r="G4606" i="14"/>
  <c r="H4605" i="14"/>
  <c r="G4605" i="14"/>
  <c r="H4604" i="14"/>
  <c r="G4604" i="14"/>
  <c r="H4603" i="14"/>
  <c r="G4603" i="14"/>
  <c r="C4602" i="14"/>
  <c r="H4595" i="14"/>
  <c r="G4595" i="14"/>
  <c r="G4593" i="14"/>
  <c r="H4592" i="14"/>
  <c r="G4592" i="14"/>
  <c r="H4591" i="14"/>
  <c r="G4591" i="14"/>
  <c r="H4590" i="14"/>
  <c r="G4590" i="14"/>
  <c r="H4589" i="14"/>
  <c r="G4589" i="14"/>
  <c r="C4588" i="14"/>
  <c r="H4581" i="14"/>
  <c r="G4581" i="14"/>
  <c r="G4579" i="14"/>
  <c r="H4578" i="14"/>
  <c r="G4578" i="14"/>
  <c r="H4577" i="14"/>
  <c r="G4577" i="14"/>
  <c r="H4576" i="14"/>
  <c r="G4576" i="14"/>
  <c r="H4575" i="14"/>
  <c r="G4575" i="14"/>
  <c r="C4574" i="14"/>
  <c r="H4574" i="14" s="1"/>
  <c r="H4567" i="14"/>
  <c r="G4567" i="14"/>
  <c r="G4565" i="14"/>
  <c r="H4564" i="14"/>
  <c r="G4564" i="14"/>
  <c r="H4563" i="14"/>
  <c r="G4563" i="14"/>
  <c r="H4562" i="14"/>
  <c r="G4562" i="14"/>
  <c r="H4561" i="14"/>
  <c r="G4561" i="14"/>
  <c r="C4560" i="14"/>
  <c r="H4560" i="14" s="1"/>
  <c r="H4553" i="14"/>
  <c r="G4553" i="14"/>
  <c r="G4551" i="14"/>
  <c r="H4550" i="14"/>
  <c r="G4550" i="14"/>
  <c r="H4549" i="14"/>
  <c r="G4549" i="14"/>
  <c r="H4548" i="14"/>
  <c r="G4548" i="14"/>
  <c r="H4547" i="14"/>
  <c r="G4547" i="14"/>
  <c r="C4546" i="14"/>
  <c r="H4546" i="14" s="1"/>
  <c r="H4554" i="14" s="1"/>
  <c r="H4542" i="14" s="1"/>
  <c r="H4539" i="14"/>
  <c r="G4539" i="14"/>
  <c r="G4537" i="14"/>
  <c r="H4536" i="14"/>
  <c r="G4536" i="14"/>
  <c r="H4535" i="14"/>
  <c r="G4535" i="14"/>
  <c r="H4534" i="14"/>
  <c r="G4534" i="14"/>
  <c r="H4533" i="14"/>
  <c r="G4533" i="14"/>
  <c r="C4532" i="14"/>
  <c r="H4525" i="14"/>
  <c r="G4525" i="14"/>
  <c r="G4523" i="14"/>
  <c r="H4522" i="14"/>
  <c r="G4522" i="14"/>
  <c r="H4521" i="14"/>
  <c r="G4521" i="14"/>
  <c r="H4520" i="14"/>
  <c r="G4520" i="14"/>
  <c r="H4519" i="14"/>
  <c r="G4519" i="14"/>
  <c r="C4518" i="14"/>
  <c r="H4518" i="14" s="1"/>
  <c r="H4511" i="14"/>
  <c r="G4511" i="14"/>
  <c r="G4509" i="14"/>
  <c r="H4508" i="14"/>
  <c r="G4508" i="14"/>
  <c r="H4507" i="14"/>
  <c r="G4507" i="14"/>
  <c r="H4506" i="14"/>
  <c r="G4506" i="14"/>
  <c r="H4505" i="14"/>
  <c r="G4505" i="14"/>
  <c r="C4504" i="14"/>
  <c r="H4504" i="14" s="1"/>
  <c r="H4497" i="14"/>
  <c r="G4497" i="14"/>
  <c r="G4495" i="14"/>
  <c r="H4494" i="14"/>
  <c r="G4494" i="14"/>
  <c r="H4493" i="14"/>
  <c r="G4493" i="14"/>
  <c r="H4492" i="14"/>
  <c r="G4492" i="14"/>
  <c r="H4491" i="14"/>
  <c r="G4491" i="14"/>
  <c r="C4490" i="14"/>
  <c r="H4483" i="14"/>
  <c r="G4483" i="14"/>
  <c r="G4481" i="14"/>
  <c r="H4480" i="14"/>
  <c r="G4480" i="14"/>
  <c r="H4479" i="14"/>
  <c r="G4479" i="14"/>
  <c r="H4478" i="14"/>
  <c r="G4478" i="14"/>
  <c r="H4477" i="14"/>
  <c r="G4477" i="14"/>
  <c r="C4476" i="14"/>
  <c r="A4472" i="14"/>
  <c r="A4486" i="14" s="1"/>
  <c r="A4500" i="14" s="1"/>
  <c r="A4514" i="14" s="1"/>
  <c r="A4528" i="14" s="1"/>
  <c r="A4542" i="14" s="1"/>
  <c r="A4556" i="14" s="1"/>
  <c r="A4570" i="14" s="1"/>
  <c r="A4584" i="14" s="1"/>
  <c r="A4598" i="14" s="1"/>
  <c r="A4612" i="14" s="1"/>
  <c r="H4468" i="14"/>
  <c r="G4468" i="14"/>
  <c r="G4466" i="14"/>
  <c r="H4465" i="14"/>
  <c r="G4465" i="14"/>
  <c r="H4464" i="14"/>
  <c r="G4464" i="14"/>
  <c r="H4463" i="14"/>
  <c r="G4463" i="14"/>
  <c r="H4462" i="14"/>
  <c r="G4462" i="14"/>
  <c r="H4461" i="14"/>
  <c r="G4461" i="14"/>
  <c r="C4460" i="14"/>
  <c r="H4460" i="14" s="1"/>
  <c r="H4453" i="14"/>
  <c r="G4453" i="14"/>
  <c r="G4451" i="14"/>
  <c r="H4450" i="14"/>
  <c r="G4450" i="14"/>
  <c r="H4449" i="14"/>
  <c r="G4449" i="14"/>
  <c r="H4448" i="14"/>
  <c r="G4448" i="14"/>
  <c r="H4447" i="14"/>
  <c r="G4447" i="14"/>
  <c r="C4446" i="14"/>
  <c r="H4446" i="14" s="1"/>
  <c r="H4439" i="14"/>
  <c r="G4439" i="14"/>
  <c r="G4437" i="14"/>
  <c r="H4436" i="14"/>
  <c r="G4436" i="14"/>
  <c r="H4435" i="14"/>
  <c r="G4435" i="14"/>
  <c r="H4434" i="14"/>
  <c r="G4434" i="14"/>
  <c r="H4433" i="14"/>
  <c r="G4433" i="14"/>
  <c r="C4432" i="14"/>
  <c r="H4432" i="14" s="1"/>
  <c r="H4425" i="14"/>
  <c r="G4425" i="14"/>
  <c r="G4423" i="14"/>
  <c r="H4422" i="14"/>
  <c r="G4422" i="14"/>
  <c r="H4421" i="14"/>
  <c r="G4421" i="14"/>
  <c r="H4420" i="14"/>
  <c r="G4420" i="14"/>
  <c r="H4419" i="14"/>
  <c r="G4419" i="14"/>
  <c r="C4418" i="14"/>
  <c r="G4418" i="14" s="1"/>
  <c r="H4411" i="14"/>
  <c r="G4411" i="14"/>
  <c r="G4409" i="14"/>
  <c r="H4408" i="14"/>
  <c r="G4408" i="14"/>
  <c r="H4407" i="14"/>
  <c r="G4407" i="14"/>
  <c r="H4406" i="14"/>
  <c r="G4406" i="14"/>
  <c r="H4405" i="14"/>
  <c r="G4405" i="14"/>
  <c r="C4404" i="14"/>
  <c r="H4404" i="14" s="1"/>
  <c r="H4397" i="14"/>
  <c r="G4397" i="14"/>
  <c r="G4395" i="14"/>
  <c r="H4394" i="14"/>
  <c r="G4394" i="14"/>
  <c r="H4393" i="14"/>
  <c r="G4393" i="14"/>
  <c r="H4392" i="14"/>
  <c r="G4392" i="14"/>
  <c r="H4391" i="14"/>
  <c r="G4391" i="14"/>
  <c r="H4390" i="14"/>
  <c r="G4390" i="14"/>
  <c r="C4389" i="14"/>
  <c r="H4382" i="14"/>
  <c r="G4382" i="14"/>
  <c r="G4380" i="14"/>
  <c r="H4379" i="14"/>
  <c r="G4379" i="14"/>
  <c r="H4378" i="14"/>
  <c r="G4378" i="14"/>
  <c r="H4377" i="14"/>
  <c r="G4377" i="14"/>
  <c r="H4376" i="14"/>
  <c r="G4376" i="14"/>
  <c r="H4375" i="14"/>
  <c r="G4375" i="14"/>
  <c r="C4374" i="14"/>
  <c r="H4374" i="14" s="1"/>
  <c r="H4367" i="14"/>
  <c r="G4367" i="14"/>
  <c r="G4365" i="14"/>
  <c r="H4364" i="14"/>
  <c r="G4364" i="14"/>
  <c r="H4363" i="14"/>
  <c r="G4363" i="14"/>
  <c r="H4362" i="14"/>
  <c r="G4362" i="14"/>
  <c r="H4361" i="14"/>
  <c r="G4361" i="14"/>
  <c r="C4360" i="14"/>
  <c r="H4360" i="14" s="1"/>
  <c r="H4353" i="14"/>
  <c r="G4353" i="14"/>
  <c r="G4351" i="14"/>
  <c r="H4350" i="14"/>
  <c r="G4350" i="14"/>
  <c r="H4349" i="14"/>
  <c r="G4349" i="14"/>
  <c r="H4348" i="14"/>
  <c r="G4348" i="14"/>
  <c r="H4347" i="14"/>
  <c r="G4347" i="14"/>
  <c r="C4346" i="14"/>
  <c r="H4339" i="14"/>
  <c r="G4339" i="14"/>
  <c r="G4337" i="14"/>
  <c r="H4336" i="14"/>
  <c r="G4336" i="14"/>
  <c r="H4335" i="14"/>
  <c r="G4335" i="14"/>
  <c r="H4334" i="14"/>
  <c r="G4334" i="14"/>
  <c r="H4333" i="14"/>
  <c r="G4333" i="14"/>
  <c r="C4332" i="14"/>
  <c r="H4325" i="14"/>
  <c r="G4325" i="14"/>
  <c r="G4323" i="14"/>
  <c r="H4322" i="14"/>
  <c r="G4322" i="14"/>
  <c r="H4321" i="14"/>
  <c r="G4321" i="14"/>
  <c r="H4320" i="14"/>
  <c r="G4320" i="14"/>
  <c r="H4319" i="14"/>
  <c r="G4319" i="14"/>
  <c r="C4318" i="14"/>
  <c r="H4318" i="14" s="1"/>
  <c r="H4311" i="14"/>
  <c r="G4311" i="14"/>
  <c r="H4310" i="14"/>
  <c r="G4310" i="14"/>
  <c r="G4308" i="14"/>
  <c r="H4307" i="14"/>
  <c r="G4307" i="14"/>
  <c r="H4306" i="14"/>
  <c r="G4306" i="14"/>
  <c r="H4305" i="14"/>
  <c r="G4305" i="14"/>
  <c r="H4304" i="14"/>
  <c r="G4304" i="14"/>
  <c r="A4300" i="14"/>
  <c r="A4314" i="14" s="1"/>
  <c r="A4328" i="14" s="1"/>
  <c r="A4342" i="14" s="1"/>
  <c r="A4356" i="14" s="1"/>
  <c r="A4370" i="14" s="1"/>
  <c r="A4385" i="14" s="1"/>
  <c r="A4400" i="14" s="1"/>
  <c r="A4414" i="14" s="1"/>
  <c r="A4428" i="14" s="1"/>
  <c r="A4442" i="14" s="1"/>
  <c r="A4456" i="14" s="1"/>
  <c r="G4296" i="14"/>
  <c r="H4295" i="14"/>
  <c r="G4295" i="14"/>
  <c r="H4293" i="14"/>
  <c r="G4293" i="14"/>
  <c r="H4292" i="14"/>
  <c r="G4292" i="14"/>
  <c r="H4291" i="14"/>
  <c r="G4291" i="14"/>
  <c r="H4290" i="14"/>
  <c r="G4290" i="14"/>
  <c r="C4289" i="14"/>
  <c r="G4289" i="14" s="1"/>
  <c r="C4288" i="14"/>
  <c r="H4288" i="14" s="1"/>
  <c r="H4287" i="14"/>
  <c r="G4287" i="14"/>
  <c r="H4286" i="14"/>
  <c r="G4286" i="14"/>
  <c r="H4285" i="14"/>
  <c r="G4285" i="14"/>
  <c r="H4284" i="14"/>
  <c r="G4284" i="14"/>
  <c r="H4283" i="14"/>
  <c r="G4283" i="14"/>
  <c r="G4276" i="14"/>
  <c r="H4275" i="14"/>
  <c r="G4275" i="14"/>
  <c r="H4273" i="14"/>
  <c r="G4273" i="14"/>
  <c r="H4272" i="14"/>
  <c r="G4272" i="14"/>
  <c r="H4271" i="14"/>
  <c r="G4271" i="14"/>
  <c r="H4270" i="14"/>
  <c r="G4270" i="14"/>
  <c r="C4269" i="14"/>
  <c r="H4268" i="14"/>
  <c r="G4268" i="14"/>
  <c r="H4267" i="14"/>
  <c r="G4267" i="14"/>
  <c r="H4266" i="14"/>
  <c r="G4266" i="14"/>
  <c r="H4265" i="14"/>
  <c r="G4265" i="14"/>
  <c r="H4264" i="14"/>
  <c r="G4264" i="14"/>
  <c r="G4257" i="14"/>
  <c r="H4256" i="14"/>
  <c r="G4256" i="14"/>
  <c r="H4254" i="14"/>
  <c r="G4254" i="14"/>
  <c r="H4253" i="14"/>
  <c r="G4253" i="14"/>
  <c r="H4252" i="14"/>
  <c r="G4252" i="14"/>
  <c r="H4251" i="14"/>
  <c r="G4251" i="14"/>
  <c r="H4250" i="14"/>
  <c r="G4250" i="14"/>
  <c r="H4249" i="14"/>
  <c r="G4249" i="14"/>
  <c r="H4248" i="14"/>
  <c r="G4248" i="14"/>
  <c r="H4247" i="14"/>
  <c r="G4247" i="14"/>
  <c r="H4246" i="14"/>
  <c r="G4246" i="14"/>
  <c r="H4245" i="14"/>
  <c r="G4245" i="14"/>
  <c r="G4238" i="14"/>
  <c r="H4237" i="14"/>
  <c r="G4237" i="14"/>
  <c r="H4235" i="14"/>
  <c r="G4235" i="14"/>
  <c r="H4234" i="14"/>
  <c r="G4234" i="14"/>
  <c r="H4233" i="14"/>
  <c r="G4233" i="14"/>
  <c r="H4232" i="14"/>
  <c r="G4232" i="14"/>
  <c r="H4231" i="14"/>
  <c r="G4231" i="14"/>
  <c r="H4230" i="14"/>
  <c r="G4230" i="14"/>
  <c r="H4229" i="14"/>
  <c r="G4229" i="14"/>
  <c r="H4228" i="14"/>
  <c r="G4228" i="14"/>
  <c r="H4227" i="14"/>
  <c r="G4227" i="14"/>
  <c r="H4226" i="14"/>
  <c r="G4226" i="14"/>
  <c r="G4239" i="14" s="1"/>
  <c r="G4219" i="14"/>
  <c r="H4218" i="14"/>
  <c r="G4218" i="14"/>
  <c r="H4216" i="14"/>
  <c r="G4216" i="14"/>
  <c r="H4215" i="14"/>
  <c r="G4215" i="14"/>
  <c r="H4214" i="14"/>
  <c r="G4214" i="14"/>
  <c r="H4213" i="14"/>
  <c r="G4213" i="14"/>
  <c r="H4212" i="14"/>
  <c r="G4212" i="14"/>
  <c r="H4211" i="14"/>
  <c r="G4211" i="14"/>
  <c r="H4210" i="14"/>
  <c r="G4210" i="14"/>
  <c r="H4209" i="14"/>
  <c r="G4209" i="14"/>
  <c r="H4208" i="14"/>
  <c r="G4208" i="14"/>
  <c r="H4207" i="14"/>
  <c r="G4207" i="14"/>
  <c r="G4200" i="14"/>
  <c r="H4199" i="14"/>
  <c r="G4199" i="14"/>
  <c r="H4197" i="14"/>
  <c r="G4197" i="14"/>
  <c r="H4196" i="14"/>
  <c r="G4196" i="14"/>
  <c r="H4195" i="14"/>
  <c r="G4195" i="14"/>
  <c r="H4194" i="14"/>
  <c r="G4194" i="14"/>
  <c r="H4193" i="14"/>
  <c r="G4193" i="14"/>
  <c r="H4192" i="14"/>
  <c r="G4192" i="14"/>
  <c r="H4191" i="14"/>
  <c r="G4191" i="14"/>
  <c r="H4190" i="14"/>
  <c r="G4190" i="14"/>
  <c r="H4189" i="14"/>
  <c r="H4201" i="14" s="1"/>
  <c r="H4185" i="14" s="1"/>
  <c r="G4189" i="14"/>
  <c r="G4182" i="14"/>
  <c r="H4181" i="14"/>
  <c r="G4181" i="14"/>
  <c r="H4179" i="14"/>
  <c r="G4179" i="14"/>
  <c r="H4178" i="14"/>
  <c r="G4178" i="14"/>
  <c r="H4177" i="14"/>
  <c r="G4177" i="14"/>
  <c r="H4176" i="14"/>
  <c r="G4176" i="14"/>
  <c r="H4175" i="14"/>
  <c r="G4175" i="14"/>
  <c r="H4174" i="14"/>
  <c r="G4174" i="14"/>
  <c r="H4173" i="14"/>
  <c r="G4173" i="14"/>
  <c r="H4172" i="14"/>
  <c r="G4172" i="14"/>
  <c r="H4171" i="14"/>
  <c r="G4171" i="14"/>
  <c r="H4170" i="14"/>
  <c r="G4170" i="14"/>
  <c r="G4183" i="14" s="1"/>
  <c r="G4163" i="14"/>
  <c r="H4162" i="14"/>
  <c r="G4162" i="14"/>
  <c r="H4160" i="14"/>
  <c r="G4160" i="14"/>
  <c r="H4159" i="14"/>
  <c r="G4159" i="14"/>
  <c r="H4158" i="14"/>
  <c r="G4158" i="14"/>
  <c r="H4157" i="14"/>
  <c r="G4157" i="14"/>
  <c r="H4150" i="14"/>
  <c r="G4150" i="14"/>
  <c r="H4149" i="14"/>
  <c r="G4149" i="14"/>
  <c r="H4148" i="14"/>
  <c r="G4148" i="14"/>
  <c r="H4146" i="14"/>
  <c r="G4146" i="14"/>
  <c r="C4145" i="14"/>
  <c r="G4145" i="14" s="1"/>
  <c r="H4144" i="14"/>
  <c r="G4144" i="14"/>
  <c r="H4143" i="14"/>
  <c r="G4143" i="14"/>
  <c r="H4142" i="14"/>
  <c r="G4142" i="14"/>
  <c r="H4141" i="14"/>
  <c r="G4141" i="14"/>
  <c r="H4140" i="14"/>
  <c r="G4140" i="14"/>
  <c r="H4139" i="14"/>
  <c r="G4139" i="14"/>
  <c r="H4138" i="14"/>
  <c r="G4138" i="14"/>
  <c r="H4137" i="14"/>
  <c r="G4137" i="14"/>
  <c r="G4130" i="14"/>
  <c r="H4129" i="14"/>
  <c r="G4129" i="14"/>
  <c r="H4128" i="14"/>
  <c r="G4128" i="14"/>
  <c r="H4126" i="14"/>
  <c r="G4126" i="14"/>
  <c r="H4125" i="14"/>
  <c r="G4125" i="14"/>
  <c r="G4131" i="14" s="1"/>
  <c r="G4118" i="14"/>
  <c r="H4117" i="14"/>
  <c r="G4117" i="14"/>
  <c r="H4116" i="14"/>
  <c r="G4116" i="14"/>
  <c r="H4114" i="14"/>
  <c r="G4114" i="14"/>
  <c r="H4113" i="14"/>
  <c r="G4113" i="14"/>
  <c r="G4106" i="14"/>
  <c r="H4105" i="14"/>
  <c r="G4105" i="14"/>
  <c r="H4104" i="14"/>
  <c r="G4104" i="14"/>
  <c r="H4102" i="14"/>
  <c r="G4102" i="14"/>
  <c r="H4101" i="14"/>
  <c r="G4101" i="14"/>
  <c r="G4094" i="14"/>
  <c r="H4093" i="14"/>
  <c r="G4093" i="14"/>
  <c r="H4092" i="14"/>
  <c r="G4092" i="14"/>
  <c r="H4090" i="14"/>
  <c r="G4090" i="14"/>
  <c r="H4089" i="14"/>
  <c r="H4095" i="14" s="1"/>
  <c r="H4085" i="14" s="1"/>
  <c r="G4089" i="14"/>
  <c r="G4082" i="14"/>
  <c r="H4081" i="14"/>
  <c r="G4081" i="14"/>
  <c r="H4080" i="14"/>
  <c r="G4080" i="14"/>
  <c r="H4078" i="14"/>
  <c r="G4078" i="14"/>
  <c r="H4077" i="14"/>
  <c r="G4077" i="14"/>
  <c r="G4070" i="14"/>
  <c r="H4069" i="14"/>
  <c r="G4069" i="14"/>
  <c r="H4068" i="14"/>
  <c r="G4068" i="14"/>
  <c r="H4066" i="14"/>
  <c r="G4066" i="14"/>
  <c r="H4065" i="14"/>
  <c r="G4065" i="14"/>
  <c r="G4058" i="14"/>
  <c r="H4057" i="14"/>
  <c r="G4057" i="14"/>
  <c r="H4056" i="14"/>
  <c r="G4056" i="14"/>
  <c r="H4054" i="14"/>
  <c r="G4054" i="14"/>
  <c r="H4053" i="14"/>
  <c r="G4053" i="14"/>
  <c r="G4046" i="14"/>
  <c r="H4045" i="14"/>
  <c r="G4045" i="14"/>
  <c r="H4043" i="14"/>
  <c r="G4043" i="14"/>
  <c r="H4042" i="14"/>
  <c r="G4042" i="14"/>
  <c r="H4041" i="14"/>
  <c r="G4041" i="14"/>
  <c r="H4040" i="14"/>
  <c r="G4040" i="14"/>
  <c r="C4039" i="14"/>
  <c r="H4038" i="14"/>
  <c r="G4038" i="14"/>
  <c r="C4037" i="14"/>
  <c r="G4030" i="14"/>
  <c r="H4029" i="14"/>
  <c r="G4029" i="14"/>
  <c r="H4027" i="14"/>
  <c r="G4027" i="14"/>
  <c r="H4026" i="14"/>
  <c r="G4026" i="14"/>
  <c r="H4025" i="14"/>
  <c r="G4025" i="14"/>
  <c r="H4024" i="14"/>
  <c r="G4024" i="14"/>
  <c r="C4023" i="14"/>
  <c r="H4022" i="14"/>
  <c r="G4022" i="14"/>
  <c r="C4021" i="14"/>
  <c r="G4021" i="14" s="1"/>
  <c r="G4014" i="14"/>
  <c r="H4013" i="14"/>
  <c r="G4013" i="14"/>
  <c r="H4011" i="14"/>
  <c r="G4011" i="14"/>
  <c r="H4010" i="14"/>
  <c r="G4010" i="14"/>
  <c r="H4009" i="14"/>
  <c r="G4009" i="14"/>
  <c r="C4008" i="14"/>
  <c r="H4007" i="14"/>
  <c r="G4007" i="14"/>
  <c r="C4006" i="14"/>
  <c r="G4006" i="14" s="1"/>
  <c r="G3999" i="14"/>
  <c r="H3998" i="14"/>
  <c r="G3998" i="14"/>
  <c r="H3996" i="14"/>
  <c r="G3996" i="14"/>
  <c r="H3995" i="14"/>
  <c r="G3995" i="14"/>
  <c r="H3994" i="14"/>
  <c r="G3994" i="14"/>
  <c r="H3993" i="14"/>
  <c r="G3993" i="14"/>
  <c r="C3992" i="14"/>
  <c r="H3991" i="14"/>
  <c r="G3991" i="14"/>
  <c r="C3990" i="14"/>
  <c r="G3983" i="14"/>
  <c r="H3982" i="14"/>
  <c r="G3982" i="14"/>
  <c r="H3980" i="14"/>
  <c r="G3980" i="14"/>
  <c r="H3979" i="14"/>
  <c r="G3979" i="14"/>
  <c r="H3978" i="14"/>
  <c r="G3978" i="14"/>
  <c r="H3977" i="14"/>
  <c r="G3977" i="14"/>
  <c r="C3976" i="14"/>
  <c r="C3975" i="14"/>
  <c r="G3975" i="14" s="1"/>
  <c r="H3974" i="14"/>
  <c r="G3974" i="14"/>
  <c r="C3973" i="14"/>
  <c r="H3973" i="14" s="1"/>
  <c r="G3966" i="14"/>
  <c r="H3965" i="14"/>
  <c r="G3965" i="14"/>
  <c r="H3963" i="14"/>
  <c r="G3963" i="14"/>
  <c r="H3962" i="14"/>
  <c r="G3962" i="14"/>
  <c r="H3961" i="14"/>
  <c r="G3961" i="14"/>
  <c r="H3960" i="14"/>
  <c r="G3960" i="14"/>
  <c r="C3959" i="14"/>
  <c r="H3958" i="14"/>
  <c r="G3958" i="14"/>
  <c r="H3957" i="14"/>
  <c r="G3957" i="14"/>
  <c r="G3950" i="14"/>
  <c r="H3949" i="14"/>
  <c r="G3949" i="14"/>
  <c r="H3947" i="14"/>
  <c r="G3947" i="14"/>
  <c r="H3946" i="14"/>
  <c r="G3946" i="14"/>
  <c r="H3945" i="14"/>
  <c r="G3945" i="14"/>
  <c r="H3944" i="14"/>
  <c r="G3944" i="14"/>
  <c r="H3943" i="14"/>
  <c r="G3943" i="14"/>
  <c r="H3942" i="14"/>
  <c r="G3942" i="14"/>
  <c r="H3941" i="14"/>
  <c r="G3941" i="14"/>
  <c r="G3934" i="14"/>
  <c r="H3933" i="14"/>
  <c r="G3933" i="14"/>
  <c r="H3931" i="14"/>
  <c r="G3931" i="14"/>
  <c r="H3930" i="14"/>
  <c r="G3930" i="14"/>
  <c r="H3929" i="14"/>
  <c r="G3929" i="14"/>
  <c r="H3928" i="14"/>
  <c r="G3928" i="14"/>
  <c r="H3927" i="14"/>
  <c r="G3927" i="14"/>
  <c r="H3926" i="14"/>
  <c r="G3926" i="14"/>
  <c r="H3925" i="14"/>
  <c r="G3925" i="14"/>
  <c r="G3935" i="14" s="1"/>
  <c r="G3918" i="14"/>
  <c r="H3917" i="14"/>
  <c r="G3917" i="14"/>
  <c r="H3915" i="14"/>
  <c r="G3915" i="14"/>
  <c r="H3914" i="14"/>
  <c r="G3914" i="14"/>
  <c r="H3913" i="14"/>
  <c r="G3913" i="14"/>
  <c r="H3912" i="14"/>
  <c r="G3912" i="14"/>
  <c r="H3911" i="14"/>
  <c r="G3911" i="14"/>
  <c r="H3910" i="14"/>
  <c r="G3910" i="14"/>
  <c r="H3909" i="14"/>
  <c r="G3909" i="14"/>
  <c r="G3902" i="14"/>
  <c r="H3901" i="14"/>
  <c r="G3901" i="14"/>
  <c r="H3899" i="14"/>
  <c r="G3899" i="14"/>
  <c r="H3898" i="14"/>
  <c r="G3898" i="14"/>
  <c r="H3897" i="14"/>
  <c r="G3897" i="14"/>
  <c r="H3896" i="14"/>
  <c r="G3896" i="14"/>
  <c r="H3895" i="14"/>
  <c r="G3895" i="14"/>
  <c r="H3894" i="14"/>
  <c r="G3894" i="14"/>
  <c r="H3893" i="14"/>
  <c r="G3893" i="14"/>
  <c r="G3886" i="14"/>
  <c r="H3885" i="14"/>
  <c r="G3885" i="14"/>
  <c r="H3883" i="14"/>
  <c r="G3883" i="14"/>
  <c r="H3882" i="14"/>
  <c r="G3882" i="14"/>
  <c r="H3881" i="14"/>
  <c r="G3881" i="14"/>
  <c r="H3880" i="14"/>
  <c r="G3880" i="14"/>
  <c r="H3879" i="14"/>
  <c r="G3879" i="14"/>
  <c r="H3878" i="14"/>
  <c r="G3878" i="14"/>
  <c r="G3887" i="14" s="1"/>
  <c r="A3874" i="14"/>
  <c r="A3889" i="14" s="1"/>
  <c r="A3905" i="14" s="1"/>
  <c r="A3921" i="14" s="1"/>
  <c r="A3937" i="14" s="1"/>
  <c r="A3953" i="14" s="1"/>
  <c r="A3969" i="14" s="1"/>
  <c r="A3986" i="14" s="1"/>
  <c r="A4002" i="14" s="1"/>
  <c r="A4017" i="14" s="1"/>
  <c r="A4033" i="14" s="1"/>
  <c r="A4049" i="14" s="1"/>
  <c r="A4061" i="14" s="1"/>
  <c r="A4073" i="14" s="1"/>
  <c r="A4085" i="14" s="1"/>
  <c r="A4097" i="14" s="1"/>
  <c r="A4109" i="14" s="1"/>
  <c r="A4121" i="14" s="1"/>
  <c r="A4133" i="14" s="1"/>
  <c r="A4153" i="14" s="1"/>
  <c r="A4166" i="14" s="1"/>
  <c r="A4185" i="14" s="1"/>
  <c r="A4203" i="14" s="1"/>
  <c r="A4222" i="14" s="1"/>
  <c r="A4241" i="14" s="1"/>
  <c r="A4260" i="14" s="1"/>
  <c r="A4279" i="14" s="1"/>
  <c r="H3870" i="14"/>
  <c r="G3870" i="14"/>
  <c r="H3869" i="14"/>
  <c r="G3869" i="14"/>
  <c r="C3868" i="14"/>
  <c r="H3867" i="14"/>
  <c r="G3867" i="14"/>
  <c r="H3866" i="14"/>
  <c r="G3866" i="14"/>
  <c r="H3865" i="14"/>
  <c r="G3865" i="14"/>
  <c r="H3864" i="14"/>
  <c r="G3864" i="14"/>
  <c r="H3863" i="14"/>
  <c r="G3863" i="14"/>
  <c r="H3856" i="14"/>
  <c r="G3856" i="14"/>
  <c r="H3854" i="14"/>
  <c r="G3854" i="14"/>
  <c r="H3853" i="14"/>
  <c r="G3853" i="14"/>
  <c r="C3852" i="14"/>
  <c r="H3851" i="14"/>
  <c r="G3851" i="14"/>
  <c r="H3850" i="14"/>
  <c r="G3850" i="14"/>
  <c r="H3849" i="14"/>
  <c r="G3849" i="14"/>
  <c r="C3848" i="14"/>
  <c r="C3841" i="14"/>
  <c r="H3840" i="14"/>
  <c r="G3840" i="14"/>
  <c r="H3839" i="14"/>
  <c r="G3839" i="14"/>
  <c r="H3838" i="14"/>
  <c r="G3838" i="14"/>
  <c r="H3837" i="14"/>
  <c r="G3837" i="14"/>
  <c r="H3836" i="14"/>
  <c r="G3836" i="14"/>
  <c r="H3829" i="14"/>
  <c r="G3829" i="14"/>
  <c r="C3827" i="14"/>
  <c r="H3826" i="14"/>
  <c r="G3826" i="14"/>
  <c r="H3825" i="14"/>
  <c r="G3825" i="14"/>
  <c r="H3824" i="14"/>
  <c r="G3824" i="14"/>
  <c r="C3823" i="14"/>
  <c r="G3823" i="14" s="1"/>
  <c r="H3816" i="14"/>
  <c r="G3816" i="14"/>
  <c r="H3814" i="14"/>
  <c r="G3814" i="14"/>
  <c r="H3813" i="14"/>
  <c r="G3813" i="14"/>
  <c r="H3812" i="14"/>
  <c r="G3812" i="14"/>
  <c r="C3811" i="14"/>
  <c r="H3810" i="14"/>
  <c r="G3810" i="14"/>
  <c r="H3809" i="14"/>
  <c r="G3809" i="14"/>
  <c r="H3802" i="14"/>
  <c r="G3802" i="14"/>
  <c r="H3801" i="14"/>
  <c r="G3801" i="14"/>
  <c r="H3799" i="14"/>
  <c r="G3799" i="14"/>
  <c r="H3798" i="14"/>
  <c r="G3798" i="14"/>
  <c r="H3797" i="14"/>
  <c r="G3797" i="14"/>
  <c r="C3796" i="14"/>
  <c r="H3795" i="14"/>
  <c r="G3795" i="14"/>
  <c r="H3788" i="14"/>
  <c r="G3788" i="14"/>
  <c r="H3786" i="14"/>
  <c r="G3786" i="14"/>
  <c r="H3785" i="14"/>
  <c r="G3785" i="14"/>
  <c r="H3784" i="14"/>
  <c r="G3784" i="14"/>
  <c r="H3783" i="14"/>
  <c r="G3783" i="14"/>
  <c r="H3782" i="14"/>
  <c r="G3782" i="14"/>
  <c r="H3781" i="14"/>
  <c r="G3781" i="14"/>
  <c r="H3774" i="14"/>
  <c r="G3774" i="14"/>
  <c r="H3773" i="14"/>
  <c r="G3773" i="14"/>
  <c r="H3771" i="14"/>
  <c r="G3771" i="14"/>
  <c r="H3770" i="14"/>
  <c r="G3770" i="14"/>
  <c r="H3769" i="14"/>
  <c r="G3769" i="14"/>
  <c r="H3768" i="14"/>
  <c r="G3768" i="14"/>
  <c r="H3767" i="14"/>
  <c r="G3767" i="14"/>
  <c r="H3760" i="14"/>
  <c r="G3760" i="14"/>
  <c r="H3758" i="14"/>
  <c r="G3758" i="14"/>
  <c r="H3757" i="14"/>
  <c r="G3757" i="14"/>
  <c r="H3756" i="14"/>
  <c r="G3756" i="14"/>
  <c r="H3755" i="14"/>
  <c r="G3755" i="14"/>
  <c r="H3754" i="14"/>
  <c r="G3754" i="14"/>
  <c r="H3753" i="14"/>
  <c r="G3753" i="14"/>
  <c r="H3752" i="14"/>
  <c r="G3752" i="14"/>
  <c r="H3751" i="14"/>
  <c r="G3751" i="14"/>
  <c r="H3750" i="14"/>
  <c r="G3750" i="14"/>
  <c r="H3749" i="14"/>
  <c r="G3749" i="14"/>
  <c r="H3742" i="14"/>
  <c r="G3742" i="14"/>
  <c r="H3740" i="14"/>
  <c r="G3740" i="14"/>
  <c r="H3739" i="14"/>
  <c r="G3739" i="14"/>
  <c r="H3738" i="14"/>
  <c r="G3738" i="14"/>
  <c r="H3737" i="14"/>
  <c r="G3737" i="14"/>
  <c r="H3736" i="14"/>
  <c r="G3736" i="14"/>
  <c r="H3735" i="14"/>
  <c r="G3735" i="14"/>
  <c r="H3734" i="14"/>
  <c r="G3734" i="14"/>
  <c r="H3733" i="14"/>
  <c r="G3733" i="14"/>
  <c r="H3732" i="14"/>
  <c r="G3732" i="14"/>
  <c r="H3731" i="14"/>
  <c r="G3731" i="14"/>
  <c r="H3730" i="14"/>
  <c r="G3730" i="14"/>
  <c r="H3729" i="14"/>
  <c r="G3729" i="14"/>
  <c r="H3722" i="14"/>
  <c r="G3722" i="14"/>
  <c r="H3720" i="14"/>
  <c r="G3720" i="14"/>
  <c r="H3719" i="14"/>
  <c r="G3719" i="14"/>
  <c r="H3718" i="14"/>
  <c r="G3718" i="14"/>
  <c r="H3717" i="14"/>
  <c r="G3717" i="14"/>
  <c r="H3716" i="14"/>
  <c r="G3716" i="14"/>
  <c r="H3709" i="14"/>
  <c r="G3709" i="14"/>
  <c r="H3707" i="14"/>
  <c r="G3707" i="14"/>
  <c r="H3706" i="14"/>
  <c r="G3706" i="14"/>
  <c r="H3705" i="14"/>
  <c r="G3705" i="14"/>
  <c r="H3704" i="14"/>
  <c r="G3704" i="14"/>
  <c r="H3703" i="14"/>
  <c r="G3703" i="14"/>
  <c r="H3696" i="14"/>
  <c r="G3696" i="14"/>
  <c r="H3694" i="14"/>
  <c r="G3694" i="14"/>
  <c r="H3693" i="14"/>
  <c r="G3693" i="14"/>
  <c r="H3692" i="14"/>
  <c r="G3692" i="14"/>
  <c r="H3691" i="14"/>
  <c r="G3691" i="14"/>
  <c r="H3690" i="14"/>
  <c r="G3690" i="14"/>
  <c r="H3689" i="14"/>
  <c r="H3697" i="14" s="1"/>
  <c r="H3685" i="14" s="1"/>
  <c r="G3689" i="14"/>
  <c r="H3682" i="14"/>
  <c r="G3682" i="14"/>
  <c r="H3680" i="14"/>
  <c r="G3680" i="14"/>
  <c r="H3679" i="14"/>
  <c r="G3679" i="14"/>
  <c r="H3678" i="14"/>
  <c r="G3678" i="14"/>
  <c r="H3677" i="14"/>
  <c r="G3677" i="14"/>
  <c r="H3676" i="14"/>
  <c r="G3676" i="14"/>
  <c r="H3669" i="14"/>
  <c r="G3669" i="14"/>
  <c r="H3668" i="14"/>
  <c r="G3668" i="14"/>
  <c r="H3666" i="14"/>
  <c r="G3666" i="14"/>
  <c r="H3665" i="14"/>
  <c r="G3665" i="14"/>
  <c r="H3664" i="14"/>
  <c r="G3664" i="14"/>
  <c r="H3663" i="14"/>
  <c r="G3663" i="14"/>
  <c r="H3662" i="14"/>
  <c r="G3662" i="14"/>
  <c r="H3661" i="14"/>
  <c r="G3661" i="14"/>
  <c r="H3660" i="14"/>
  <c r="G3660" i="14"/>
  <c r="H3653" i="14"/>
  <c r="G3653" i="14"/>
  <c r="H3651" i="14"/>
  <c r="G3651" i="14"/>
  <c r="H3650" i="14"/>
  <c r="G3650" i="14"/>
  <c r="H3649" i="14"/>
  <c r="G3649" i="14"/>
  <c r="H3648" i="14"/>
  <c r="G3648" i="14"/>
  <c r="H3647" i="14"/>
  <c r="G3647" i="14"/>
  <c r="H3646" i="14"/>
  <c r="G3646" i="14"/>
  <c r="H3645" i="14"/>
  <c r="G3645" i="14"/>
  <c r="H3644" i="14"/>
  <c r="G3644" i="14"/>
  <c r="H3643" i="14"/>
  <c r="G3643" i="14"/>
  <c r="H3642" i="14"/>
  <c r="G3642" i="14"/>
  <c r="H3641" i="14"/>
  <c r="G3641" i="14"/>
  <c r="H3640" i="14"/>
  <c r="G3640" i="14"/>
  <c r="H3639" i="14"/>
  <c r="G3639" i="14"/>
  <c r="H3638" i="14"/>
  <c r="G3638" i="14"/>
  <c r="H3631" i="14"/>
  <c r="G3631" i="14"/>
  <c r="H3629" i="14"/>
  <c r="G3629" i="14"/>
  <c r="H3628" i="14"/>
  <c r="G3628" i="14"/>
  <c r="H3627" i="14"/>
  <c r="G3627" i="14"/>
  <c r="H3626" i="14"/>
  <c r="G3626" i="14"/>
  <c r="H3625" i="14"/>
  <c r="G3625" i="14"/>
  <c r="H3624" i="14"/>
  <c r="G3624" i="14"/>
  <c r="H3623" i="14"/>
  <c r="G3623" i="14"/>
  <c r="H3622" i="14"/>
  <c r="G3622" i="14"/>
  <c r="H3621" i="14"/>
  <c r="G3621" i="14"/>
  <c r="H3620" i="14"/>
  <c r="G3620" i="14"/>
  <c r="H3619" i="14"/>
  <c r="G3619" i="14"/>
  <c r="H3618" i="14"/>
  <c r="G3618" i="14"/>
  <c r="H3617" i="14"/>
  <c r="G3617" i="14"/>
  <c r="H3616" i="14"/>
  <c r="G3616" i="14"/>
  <c r="H3609" i="14"/>
  <c r="G3609" i="14"/>
  <c r="H3607" i="14"/>
  <c r="G3607" i="14"/>
  <c r="H3606" i="14"/>
  <c r="G3606" i="14"/>
  <c r="H3605" i="14"/>
  <c r="G3605" i="14"/>
  <c r="H3604" i="14"/>
  <c r="G3604" i="14"/>
  <c r="H3603" i="14"/>
  <c r="G3603" i="14"/>
  <c r="H3602" i="14"/>
  <c r="G3602" i="14"/>
  <c r="H3601" i="14"/>
  <c r="G3601" i="14"/>
  <c r="H3600" i="14"/>
  <c r="G3600" i="14"/>
  <c r="H3599" i="14"/>
  <c r="G3599" i="14"/>
  <c r="H3598" i="14"/>
  <c r="G3598" i="14"/>
  <c r="H3597" i="14"/>
  <c r="G3597" i="14"/>
  <c r="H3596" i="14"/>
  <c r="G3596" i="14"/>
  <c r="H3595" i="14"/>
  <c r="G3595" i="14"/>
  <c r="H3594" i="14"/>
  <c r="G3594" i="14"/>
  <c r="H3593" i="14"/>
  <c r="G3593" i="14"/>
  <c r="H3592" i="14"/>
  <c r="G3592" i="14"/>
  <c r="H3585" i="14"/>
  <c r="G3585" i="14"/>
  <c r="H3583" i="14"/>
  <c r="G3583" i="14"/>
  <c r="H3582" i="14"/>
  <c r="G3582" i="14"/>
  <c r="H3581" i="14"/>
  <c r="G3581" i="14"/>
  <c r="H3580" i="14"/>
  <c r="G3580" i="14"/>
  <c r="H3579" i="14"/>
  <c r="G3579" i="14"/>
  <c r="H3578" i="14"/>
  <c r="G3578" i="14"/>
  <c r="H3577" i="14"/>
  <c r="G3577" i="14"/>
  <c r="H3576" i="14"/>
  <c r="G3576" i="14"/>
  <c r="H3575" i="14"/>
  <c r="G3575" i="14"/>
  <c r="H3574" i="14"/>
  <c r="G3574" i="14"/>
  <c r="H3573" i="14"/>
  <c r="G3573" i="14"/>
  <c r="H3572" i="14"/>
  <c r="G3572" i="14"/>
  <c r="H3571" i="14"/>
  <c r="G3571" i="14"/>
  <c r="H3570" i="14"/>
  <c r="G3570" i="14"/>
  <c r="H3569" i="14"/>
  <c r="G3569" i="14"/>
  <c r="H3568" i="14"/>
  <c r="G3568" i="14"/>
  <c r="H3561" i="14"/>
  <c r="G3561" i="14"/>
  <c r="H3559" i="14"/>
  <c r="G3559" i="14"/>
  <c r="H3558" i="14"/>
  <c r="G3558" i="14"/>
  <c r="H3557" i="14"/>
  <c r="G3557" i="14"/>
  <c r="H3556" i="14"/>
  <c r="G3556" i="14"/>
  <c r="H3555" i="14"/>
  <c r="G3555" i="14"/>
  <c r="H3554" i="14"/>
  <c r="G3554" i="14"/>
  <c r="H3553" i="14"/>
  <c r="G3553" i="14"/>
  <c r="H3552" i="14"/>
  <c r="G3552" i="14"/>
  <c r="H3551" i="14"/>
  <c r="G3551" i="14"/>
  <c r="H3544" i="14"/>
  <c r="G3544" i="14"/>
  <c r="H3542" i="14"/>
  <c r="G3542" i="14"/>
  <c r="H3541" i="14"/>
  <c r="G3541" i="14"/>
  <c r="H3540" i="14"/>
  <c r="G3540" i="14"/>
  <c r="H3539" i="14"/>
  <c r="G3539" i="14"/>
  <c r="H3538" i="14"/>
  <c r="G3538" i="14"/>
  <c r="H3537" i="14"/>
  <c r="G3537" i="14"/>
  <c r="H3536" i="14"/>
  <c r="G3536" i="14"/>
  <c r="H3535" i="14"/>
  <c r="G3535" i="14"/>
  <c r="H3534" i="14"/>
  <c r="G3534" i="14"/>
  <c r="H3527" i="14"/>
  <c r="G3527" i="14"/>
  <c r="H3525" i="14"/>
  <c r="G3525" i="14"/>
  <c r="H3524" i="14"/>
  <c r="G3524" i="14"/>
  <c r="H3523" i="14"/>
  <c r="G3523" i="14"/>
  <c r="H3522" i="14"/>
  <c r="G3522" i="14"/>
  <c r="H3521" i="14"/>
  <c r="G3521" i="14"/>
  <c r="H3520" i="14"/>
  <c r="G3520" i="14"/>
  <c r="H3519" i="14"/>
  <c r="G3519" i="14"/>
  <c r="H3518" i="14"/>
  <c r="G3518" i="14"/>
  <c r="H3517" i="14"/>
  <c r="G3517" i="14"/>
  <c r="H3516" i="14"/>
  <c r="G3516" i="14"/>
  <c r="H3515" i="14"/>
  <c r="G3515" i="14"/>
  <c r="H3508" i="14"/>
  <c r="G3508" i="14"/>
  <c r="H3506" i="14"/>
  <c r="G3506" i="14"/>
  <c r="H3505" i="14"/>
  <c r="G3505" i="14"/>
  <c r="H3504" i="14"/>
  <c r="G3504" i="14"/>
  <c r="H3503" i="14"/>
  <c r="G3503" i="14"/>
  <c r="H3502" i="14"/>
  <c r="G3502" i="14"/>
  <c r="H3501" i="14"/>
  <c r="G3501" i="14"/>
  <c r="H3500" i="14"/>
  <c r="G3500" i="14"/>
  <c r="H3499" i="14"/>
  <c r="G3499" i="14"/>
  <c r="H3498" i="14"/>
  <c r="G3498" i="14"/>
  <c r="H3497" i="14"/>
  <c r="G3497" i="14"/>
  <c r="H3496" i="14"/>
  <c r="G3496" i="14"/>
  <c r="H3489" i="14"/>
  <c r="G3489" i="14"/>
  <c r="H3487" i="14"/>
  <c r="G3487" i="14"/>
  <c r="H3486" i="14"/>
  <c r="G3486" i="14"/>
  <c r="H3485" i="14"/>
  <c r="G3485" i="14"/>
  <c r="H3484" i="14"/>
  <c r="G3484" i="14"/>
  <c r="H3483" i="14"/>
  <c r="G3483" i="14"/>
  <c r="H3476" i="14"/>
  <c r="G3476" i="14"/>
  <c r="H3474" i="14"/>
  <c r="G3474" i="14"/>
  <c r="H3473" i="14"/>
  <c r="G3473" i="14"/>
  <c r="H3472" i="14"/>
  <c r="G3472" i="14"/>
  <c r="H3471" i="14"/>
  <c r="G3471" i="14"/>
  <c r="H3470" i="14"/>
  <c r="H3477" i="14" s="1"/>
  <c r="H3466" i="14" s="1"/>
  <c r="G3470" i="14"/>
  <c r="H3463" i="14"/>
  <c r="G3463" i="14"/>
  <c r="H3461" i="14"/>
  <c r="G3461" i="14"/>
  <c r="H3460" i="14"/>
  <c r="G3460" i="14"/>
  <c r="H3459" i="14"/>
  <c r="G3459" i="14"/>
  <c r="H3458" i="14"/>
  <c r="G3458" i="14"/>
  <c r="H3457" i="14"/>
  <c r="G3457" i="14"/>
  <c r="H3456" i="14"/>
  <c r="G3456" i="14"/>
  <c r="H3455" i="14"/>
  <c r="G3455" i="14"/>
  <c r="H3454" i="14"/>
  <c r="G3454" i="14"/>
  <c r="H3453" i="14"/>
  <c r="G3453" i="14"/>
  <c r="H3452" i="14"/>
  <c r="G3452" i="14"/>
  <c r="H3451" i="14"/>
  <c r="G3451" i="14"/>
  <c r="H3450" i="14"/>
  <c r="G3450" i="14"/>
  <c r="H3443" i="14"/>
  <c r="G3443" i="14"/>
  <c r="H3441" i="14"/>
  <c r="G3441" i="14"/>
  <c r="H3440" i="14"/>
  <c r="G3440" i="14"/>
  <c r="H3439" i="14"/>
  <c r="G3439" i="14"/>
  <c r="H3438" i="14"/>
  <c r="G3438" i="14"/>
  <c r="H3437" i="14"/>
  <c r="G3437" i="14"/>
  <c r="H3436" i="14"/>
  <c r="G3436" i="14"/>
  <c r="H3435" i="14"/>
  <c r="G3435" i="14"/>
  <c r="H3434" i="14"/>
  <c r="G3434" i="14"/>
  <c r="H3433" i="14"/>
  <c r="G3433" i="14"/>
  <c r="H3432" i="14"/>
  <c r="G3432" i="14"/>
  <c r="H3431" i="14"/>
  <c r="G3431" i="14"/>
  <c r="H3430" i="14"/>
  <c r="G3430" i="14"/>
  <c r="H3423" i="14"/>
  <c r="G3423" i="14"/>
  <c r="H3421" i="14"/>
  <c r="G3421" i="14"/>
  <c r="H3420" i="14"/>
  <c r="G3420" i="14"/>
  <c r="H3419" i="14"/>
  <c r="G3419" i="14"/>
  <c r="H3418" i="14"/>
  <c r="G3418" i="14"/>
  <c r="H3417" i="14"/>
  <c r="G3417" i="14"/>
  <c r="H3416" i="14"/>
  <c r="G3416" i="14"/>
  <c r="H3415" i="14"/>
  <c r="G3415" i="14"/>
  <c r="H3414" i="14"/>
  <c r="G3414" i="14"/>
  <c r="H3413" i="14"/>
  <c r="G3413" i="14"/>
  <c r="H3412" i="14"/>
  <c r="G3412" i="14"/>
  <c r="H3411" i="14"/>
  <c r="G3411" i="14"/>
  <c r="H3410" i="14"/>
  <c r="G3410" i="14"/>
  <c r="G3424" i="14" s="1"/>
  <c r="H3403" i="14"/>
  <c r="G3403" i="14"/>
  <c r="H3401" i="14"/>
  <c r="G3401" i="14"/>
  <c r="H3400" i="14"/>
  <c r="G3400" i="14"/>
  <c r="H3399" i="14"/>
  <c r="G3399" i="14"/>
  <c r="H3398" i="14"/>
  <c r="G3398" i="14"/>
  <c r="H3397" i="14"/>
  <c r="G3397" i="14"/>
  <c r="H3396" i="14"/>
  <c r="G3396" i="14"/>
  <c r="H3395" i="14"/>
  <c r="G3395" i="14"/>
  <c r="H3394" i="14"/>
  <c r="G3394" i="14"/>
  <c r="H3393" i="14"/>
  <c r="G3393" i="14"/>
  <c r="H3392" i="14"/>
  <c r="G3392" i="14"/>
  <c r="H3391" i="14"/>
  <c r="G3391" i="14"/>
  <c r="H3390" i="14"/>
  <c r="G3390" i="14"/>
  <c r="H3383" i="14"/>
  <c r="G3383" i="14"/>
  <c r="H3381" i="14"/>
  <c r="G3381" i="14"/>
  <c r="H3380" i="14"/>
  <c r="G3380" i="14"/>
  <c r="H3379" i="14"/>
  <c r="G3379" i="14"/>
  <c r="H3378" i="14"/>
  <c r="G3378" i="14"/>
  <c r="H3377" i="14"/>
  <c r="G3377" i="14"/>
  <c r="H3376" i="14"/>
  <c r="G3376" i="14"/>
  <c r="H3375" i="14"/>
  <c r="G3375" i="14"/>
  <c r="H3374" i="14"/>
  <c r="G3374" i="14"/>
  <c r="H3373" i="14"/>
  <c r="G3373" i="14"/>
  <c r="H3372" i="14"/>
  <c r="G3372" i="14"/>
  <c r="H3371" i="14"/>
  <c r="G3371" i="14"/>
  <c r="H3370" i="14"/>
  <c r="G3370" i="14"/>
  <c r="H3369" i="14"/>
  <c r="G3369" i="14"/>
  <c r="H3368" i="14"/>
  <c r="G3368" i="14"/>
  <c r="H3361" i="14"/>
  <c r="G3361" i="14"/>
  <c r="H3359" i="14"/>
  <c r="G3359" i="14"/>
  <c r="H3358" i="14"/>
  <c r="G3358" i="14"/>
  <c r="H3357" i="14"/>
  <c r="G3357" i="14"/>
  <c r="H3356" i="14"/>
  <c r="G3356" i="14"/>
  <c r="H3355" i="14"/>
  <c r="G3355" i="14"/>
  <c r="H3354" i="14"/>
  <c r="G3354" i="14"/>
  <c r="H3353" i="14"/>
  <c r="G3353" i="14"/>
  <c r="H3352" i="14"/>
  <c r="G3352" i="14"/>
  <c r="H3351" i="14"/>
  <c r="G3351" i="14"/>
  <c r="H3350" i="14"/>
  <c r="G3350" i="14"/>
  <c r="H3349" i="14"/>
  <c r="G3349" i="14"/>
  <c r="H3348" i="14"/>
  <c r="G3348" i="14"/>
  <c r="H3347" i="14"/>
  <c r="G3347" i="14"/>
  <c r="H3346" i="14"/>
  <c r="G3346" i="14"/>
  <c r="H3339" i="14"/>
  <c r="G3339" i="14"/>
  <c r="H3337" i="14"/>
  <c r="G3337" i="14"/>
  <c r="H3336" i="14"/>
  <c r="G3336" i="14"/>
  <c r="H3335" i="14"/>
  <c r="G3335" i="14"/>
  <c r="H3334" i="14"/>
  <c r="G3334" i="14"/>
  <c r="H3333" i="14"/>
  <c r="G3333" i="14"/>
  <c r="H3332" i="14"/>
  <c r="G3332" i="14"/>
  <c r="H3331" i="14"/>
  <c r="G3331" i="14"/>
  <c r="H3330" i="14"/>
  <c r="G3330" i="14"/>
  <c r="H3329" i="14"/>
  <c r="G3329" i="14"/>
  <c r="H3328" i="14"/>
  <c r="G3328" i="14"/>
  <c r="H3327" i="14"/>
  <c r="G3327" i="14"/>
  <c r="H3326" i="14"/>
  <c r="G3326" i="14"/>
  <c r="H3325" i="14"/>
  <c r="G3325" i="14"/>
  <c r="H3324" i="14"/>
  <c r="G3324" i="14"/>
  <c r="H3317" i="14"/>
  <c r="G3317" i="14"/>
  <c r="H3315" i="14"/>
  <c r="G3315" i="14"/>
  <c r="H3314" i="14"/>
  <c r="G3314" i="14"/>
  <c r="H3313" i="14"/>
  <c r="G3313" i="14"/>
  <c r="H3312" i="14"/>
  <c r="G3312" i="14"/>
  <c r="H3311" i="14"/>
  <c r="G3311" i="14"/>
  <c r="H3310" i="14"/>
  <c r="G3310" i="14"/>
  <c r="H3309" i="14"/>
  <c r="G3309" i="14"/>
  <c r="H3308" i="14"/>
  <c r="G3308" i="14"/>
  <c r="H3307" i="14"/>
  <c r="G3307" i="14"/>
  <c r="H3306" i="14"/>
  <c r="G3306" i="14"/>
  <c r="H3305" i="14"/>
  <c r="G3305" i="14"/>
  <c r="H3304" i="14"/>
  <c r="G3304" i="14"/>
  <c r="H3303" i="14"/>
  <c r="G3303" i="14"/>
  <c r="H3302" i="14"/>
  <c r="G3302" i="14"/>
  <c r="H3295" i="14"/>
  <c r="G3295" i="14"/>
  <c r="H3293" i="14"/>
  <c r="G3293" i="14"/>
  <c r="H3292" i="14"/>
  <c r="G3292" i="14"/>
  <c r="H3291" i="14"/>
  <c r="G3291" i="14"/>
  <c r="H3290" i="14"/>
  <c r="G3290" i="14"/>
  <c r="H3289" i="14"/>
  <c r="G3289" i="14"/>
  <c r="H3288" i="14"/>
  <c r="G3288" i="14"/>
  <c r="H3287" i="14"/>
  <c r="G3287" i="14"/>
  <c r="H3286" i="14"/>
  <c r="G3286" i="14"/>
  <c r="H3285" i="14"/>
  <c r="G3285" i="14"/>
  <c r="H3284" i="14"/>
  <c r="G3284" i="14"/>
  <c r="H3277" i="14"/>
  <c r="G3277" i="14"/>
  <c r="H3275" i="14"/>
  <c r="G3275" i="14"/>
  <c r="H3274" i="14"/>
  <c r="G3274" i="14"/>
  <c r="H3273" i="14"/>
  <c r="G3273" i="14"/>
  <c r="H3272" i="14"/>
  <c r="G3272" i="14"/>
  <c r="H3271" i="14"/>
  <c r="G3271" i="14"/>
  <c r="H3270" i="14"/>
  <c r="G3270" i="14"/>
  <c r="H3269" i="14"/>
  <c r="G3269" i="14"/>
  <c r="H3268" i="14"/>
  <c r="G3268" i="14"/>
  <c r="H3267" i="14"/>
  <c r="G3267" i="14"/>
  <c r="H3266" i="14"/>
  <c r="G3266" i="14"/>
  <c r="H3259" i="14"/>
  <c r="G3259" i="14"/>
  <c r="H3257" i="14"/>
  <c r="G3257" i="14"/>
  <c r="H3256" i="14"/>
  <c r="G3256" i="14"/>
  <c r="H3255" i="14"/>
  <c r="G3255" i="14"/>
  <c r="H3254" i="14"/>
  <c r="G3254" i="14"/>
  <c r="H3253" i="14"/>
  <c r="G3253" i="14"/>
  <c r="H3252" i="14"/>
  <c r="G3252" i="14"/>
  <c r="H3251" i="14"/>
  <c r="G3251" i="14"/>
  <c r="H3250" i="14"/>
  <c r="G3250" i="14"/>
  <c r="H3249" i="14"/>
  <c r="G3249" i="14"/>
  <c r="H3248" i="14"/>
  <c r="G3248" i="14"/>
  <c r="H3247" i="14"/>
  <c r="G3247" i="14"/>
  <c r="H3246" i="14"/>
  <c r="G3246" i="14"/>
  <c r="H3239" i="14"/>
  <c r="G3239" i="14"/>
  <c r="H3237" i="14"/>
  <c r="G3237" i="14"/>
  <c r="H3236" i="14"/>
  <c r="G3236" i="14"/>
  <c r="H3235" i="14"/>
  <c r="G3235" i="14"/>
  <c r="H3234" i="14"/>
  <c r="G3234" i="14"/>
  <c r="H3233" i="14"/>
  <c r="G3233" i="14"/>
  <c r="H3232" i="14"/>
  <c r="G3232" i="14"/>
  <c r="H3231" i="14"/>
  <c r="G3231" i="14"/>
  <c r="H3230" i="14"/>
  <c r="G3230" i="14"/>
  <c r="H3229" i="14"/>
  <c r="G3229" i="14"/>
  <c r="H3228" i="14"/>
  <c r="G3228" i="14"/>
  <c r="H3227" i="14"/>
  <c r="G3227" i="14"/>
  <c r="H3226" i="14"/>
  <c r="G3226" i="14"/>
  <c r="H3219" i="14"/>
  <c r="G3219" i="14"/>
  <c r="H3218" i="14"/>
  <c r="G3218" i="14"/>
  <c r="H3216" i="14"/>
  <c r="G3216" i="14"/>
  <c r="H3215" i="14"/>
  <c r="G3215" i="14"/>
  <c r="H3214" i="14"/>
  <c r="G3214" i="14"/>
  <c r="H3213" i="14"/>
  <c r="G3213" i="14"/>
  <c r="H3212" i="14"/>
  <c r="H3220" i="14" s="1"/>
  <c r="H3208" i="14" s="1"/>
  <c r="G3212" i="14"/>
  <c r="H3205" i="14"/>
  <c r="G3205" i="14"/>
  <c r="H3204" i="14"/>
  <c r="G3204" i="14"/>
  <c r="H3202" i="14"/>
  <c r="G3202" i="14"/>
  <c r="H3201" i="14"/>
  <c r="G3201" i="14"/>
  <c r="H3200" i="14"/>
  <c r="G3200" i="14"/>
  <c r="H3199" i="14"/>
  <c r="G3199" i="14"/>
  <c r="H3198" i="14"/>
  <c r="G3198" i="14"/>
  <c r="H3197" i="14"/>
  <c r="G3197" i="14"/>
  <c r="H3190" i="14"/>
  <c r="G3190" i="14"/>
  <c r="H3189" i="14"/>
  <c r="G3189" i="14"/>
  <c r="H3187" i="14"/>
  <c r="G3187" i="14"/>
  <c r="H3186" i="14"/>
  <c r="G3186" i="14"/>
  <c r="H3185" i="14"/>
  <c r="G3185" i="14"/>
  <c r="H3184" i="14"/>
  <c r="G3184" i="14"/>
  <c r="H3183" i="14"/>
  <c r="G3183" i="14"/>
  <c r="H3176" i="14"/>
  <c r="G3176" i="14"/>
  <c r="H3175" i="14"/>
  <c r="G3175" i="14"/>
  <c r="H3173" i="14"/>
  <c r="G3173" i="14"/>
  <c r="H3172" i="14"/>
  <c r="G3172" i="14"/>
  <c r="H3171" i="14"/>
  <c r="G3171" i="14"/>
  <c r="H3170" i="14"/>
  <c r="G3170" i="14"/>
  <c r="H3169" i="14"/>
  <c r="G3169" i="14"/>
  <c r="H3168" i="14"/>
  <c r="G3168" i="14"/>
  <c r="H3161" i="14"/>
  <c r="G3161" i="14"/>
  <c r="H3160" i="14"/>
  <c r="G3160" i="14"/>
  <c r="H3158" i="14"/>
  <c r="G3158" i="14"/>
  <c r="H3157" i="14"/>
  <c r="G3157" i="14"/>
  <c r="H3156" i="14"/>
  <c r="G3156" i="14"/>
  <c r="H3155" i="14"/>
  <c r="G3155" i="14"/>
  <c r="H3154" i="14"/>
  <c r="G3154" i="14"/>
  <c r="H3153" i="14"/>
  <c r="G3153" i="14"/>
  <c r="A3149" i="14"/>
  <c r="A3164" i="14" s="1"/>
  <c r="A3179" i="14" s="1"/>
  <c r="A3193" i="14" s="1"/>
  <c r="A3208" i="14" s="1"/>
  <c r="A3222" i="14" s="1"/>
  <c r="A3242" i="14" s="1"/>
  <c r="A3262" i="14" s="1"/>
  <c r="A3280" i="14" s="1"/>
  <c r="A3298" i="14" s="1"/>
  <c r="A3320" i="14" s="1"/>
  <c r="A3342" i="14" s="1"/>
  <c r="A3364" i="14" s="1"/>
  <c r="A3386" i="14" s="1"/>
  <c r="A3406" i="14" s="1"/>
  <c r="A3426" i="14" s="1"/>
  <c r="A3446" i="14" s="1"/>
  <c r="A3466" i="14" s="1"/>
  <c r="A3479" i="14" s="1"/>
  <c r="A3492" i="14" s="1"/>
  <c r="A3511" i="14" s="1"/>
  <c r="A3530" i="14" s="1"/>
  <c r="A3547" i="14" s="1"/>
  <c r="A3564" i="14" s="1"/>
  <c r="A3588" i="14" s="1"/>
  <c r="A3612" i="14" s="1"/>
  <c r="A3634" i="14" s="1"/>
  <c r="A3656" i="14" s="1"/>
  <c r="A3672" i="14" s="1"/>
  <c r="A3685" i="14" s="1"/>
  <c r="A3699" i="14" s="1"/>
  <c r="A3712" i="14" s="1"/>
  <c r="A3725" i="14" s="1"/>
  <c r="A3745" i="14" s="1"/>
  <c r="A3763" i="14" s="1"/>
  <c r="A3777" i="14" s="1"/>
  <c r="A3791" i="14" s="1"/>
  <c r="A3805" i="14" s="1"/>
  <c r="A3819" i="14" s="1"/>
  <c r="A3832" i="14" s="1"/>
  <c r="A3844" i="14" s="1"/>
  <c r="A3859" i="14" s="1"/>
  <c r="G3145" i="14"/>
  <c r="C3144" i="14"/>
  <c r="H3142" i="14"/>
  <c r="G3142" i="14"/>
  <c r="H3141" i="14"/>
  <c r="G3141" i="14"/>
  <c r="G3134" i="14"/>
  <c r="C3133" i="14"/>
  <c r="H3131" i="14"/>
  <c r="G3131" i="14"/>
  <c r="H3130" i="14"/>
  <c r="G3130" i="14"/>
  <c r="G3123" i="14"/>
  <c r="C3122" i="14"/>
  <c r="H3120" i="14"/>
  <c r="G3120" i="14"/>
  <c r="H3119" i="14"/>
  <c r="G3119" i="14"/>
  <c r="H3118" i="14"/>
  <c r="G3118" i="14"/>
  <c r="G3111" i="14"/>
  <c r="C3110" i="14"/>
  <c r="H3108" i="14"/>
  <c r="G3108" i="14"/>
  <c r="H3107" i="14"/>
  <c r="G3107" i="14"/>
  <c r="G3100" i="14"/>
  <c r="C3099" i="14"/>
  <c r="H3099" i="14" s="1"/>
  <c r="H3097" i="14"/>
  <c r="G3097" i="14"/>
  <c r="H3096" i="14"/>
  <c r="G3096" i="14"/>
  <c r="G3089" i="14"/>
  <c r="C3088" i="14"/>
  <c r="H3086" i="14"/>
  <c r="G3086" i="14"/>
  <c r="G3079" i="14"/>
  <c r="C3078" i="14"/>
  <c r="H3076" i="14"/>
  <c r="G3076" i="14"/>
  <c r="G3069" i="14"/>
  <c r="C3068" i="14"/>
  <c r="H3068" i="14" s="1"/>
  <c r="H3066" i="14"/>
  <c r="G3066" i="14"/>
  <c r="H3065" i="14"/>
  <c r="G3065" i="14"/>
  <c r="G3058" i="14"/>
  <c r="C3057" i="14"/>
  <c r="H3055" i="14"/>
  <c r="G3055" i="14"/>
  <c r="G3048" i="14"/>
  <c r="C3047" i="14"/>
  <c r="H3047" i="14" s="1"/>
  <c r="H3045" i="14"/>
  <c r="G3045" i="14"/>
  <c r="H3044" i="14"/>
  <c r="H3049" i="14" s="1"/>
  <c r="H3040" i="14" s="1"/>
  <c r="G3044" i="14"/>
  <c r="G3037" i="14"/>
  <c r="C3036" i="14"/>
  <c r="H3036" i="14" s="1"/>
  <c r="H3034" i="14"/>
  <c r="H3038" i="14" s="1"/>
  <c r="H3030" i="14" s="1"/>
  <c r="G3034" i="14"/>
  <c r="G3027" i="14"/>
  <c r="C3026" i="14"/>
  <c r="H3024" i="14"/>
  <c r="G3024" i="14"/>
  <c r="H3023" i="14"/>
  <c r="G3023" i="14"/>
  <c r="G3016" i="14"/>
  <c r="C3015" i="14"/>
  <c r="G3015" i="14" s="1"/>
  <c r="H3013" i="14"/>
  <c r="G3013" i="14"/>
  <c r="G3017" i="14" s="1"/>
  <c r="G3009" i="14"/>
  <c r="G3006" i="14"/>
  <c r="C3005" i="14"/>
  <c r="H3005" i="14" s="1"/>
  <c r="H3003" i="14"/>
  <c r="G3003" i="14"/>
  <c r="H3002" i="14"/>
  <c r="G3002" i="14"/>
  <c r="G2995" i="14"/>
  <c r="C2994" i="14"/>
  <c r="H2992" i="14"/>
  <c r="G2992" i="14"/>
  <c r="A2988" i="14"/>
  <c r="A2998" i="14" s="1"/>
  <c r="A3009" i="14" s="1"/>
  <c r="A3019" i="14" s="1"/>
  <c r="A3030" i="14" s="1"/>
  <c r="A3040" i="14" s="1"/>
  <c r="A3051" i="14" s="1"/>
  <c r="A3061" i="14" s="1"/>
  <c r="A3072" i="14" s="1"/>
  <c r="A3082" i="14" s="1"/>
  <c r="A3092" i="14" s="1"/>
  <c r="A3103" i="14" s="1"/>
  <c r="A3114" i="14" s="1"/>
  <c r="A3126" i="14" s="1"/>
  <c r="A3137" i="14" s="1"/>
  <c r="H2984" i="14"/>
  <c r="G2984" i="14"/>
  <c r="H2982" i="14"/>
  <c r="G2982" i="14"/>
  <c r="H2981" i="14"/>
  <c r="G2981" i="14"/>
  <c r="H2980" i="14"/>
  <c r="G2980" i="14"/>
  <c r="H2973" i="14"/>
  <c r="G2973" i="14"/>
  <c r="H2971" i="14"/>
  <c r="G2971" i="14"/>
  <c r="H2970" i="14"/>
  <c r="G2970" i="14"/>
  <c r="H2969" i="14"/>
  <c r="G2969" i="14"/>
  <c r="H2962" i="14"/>
  <c r="G2962" i="14"/>
  <c r="C2960" i="14"/>
  <c r="G2960" i="14" s="1"/>
  <c r="C2959" i="14"/>
  <c r="G2959" i="14" s="1"/>
  <c r="G2963" i="14" s="1"/>
  <c r="H2952" i="14"/>
  <c r="G2952" i="14"/>
  <c r="H2950" i="14"/>
  <c r="G2950" i="14"/>
  <c r="C2949" i="14"/>
  <c r="H2949" i="14" s="1"/>
  <c r="C2948" i="14"/>
  <c r="H2941" i="14"/>
  <c r="G2941" i="14"/>
  <c r="H2939" i="14"/>
  <c r="G2939" i="14"/>
  <c r="C2938" i="14"/>
  <c r="H2938" i="14" s="1"/>
  <c r="H2931" i="14"/>
  <c r="G2931" i="14"/>
  <c r="H2929" i="14"/>
  <c r="G2929" i="14"/>
  <c r="C2928" i="14"/>
  <c r="H2921" i="14"/>
  <c r="G2921" i="14"/>
  <c r="H2919" i="14"/>
  <c r="G2919" i="14"/>
  <c r="H2918" i="14"/>
  <c r="G2918" i="14"/>
  <c r="G2922" i="14" s="1"/>
  <c r="H2911" i="14"/>
  <c r="G2911" i="14"/>
  <c r="H2909" i="14"/>
  <c r="G2909" i="14"/>
  <c r="H2908" i="14"/>
  <c r="G2908" i="14"/>
  <c r="C2907" i="14"/>
  <c r="C2906" i="14"/>
  <c r="H2899" i="14"/>
  <c r="G2899" i="14"/>
  <c r="H2897" i="14"/>
  <c r="G2897" i="14"/>
  <c r="C2896" i="14"/>
  <c r="C2895" i="14"/>
  <c r="H2895" i="14" s="1"/>
  <c r="H2888" i="14"/>
  <c r="G2888" i="14"/>
  <c r="H2886" i="14"/>
  <c r="G2886" i="14"/>
  <c r="C2885" i="14"/>
  <c r="G2885" i="14" s="1"/>
  <c r="C2884" i="14"/>
  <c r="H2877" i="14"/>
  <c r="G2877" i="14"/>
  <c r="H2875" i="14"/>
  <c r="G2875" i="14"/>
  <c r="C2874" i="14"/>
  <c r="C2873" i="14"/>
  <c r="H2866" i="14"/>
  <c r="G2866" i="14"/>
  <c r="H2864" i="14"/>
  <c r="G2864" i="14"/>
  <c r="C2863" i="14"/>
  <c r="C2862" i="14"/>
  <c r="H2855" i="14"/>
  <c r="G2855" i="14"/>
  <c r="C2853" i="14"/>
  <c r="H2853" i="14" s="1"/>
  <c r="H2852" i="14"/>
  <c r="H2856" i="14" s="1"/>
  <c r="H2848" i="14" s="1"/>
  <c r="G2852" i="14"/>
  <c r="C2845" i="14"/>
  <c r="H2843" i="14"/>
  <c r="G2843" i="14"/>
  <c r="C2842" i="14"/>
  <c r="H2842" i="14" s="1"/>
  <c r="H2841" i="14"/>
  <c r="G2841" i="14"/>
  <c r="H2840" i="14"/>
  <c r="G2840" i="14"/>
  <c r="H2839" i="14"/>
  <c r="G2839" i="14"/>
  <c r="C2838" i="14"/>
  <c r="H2829" i="14"/>
  <c r="G2829" i="14"/>
  <c r="C2828" i="14"/>
  <c r="H2828" i="14" s="1"/>
  <c r="C2827" i="14"/>
  <c r="G2827" i="14" s="1"/>
  <c r="H2826" i="14"/>
  <c r="G2826" i="14"/>
  <c r="H2825" i="14"/>
  <c r="G2825" i="14"/>
  <c r="H2824" i="14"/>
  <c r="G2824" i="14"/>
  <c r="C2822" i="14"/>
  <c r="C2831" i="14" s="1"/>
  <c r="A2820" i="14"/>
  <c r="A2834" i="14" s="1"/>
  <c r="A2848" i="14" s="1"/>
  <c r="A2858" i="14" s="1"/>
  <c r="A2869" i="14" s="1"/>
  <c r="A2880" i="14" s="1"/>
  <c r="A2891" i="14" s="1"/>
  <c r="A2902" i="14" s="1"/>
  <c r="A2914" i="14" s="1"/>
  <c r="A2924" i="14" s="1"/>
  <c r="A2934" i="14" s="1"/>
  <c r="A2944" i="14" s="1"/>
  <c r="A2955" i="14" s="1"/>
  <c r="A2965" i="14" s="1"/>
  <c r="A2976" i="14" s="1"/>
  <c r="C2816" i="14"/>
  <c r="H2814" i="14"/>
  <c r="G2814" i="14"/>
  <c r="H2813" i="14"/>
  <c r="G2813" i="14"/>
  <c r="H2812" i="14"/>
  <c r="G2812" i="14"/>
  <c r="H2811" i="14"/>
  <c r="G2811" i="14"/>
  <c r="H2810" i="14"/>
  <c r="G2810" i="14"/>
  <c r="H2809" i="14"/>
  <c r="G2809" i="14"/>
  <c r="C2802" i="14"/>
  <c r="H2802" i="14" s="1"/>
  <c r="H2800" i="14"/>
  <c r="G2800" i="14"/>
  <c r="H2799" i="14"/>
  <c r="G2799" i="14"/>
  <c r="H2798" i="14"/>
  <c r="G2798" i="14"/>
  <c r="H2797" i="14"/>
  <c r="G2797" i="14"/>
  <c r="H2796" i="14"/>
  <c r="G2796" i="14"/>
  <c r="H2795" i="14"/>
  <c r="G2795" i="14"/>
  <c r="C2788" i="14"/>
  <c r="H2788" i="14" s="1"/>
  <c r="H2786" i="14"/>
  <c r="G2786" i="14"/>
  <c r="H2785" i="14"/>
  <c r="G2785" i="14"/>
  <c r="H2784" i="14"/>
  <c r="G2784" i="14"/>
  <c r="H2783" i="14"/>
  <c r="G2783" i="14"/>
  <c r="H2782" i="14"/>
  <c r="G2782" i="14"/>
  <c r="H2781" i="14"/>
  <c r="G2781" i="14"/>
  <c r="C2774" i="14"/>
  <c r="H2772" i="14"/>
  <c r="G2772" i="14"/>
  <c r="H2771" i="14"/>
  <c r="G2771" i="14"/>
  <c r="H2770" i="14"/>
  <c r="G2770" i="14"/>
  <c r="H2769" i="14"/>
  <c r="G2769" i="14"/>
  <c r="H2768" i="14"/>
  <c r="G2768" i="14"/>
  <c r="H2767" i="14"/>
  <c r="G2767" i="14"/>
  <c r="C2760" i="14"/>
  <c r="H2760" i="14" s="1"/>
  <c r="H2758" i="14"/>
  <c r="G2758" i="14"/>
  <c r="H2757" i="14"/>
  <c r="G2757" i="14"/>
  <c r="H2756" i="14"/>
  <c r="G2756" i="14"/>
  <c r="H2755" i="14"/>
  <c r="G2755" i="14"/>
  <c r="H2754" i="14"/>
  <c r="G2754" i="14"/>
  <c r="H2753" i="14"/>
  <c r="G2753" i="14"/>
  <c r="C2746" i="14"/>
  <c r="H2746" i="14" s="1"/>
  <c r="H2744" i="14"/>
  <c r="G2744" i="14"/>
  <c r="H2743" i="14"/>
  <c r="G2743" i="14"/>
  <c r="H2742" i="14"/>
  <c r="G2742" i="14"/>
  <c r="H2741" i="14"/>
  <c r="G2741" i="14"/>
  <c r="H2740" i="14"/>
  <c r="G2740" i="14"/>
  <c r="H2739" i="14"/>
  <c r="G2739" i="14"/>
  <c r="C2732" i="14"/>
  <c r="H2730" i="14"/>
  <c r="G2730" i="14"/>
  <c r="H2729" i="14"/>
  <c r="G2729" i="14"/>
  <c r="H2728" i="14"/>
  <c r="G2728" i="14"/>
  <c r="H2727" i="14"/>
  <c r="G2727" i="14"/>
  <c r="H2726" i="14"/>
  <c r="G2726" i="14"/>
  <c r="H2725" i="14"/>
  <c r="G2725" i="14"/>
  <c r="C2718" i="14"/>
  <c r="H2718" i="14" s="1"/>
  <c r="H2716" i="14"/>
  <c r="G2716" i="14"/>
  <c r="H2715" i="14"/>
  <c r="G2715" i="14"/>
  <c r="H2714" i="14"/>
  <c r="G2714" i="14"/>
  <c r="H2713" i="14"/>
  <c r="G2713" i="14"/>
  <c r="H2712" i="14"/>
  <c r="G2712" i="14"/>
  <c r="H2711" i="14"/>
  <c r="G2711" i="14"/>
  <c r="C2704" i="14"/>
  <c r="H2704" i="14" s="1"/>
  <c r="H2702" i="14"/>
  <c r="G2702" i="14"/>
  <c r="H2701" i="14"/>
  <c r="G2701" i="14"/>
  <c r="H2700" i="14"/>
  <c r="G2700" i="14"/>
  <c r="H2699" i="14"/>
  <c r="G2699" i="14"/>
  <c r="H2698" i="14"/>
  <c r="G2698" i="14"/>
  <c r="H2697" i="14"/>
  <c r="H2705" i="14" s="1"/>
  <c r="H2693" i="14" s="1"/>
  <c r="G2697" i="14"/>
  <c r="C2690" i="14"/>
  <c r="H2690" i="14" s="1"/>
  <c r="H2688" i="14"/>
  <c r="G2688" i="14"/>
  <c r="H2687" i="14"/>
  <c r="G2687" i="14"/>
  <c r="H2686" i="14"/>
  <c r="G2686" i="14"/>
  <c r="H2685" i="14"/>
  <c r="G2685" i="14"/>
  <c r="H2684" i="14"/>
  <c r="G2684" i="14"/>
  <c r="H2683" i="14"/>
  <c r="G2683" i="14"/>
  <c r="C2676" i="14"/>
  <c r="H2676" i="14" s="1"/>
  <c r="H2674" i="14"/>
  <c r="G2674" i="14"/>
  <c r="C2673" i="14"/>
  <c r="H2673" i="14" s="1"/>
  <c r="H2672" i="14"/>
  <c r="G2672" i="14"/>
  <c r="H2671" i="14"/>
  <c r="G2671" i="14"/>
  <c r="H2670" i="14"/>
  <c r="G2670" i="14"/>
  <c r="H2669" i="14"/>
  <c r="G2669" i="14"/>
  <c r="H2662" i="14"/>
  <c r="G2662" i="14"/>
  <c r="C2659" i="14"/>
  <c r="A2655" i="14"/>
  <c r="A2665" i="14" s="1"/>
  <c r="A2679" i="14" s="1"/>
  <c r="A2693" i="14" s="1"/>
  <c r="A2707" i="14" s="1"/>
  <c r="A2721" i="14" s="1"/>
  <c r="A2735" i="14" s="1"/>
  <c r="A2749" i="14" s="1"/>
  <c r="A2763" i="14" s="1"/>
  <c r="A2777" i="14" s="1"/>
  <c r="A2791" i="14" s="1"/>
  <c r="A2805" i="14" s="1"/>
  <c r="H2651" i="14"/>
  <c r="G2651" i="14"/>
  <c r="H2650" i="14"/>
  <c r="G2650" i="14"/>
  <c r="H2649" i="14"/>
  <c r="G2649" i="14"/>
  <c r="H2648" i="14"/>
  <c r="G2648" i="14"/>
  <c r="G2652" i="14" s="1"/>
  <c r="H2641" i="14"/>
  <c r="G2641" i="14"/>
  <c r="H2639" i="14"/>
  <c r="G2639" i="14"/>
  <c r="H2638" i="14"/>
  <c r="G2638" i="14"/>
  <c r="H2637" i="14"/>
  <c r="G2637" i="14"/>
  <c r="H2636" i="14"/>
  <c r="G2636" i="14"/>
  <c r="H2629" i="14"/>
  <c r="G2629" i="14"/>
  <c r="H2627" i="14"/>
  <c r="G2627" i="14"/>
  <c r="H2626" i="14"/>
  <c r="G2626" i="14"/>
  <c r="H2625" i="14"/>
  <c r="G2625" i="14"/>
  <c r="H2618" i="14"/>
  <c r="G2618" i="14"/>
  <c r="H2616" i="14"/>
  <c r="G2616" i="14"/>
  <c r="H2615" i="14"/>
  <c r="G2615" i="14"/>
  <c r="H2614" i="14"/>
  <c r="G2614" i="14"/>
  <c r="A2610" i="14"/>
  <c r="A2621" i="14" s="1"/>
  <c r="A2632" i="14" s="1"/>
  <c r="A2644" i="14" s="1"/>
  <c r="H2606" i="14"/>
  <c r="G2606" i="14"/>
  <c r="H2605" i="14"/>
  <c r="G2605" i="14"/>
  <c r="H2604" i="14"/>
  <c r="G2604" i="14"/>
  <c r="H2602" i="14"/>
  <c r="G2602" i="14"/>
  <c r="C2601" i="14"/>
  <c r="C2600" i="14"/>
  <c r="G2600" i="14" s="1"/>
  <c r="H2592" i="14"/>
  <c r="G2592" i="14"/>
  <c r="H2591" i="14"/>
  <c r="G2591" i="14"/>
  <c r="H2590" i="14"/>
  <c r="G2590" i="14"/>
  <c r="H2588" i="14"/>
  <c r="G2588" i="14"/>
  <c r="C2587" i="14"/>
  <c r="H2587" i="14" s="1"/>
  <c r="C2586" i="14"/>
  <c r="G2586" i="14" s="1"/>
  <c r="C2578" i="14"/>
  <c r="C2577" i="14"/>
  <c r="H2577" i="14" s="1"/>
  <c r="H2575" i="14"/>
  <c r="G2575" i="14"/>
  <c r="C2574" i="14"/>
  <c r="H2574" i="14" s="1"/>
  <c r="C2573" i="14"/>
  <c r="G2573" i="14" s="1"/>
  <c r="H2572" i="14"/>
  <c r="G2572" i="14"/>
  <c r="C2564" i="14"/>
  <c r="C2563" i="14"/>
  <c r="H2563" i="14" s="1"/>
  <c r="H2561" i="14"/>
  <c r="G2561" i="14"/>
  <c r="C2560" i="14"/>
  <c r="H2560" i="14" s="1"/>
  <c r="C2559" i="14"/>
  <c r="H2559" i="14" s="1"/>
  <c r="H2558" i="14"/>
  <c r="G2558" i="14"/>
  <c r="C2550" i="14"/>
  <c r="C2549" i="14"/>
  <c r="H2547" i="14"/>
  <c r="G2547" i="14"/>
  <c r="C2546" i="14"/>
  <c r="C2545" i="14"/>
  <c r="H2545" i="14" s="1"/>
  <c r="H2544" i="14"/>
  <c r="G2544" i="14"/>
  <c r="C2536" i="14"/>
  <c r="C2535" i="14"/>
  <c r="H2535" i="14" s="1"/>
  <c r="H2533" i="14"/>
  <c r="G2533" i="14"/>
  <c r="C2532" i="14"/>
  <c r="H2532" i="14" s="1"/>
  <c r="C2531" i="14"/>
  <c r="H2531" i="14" s="1"/>
  <c r="H2530" i="14"/>
  <c r="G2530" i="14"/>
  <c r="C2522" i="14"/>
  <c r="H2522" i="14" s="1"/>
  <c r="C2521" i="14"/>
  <c r="H2519" i="14"/>
  <c r="G2519" i="14"/>
  <c r="C2518" i="14"/>
  <c r="H2518" i="14" s="1"/>
  <c r="C2517" i="14"/>
  <c r="H2516" i="14"/>
  <c r="G2516" i="14"/>
  <c r="C2508" i="14"/>
  <c r="H2508" i="14" s="1"/>
  <c r="C2507" i="14"/>
  <c r="H2507" i="14" s="1"/>
  <c r="H2505" i="14"/>
  <c r="G2505" i="14"/>
  <c r="C2504" i="14"/>
  <c r="H2504" i="14" s="1"/>
  <c r="C2503" i="14"/>
  <c r="H2502" i="14"/>
  <c r="G2502" i="14"/>
  <c r="H2494" i="14"/>
  <c r="G2494" i="14"/>
  <c r="C2493" i="14"/>
  <c r="H2493" i="14" s="1"/>
  <c r="C2492" i="14"/>
  <c r="C2490" i="14"/>
  <c r="H2490" i="14" s="1"/>
  <c r="C2489" i="14"/>
  <c r="G2489" i="14" s="1"/>
  <c r="H2488" i="14"/>
  <c r="G2488" i="14"/>
  <c r="H2480" i="14"/>
  <c r="G2480" i="14"/>
  <c r="C2479" i="14"/>
  <c r="H2479" i="14" s="1"/>
  <c r="C2478" i="14"/>
  <c r="C2476" i="14"/>
  <c r="C2475" i="14"/>
  <c r="H2474" i="14"/>
  <c r="G2474" i="14"/>
  <c r="H2466" i="14"/>
  <c r="G2466" i="14"/>
  <c r="C2465" i="14"/>
  <c r="H2465" i="14" s="1"/>
  <c r="C2464" i="14"/>
  <c r="H2464" i="14" s="1"/>
  <c r="C2462" i="14"/>
  <c r="C2461" i="14"/>
  <c r="H2461" i="14" s="1"/>
  <c r="H2460" i="14"/>
  <c r="G2460" i="14"/>
  <c r="H2452" i="14"/>
  <c r="G2452" i="14"/>
  <c r="C2451" i="14"/>
  <c r="H2451" i="14" s="1"/>
  <c r="C2450" i="14"/>
  <c r="C2448" i="14"/>
  <c r="H2448" i="14" s="1"/>
  <c r="C2447" i="14"/>
  <c r="H2447" i="14" s="1"/>
  <c r="H2446" i="14"/>
  <c r="G2446" i="14"/>
  <c r="H2438" i="14"/>
  <c r="G2438" i="14"/>
  <c r="C2437" i="14"/>
  <c r="C2436" i="14"/>
  <c r="C2434" i="14"/>
  <c r="H2434" i="14" s="1"/>
  <c r="C2433" i="14"/>
  <c r="H2432" i="14"/>
  <c r="G2432" i="14"/>
  <c r="H2424" i="14"/>
  <c r="G2424" i="14"/>
  <c r="C2423" i="14"/>
  <c r="H2423" i="14" s="1"/>
  <c r="C2422" i="14"/>
  <c r="C2420" i="14"/>
  <c r="H2420" i="14" s="1"/>
  <c r="C2419" i="14"/>
  <c r="G2419" i="14" s="1"/>
  <c r="H2418" i="14"/>
  <c r="G2418" i="14"/>
  <c r="H2410" i="14"/>
  <c r="G2410" i="14"/>
  <c r="C2409" i="14"/>
  <c r="C2408" i="14"/>
  <c r="H2408" i="14" s="1"/>
  <c r="C2406" i="14"/>
  <c r="H2406" i="14" s="1"/>
  <c r="C2405" i="14"/>
  <c r="H2405" i="14" s="1"/>
  <c r="H2404" i="14"/>
  <c r="G2404" i="14"/>
  <c r="H2396" i="14"/>
  <c r="G2396" i="14"/>
  <c r="C2395" i="14"/>
  <c r="H2395" i="14" s="1"/>
  <c r="C2394" i="14"/>
  <c r="C2392" i="14"/>
  <c r="G2392" i="14" s="1"/>
  <c r="C2391" i="14"/>
  <c r="H2390" i="14"/>
  <c r="G2390" i="14"/>
  <c r="H2382" i="14"/>
  <c r="G2382" i="14"/>
  <c r="C2381" i="14"/>
  <c r="H2381" i="14" s="1"/>
  <c r="C2380" i="14"/>
  <c r="C2378" i="14"/>
  <c r="C2377" i="14"/>
  <c r="G2377" i="14" s="1"/>
  <c r="H2376" i="14"/>
  <c r="G2376" i="14"/>
  <c r="H2368" i="14"/>
  <c r="G2368" i="14"/>
  <c r="C2367" i="14"/>
  <c r="C2366" i="14"/>
  <c r="C2364" i="14"/>
  <c r="H2364" i="14" s="1"/>
  <c r="H2363" i="14"/>
  <c r="G2363" i="14"/>
  <c r="H2362" i="14"/>
  <c r="G2362" i="14"/>
  <c r="H2354" i="14"/>
  <c r="G2354" i="14"/>
  <c r="C2353" i="14"/>
  <c r="C2352" i="14"/>
  <c r="H2352" i="14" s="1"/>
  <c r="C2350" i="14"/>
  <c r="G2350" i="14" s="1"/>
  <c r="H2349" i="14"/>
  <c r="G2349" i="14"/>
  <c r="H2348" i="14"/>
  <c r="G2348" i="14"/>
  <c r="H2340" i="14"/>
  <c r="G2340" i="14"/>
  <c r="C2339" i="14"/>
  <c r="H2339" i="14" s="1"/>
  <c r="C2338" i="14"/>
  <c r="C2336" i="14"/>
  <c r="H2336" i="14" s="1"/>
  <c r="C2335" i="14"/>
  <c r="H2334" i="14"/>
  <c r="G2334" i="14"/>
  <c r="H2326" i="14"/>
  <c r="G2326" i="14"/>
  <c r="C2325" i="14"/>
  <c r="C2324" i="14"/>
  <c r="C2322" i="14"/>
  <c r="H2322" i="14" s="1"/>
  <c r="H2321" i="14"/>
  <c r="G2321" i="14"/>
  <c r="H2320" i="14"/>
  <c r="G2320" i="14"/>
  <c r="H2312" i="14"/>
  <c r="G2312" i="14"/>
  <c r="C2311" i="14"/>
  <c r="C2310" i="14"/>
  <c r="H2310" i="14" s="1"/>
  <c r="C2308" i="14"/>
  <c r="H2307" i="14"/>
  <c r="G2307" i="14"/>
  <c r="H2306" i="14"/>
  <c r="G2306" i="14"/>
  <c r="H2298" i="14"/>
  <c r="G2298" i="14"/>
  <c r="C2297" i="14"/>
  <c r="C2296" i="14"/>
  <c r="C2294" i="14"/>
  <c r="H2294" i="14" s="1"/>
  <c r="C2293" i="14"/>
  <c r="H2292" i="14"/>
  <c r="G2292" i="14"/>
  <c r="H2284" i="14"/>
  <c r="G2284" i="14"/>
  <c r="C2283" i="14"/>
  <c r="H2283" i="14" s="1"/>
  <c r="C2282" i="14"/>
  <c r="C2280" i="14"/>
  <c r="H2279" i="14"/>
  <c r="G2279" i="14"/>
  <c r="H2278" i="14"/>
  <c r="G2278" i="14"/>
  <c r="H2270" i="14"/>
  <c r="G2270" i="14"/>
  <c r="C2269" i="14"/>
  <c r="H2269" i="14" s="1"/>
  <c r="C2268" i="14"/>
  <c r="C2266" i="14"/>
  <c r="H2265" i="14"/>
  <c r="G2265" i="14"/>
  <c r="H2264" i="14"/>
  <c r="G2264" i="14"/>
  <c r="H2256" i="14"/>
  <c r="G2256" i="14"/>
  <c r="C2255" i="14"/>
  <c r="C2254" i="14"/>
  <c r="C2252" i="14"/>
  <c r="C2251" i="14"/>
  <c r="H2251" i="14" s="1"/>
  <c r="H2250" i="14"/>
  <c r="G2250" i="14"/>
  <c r="A2245" i="14"/>
  <c r="A2259" i="14" s="1"/>
  <c r="A2273" i="14" s="1"/>
  <c r="A2287" i="14" s="1"/>
  <c r="A2301" i="14" s="1"/>
  <c r="A2315" i="14" s="1"/>
  <c r="A2329" i="14" s="1"/>
  <c r="A2343" i="14" s="1"/>
  <c r="A2357" i="14" s="1"/>
  <c r="A2371" i="14" s="1"/>
  <c r="A2385" i="14" s="1"/>
  <c r="A2399" i="14" s="1"/>
  <c r="A2413" i="14" s="1"/>
  <c r="A2427" i="14" s="1"/>
  <c r="A2441" i="14" s="1"/>
  <c r="A2455" i="14" s="1"/>
  <c r="A2469" i="14" s="1"/>
  <c r="A2483" i="14" s="1"/>
  <c r="A2497" i="14" s="1"/>
  <c r="A2511" i="14" s="1"/>
  <c r="A2525" i="14" s="1"/>
  <c r="A2539" i="14" s="1"/>
  <c r="A2553" i="14" s="1"/>
  <c r="A2567" i="14" s="1"/>
  <c r="A2581" i="14" s="1"/>
  <c r="A2595" i="14" s="1"/>
  <c r="H2241" i="14"/>
  <c r="G2241" i="14"/>
  <c r="H2240" i="14"/>
  <c r="G2240" i="14"/>
  <c r="C2238" i="14"/>
  <c r="C2237" i="14"/>
  <c r="H2236" i="14"/>
  <c r="G2236" i="14"/>
  <c r="H2229" i="14"/>
  <c r="G2229" i="14"/>
  <c r="H2228" i="14"/>
  <c r="G2228" i="14"/>
  <c r="C2226" i="14"/>
  <c r="C2225" i="14"/>
  <c r="H2224" i="14"/>
  <c r="G2224" i="14"/>
  <c r="H2217" i="14"/>
  <c r="G2217" i="14"/>
  <c r="H2216" i="14"/>
  <c r="G2216" i="14"/>
  <c r="C2214" i="14"/>
  <c r="C2213" i="14"/>
  <c r="H2212" i="14"/>
  <c r="G2212" i="14"/>
  <c r="H2205" i="14"/>
  <c r="G2205" i="14"/>
  <c r="H2204" i="14"/>
  <c r="G2204" i="14"/>
  <c r="C2202" i="14"/>
  <c r="C2201" i="14"/>
  <c r="H2200" i="14"/>
  <c r="G2200" i="14"/>
  <c r="H2193" i="14"/>
  <c r="G2193" i="14"/>
  <c r="H2192" i="14"/>
  <c r="G2192" i="14"/>
  <c r="C2190" i="14"/>
  <c r="H2190" i="14" s="1"/>
  <c r="C2189" i="14"/>
  <c r="H2188" i="14"/>
  <c r="G2188" i="14"/>
  <c r="H2181" i="14"/>
  <c r="G2181" i="14"/>
  <c r="H2180" i="14"/>
  <c r="G2180" i="14"/>
  <c r="C2178" i="14"/>
  <c r="H2178" i="14" s="1"/>
  <c r="C2177" i="14"/>
  <c r="H2176" i="14"/>
  <c r="G2176" i="14"/>
  <c r="H2169" i="14"/>
  <c r="G2169" i="14"/>
  <c r="H2168" i="14"/>
  <c r="G2168" i="14"/>
  <c r="C2166" i="14"/>
  <c r="H2166" i="14" s="1"/>
  <c r="C2165" i="14"/>
  <c r="H2164" i="14"/>
  <c r="G2164" i="14"/>
  <c r="H2157" i="14"/>
  <c r="G2157" i="14"/>
  <c r="H2156" i="14"/>
  <c r="G2156" i="14"/>
  <c r="C2154" i="14"/>
  <c r="C2153" i="14"/>
  <c r="H2152" i="14"/>
  <c r="G2152" i="14"/>
  <c r="H2145" i="14"/>
  <c r="G2145" i="14"/>
  <c r="H2144" i="14"/>
  <c r="G2144" i="14"/>
  <c r="C2142" i="14"/>
  <c r="C2141" i="14"/>
  <c r="H2141" i="14" s="1"/>
  <c r="H2140" i="14"/>
  <c r="G2140" i="14"/>
  <c r="H2133" i="14"/>
  <c r="G2133" i="14"/>
  <c r="H2132" i="14"/>
  <c r="G2132" i="14"/>
  <c r="C2130" i="14"/>
  <c r="C2129" i="14"/>
  <c r="H2129" i="14" s="1"/>
  <c r="H2128" i="14"/>
  <c r="G2128" i="14"/>
  <c r="A2124" i="14"/>
  <c r="A2136" i="14" s="1"/>
  <c r="A2148" i="14" s="1"/>
  <c r="A2160" i="14" s="1"/>
  <c r="A2172" i="14" s="1"/>
  <c r="A2184" i="14" s="1"/>
  <c r="A2196" i="14" s="1"/>
  <c r="A2208" i="14" s="1"/>
  <c r="A2220" i="14" s="1"/>
  <c r="A2232" i="14" s="1"/>
  <c r="H2120" i="14"/>
  <c r="G2120" i="14"/>
  <c r="C2119" i="14"/>
  <c r="G2119" i="14" s="1"/>
  <c r="C2118" i="14"/>
  <c r="C2116" i="14"/>
  <c r="H2115" i="14"/>
  <c r="G2115" i="14"/>
  <c r="C2114" i="14"/>
  <c r="H2113" i="14"/>
  <c r="G2113" i="14"/>
  <c r="H2112" i="14"/>
  <c r="G2112" i="14"/>
  <c r="H2105" i="14"/>
  <c r="G2105" i="14"/>
  <c r="C2104" i="14"/>
  <c r="C2103" i="14"/>
  <c r="C2101" i="14"/>
  <c r="H2100" i="14"/>
  <c r="G2100" i="14"/>
  <c r="C2099" i="14"/>
  <c r="H2099" i="14" s="1"/>
  <c r="H2098" i="14"/>
  <c r="G2098" i="14"/>
  <c r="H2097" i="14"/>
  <c r="G2097" i="14"/>
  <c r="H2090" i="14"/>
  <c r="G2090" i="14"/>
  <c r="C2089" i="14"/>
  <c r="C2088" i="14"/>
  <c r="C2086" i="14"/>
  <c r="H2085" i="14"/>
  <c r="G2085" i="14"/>
  <c r="C2084" i="14"/>
  <c r="H2083" i="14"/>
  <c r="G2083" i="14"/>
  <c r="H2082" i="14"/>
  <c r="G2082" i="14"/>
  <c r="A2078" i="14"/>
  <c r="A2093" i="14" s="1"/>
  <c r="A2108" i="14" s="1"/>
  <c r="H2074" i="14"/>
  <c r="G2074" i="14"/>
  <c r="C2073" i="14"/>
  <c r="C2071" i="14"/>
  <c r="C2070" i="14"/>
  <c r="G2070" i="14" s="1"/>
  <c r="H2069" i="14"/>
  <c r="G2069" i="14"/>
  <c r="H2062" i="14"/>
  <c r="G2062" i="14"/>
  <c r="C2061" i="14"/>
  <c r="H2061" i="14" s="1"/>
  <c r="C2059" i="14"/>
  <c r="C2058" i="14"/>
  <c r="H2057" i="14"/>
  <c r="G2057" i="14"/>
  <c r="H2050" i="14"/>
  <c r="G2050" i="14"/>
  <c r="C2049" i="14"/>
  <c r="C2047" i="14"/>
  <c r="C2046" i="14"/>
  <c r="H2045" i="14"/>
  <c r="G2045" i="14"/>
  <c r="H2038" i="14"/>
  <c r="G2038" i="14"/>
  <c r="C2037" i="14"/>
  <c r="C2035" i="14"/>
  <c r="C2034" i="14"/>
  <c r="H2033" i="14"/>
  <c r="G2033" i="14"/>
  <c r="H2026" i="14"/>
  <c r="G2026" i="14"/>
  <c r="C2025" i="14"/>
  <c r="H2025" i="14" s="1"/>
  <c r="C2023" i="14"/>
  <c r="C2022" i="14"/>
  <c r="H2021" i="14"/>
  <c r="G2021" i="14"/>
  <c r="H2014" i="14"/>
  <c r="G2014" i="14"/>
  <c r="C2013" i="14"/>
  <c r="C2011" i="14"/>
  <c r="G2011" i="14" s="1"/>
  <c r="C2010" i="14"/>
  <c r="H2009" i="14"/>
  <c r="G2009" i="14"/>
  <c r="H2002" i="14"/>
  <c r="G2002" i="14"/>
  <c r="C2001" i="14"/>
  <c r="C1999" i="14"/>
  <c r="C1998" i="14"/>
  <c r="H1998" i="14" s="1"/>
  <c r="H1997" i="14"/>
  <c r="G1997" i="14"/>
  <c r="H1990" i="14"/>
  <c r="G1990" i="14"/>
  <c r="C1989" i="14"/>
  <c r="C1987" i="14"/>
  <c r="C1986" i="14"/>
  <c r="H1985" i="14"/>
  <c r="G1985" i="14"/>
  <c r="H1978" i="14"/>
  <c r="G1978" i="14"/>
  <c r="C1977" i="14"/>
  <c r="C1975" i="14"/>
  <c r="H1975" i="14" s="1"/>
  <c r="C1974" i="14"/>
  <c r="H1973" i="14"/>
  <c r="G1973" i="14"/>
  <c r="H1966" i="14"/>
  <c r="G1966" i="14"/>
  <c r="C1965" i="14"/>
  <c r="C1963" i="14"/>
  <c r="G1963" i="14" s="1"/>
  <c r="C1962" i="14"/>
  <c r="H1961" i="14"/>
  <c r="G1961" i="14"/>
  <c r="H1954" i="14"/>
  <c r="G1954" i="14"/>
  <c r="C1953" i="14"/>
  <c r="H1953" i="14" s="1"/>
  <c r="C1951" i="14"/>
  <c r="C1950" i="14"/>
  <c r="H1949" i="14"/>
  <c r="G1949" i="14"/>
  <c r="H1942" i="14"/>
  <c r="G1942" i="14"/>
  <c r="C1941" i="14"/>
  <c r="C1939" i="14"/>
  <c r="C1938" i="14"/>
  <c r="G1938" i="14" s="1"/>
  <c r="H1937" i="14"/>
  <c r="G1937" i="14"/>
  <c r="H1930" i="14"/>
  <c r="G1930" i="14"/>
  <c r="C1929" i="14"/>
  <c r="C1927" i="14"/>
  <c r="C1926" i="14"/>
  <c r="H1926" i="14" s="1"/>
  <c r="H1925" i="14"/>
  <c r="G1925" i="14"/>
  <c r="H1918" i="14"/>
  <c r="G1918" i="14"/>
  <c r="C1917" i="14"/>
  <c r="C1915" i="14"/>
  <c r="C1914" i="14"/>
  <c r="H1914" i="14" s="1"/>
  <c r="H1913" i="14"/>
  <c r="G1913" i="14"/>
  <c r="H1906" i="14"/>
  <c r="G1906" i="14"/>
  <c r="C1905" i="14"/>
  <c r="C1903" i="14"/>
  <c r="C1902" i="14"/>
  <c r="G1902" i="14" s="1"/>
  <c r="H1901" i="14"/>
  <c r="G1901" i="14"/>
  <c r="H1894" i="14"/>
  <c r="G1894" i="14"/>
  <c r="C1893" i="14"/>
  <c r="G1893" i="14" s="1"/>
  <c r="C1891" i="14"/>
  <c r="G1891" i="14" s="1"/>
  <c r="C1890" i="14"/>
  <c r="H1890" i="14" s="1"/>
  <c r="H1889" i="14"/>
  <c r="G1889" i="14"/>
  <c r="H1882" i="14"/>
  <c r="G1882" i="14"/>
  <c r="C1881" i="14"/>
  <c r="H1881" i="14" s="1"/>
  <c r="C1879" i="14"/>
  <c r="C1878" i="14"/>
  <c r="H1877" i="14"/>
  <c r="G1877" i="14"/>
  <c r="H1870" i="14"/>
  <c r="G1870" i="14"/>
  <c r="C1869" i="14"/>
  <c r="H1869" i="14" s="1"/>
  <c r="C1867" i="14"/>
  <c r="C1866" i="14"/>
  <c r="H1865" i="14"/>
  <c r="G1865" i="14"/>
  <c r="H1858" i="14"/>
  <c r="G1858" i="14"/>
  <c r="C1857" i="14"/>
  <c r="C1855" i="14"/>
  <c r="C1854" i="14"/>
  <c r="H1854" i="14" s="1"/>
  <c r="H1853" i="14"/>
  <c r="G1853" i="14"/>
  <c r="H1846" i="14"/>
  <c r="G1846" i="14"/>
  <c r="C1845" i="14"/>
  <c r="C1843" i="14"/>
  <c r="H1843" i="14" s="1"/>
  <c r="C1842" i="14"/>
  <c r="G1842" i="14" s="1"/>
  <c r="H1841" i="14"/>
  <c r="G1841" i="14"/>
  <c r="A1837" i="14"/>
  <c r="A1849" i="14" s="1"/>
  <c r="A1861" i="14" s="1"/>
  <c r="A1873" i="14" s="1"/>
  <c r="A1885" i="14" s="1"/>
  <c r="A1897" i="14" s="1"/>
  <c r="A1909" i="14" s="1"/>
  <c r="A1921" i="14" s="1"/>
  <c r="A1933" i="14" s="1"/>
  <c r="A1945" i="14" s="1"/>
  <c r="A1957" i="14" s="1"/>
  <c r="A1969" i="14" s="1"/>
  <c r="A1981" i="14" s="1"/>
  <c r="A1993" i="14" s="1"/>
  <c r="A2005" i="14" s="1"/>
  <c r="A2017" i="14" s="1"/>
  <c r="A2029" i="14" s="1"/>
  <c r="A2041" i="14" s="1"/>
  <c r="A2053" i="14" s="1"/>
  <c r="A2065" i="14" s="1"/>
  <c r="H1833" i="14"/>
  <c r="G1833" i="14"/>
  <c r="C1832" i="14"/>
  <c r="C1830" i="14"/>
  <c r="C1829" i="14"/>
  <c r="H1828" i="14"/>
  <c r="G1828" i="14"/>
  <c r="H1821" i="14"/>
  <c r="G1821" i="14"/>
  <c r="C1820" i="14"/>
  <c r="G1820" i="14" s="1"/>
  <c r="C1818" i="14"/>
  <c r="H1818" i="14" s="1"/>
  <c r="C1817" i="14"/>
  <c r="H1817" i="14" s="1"/>
  <c r="H1816" i="14"/>
  <c r="G1816" i="14"/>
  <c r="H1809" i="14"/>
  <c r="G1809" i="14"/>
  <c r="C1808" i="14"/>
  <c r="H1808" i="14" s="1"/>
  <c r="C1806" i="14"/>
  <c r="H1806" i="14" s="1"/>
  <c r="C1805" i="14"/>
  <c r="H1804" i="14"/>
  <c r="G1804" i="14"/>
  <c r="H1797" i="14"/>
  <c r="G1797" i="14"/>
  <c r="C1796" i="14"/>
  <c r="C1794" i="14"/>
  <c r="H1794" i="14" s="1"/>
  <c r="C1793" i="14"/>
  <c r="H1793" i="14" s="1"/>
  <c r="H1792" i="14"/>
  <c r="G1792" i="14"/>
  <c r="H1785" i="14"/>
  <c r="G1785" i="14"/>
  <c r="C1784" i="14"/>
  <c r="C1782" i="14"/>
  <c r="H1782" i="14" s="1"/>
  <c r="C1781" i="14"/>
  <c r="H1781" i="14" s="1"/>
  <c r="H1780" i="14"/>
  <c r="G1780" i="14"/>
  <c r="H1773" i="14"/>
  <c r="G1773" i="14"/>
  <c r="C1772" i="14"/>
  <c r="C1770" i="14"/>
  <c r="H1770" i="14" s="1"/>
  <c r="C1769" i="14"/>
  <c r="G1769" i="14" s="1"/>
  <c r="H1768" i="14"/>
  <c r="G1768" i="14"/>
  <c r="A1764" i="14"/>
  <c r="A1776" i="14" s="1"/>
  <c r="A1788" i="14" s="1"/>
  <c r="A1800" i="14" s="1"/>
  <c r="A1812" i="14" s="1"/>
  <c r="A1824" i="14" s="1"/>
  <c r="C1760" i="14"/>
  <c r="G1760" i="14" s="1"/>
  <c r="H1759" i="14"/>
  <c r="G1759" i="14"/>
  <c r="C1757" i="14"/>
  <c r="H1757" i="14" s="1"/>
  <c r="C1756" i="14"/>
  <c r="H1756" i="14" s="1"/>
  <c r="H1755" i="14"/>
  <c r="G1755" i="14"/>
  <c r="C1748" i="14"/>
  <c r="H1748" i="14" s="1"/>
  <c r="H1747" i="14"/>
  <c r="G1747" i="14"/>
  <c r="C1745" i="14"/>
  <c r="H1745" i="14" s="1"/>
  <c r="C1744" i="14"/>
  <c r="H1744" i="14" s="1"/>
  <c r="H1743" i="14"/>
  <c r="G1743" i="14"/>
  <c r="C1736" i="14"/>
  <c r="H1736" i="14" s="1"/>
  <c r="H1735" i="14"/>
  <c r="G1735" i="14"/>
  <c r="C1733" i="14"/>
  <c r="G1733" i="14" s="1"/>
  <c r="C1732" i="14"/>
  <c r="G1732" i="14" s="1"/>
  <c r="H1731" i="14"/>
  <c r="G1731" i="14"/>
  <c r="C1724" i="14"/>
  <c r="G1724" i="14" s="1"/>
  <c r="H1723" i="14"/>
  <c r="G1723" i="14"/>
  <c r="C1721" i="14"/>
  <c r="C1720" i="14"/>
  <c r="H1720" i="14" s="1"/>
  <c r="H1719" i="14"/>
  <c r="G1719" i="14"/>
  <c r="C1712" i="14"/>
  <c r="H1712" i="14" s="1"/>
  <c r="H1711" i="14"/>
  <c r="G1711" i="14"/>
  <c r="C1709" i="14"/>
  <c r="C1708" i="14"/>
  <c r="H1708" i="14" s="1"/>
  <c r="H1707" i="14"/>
  <c r="G1707" i="14"/>
  <c r="C1700" i="14"/>
  <c r="H1699" i="14"/>
  <c r="G1699" i="14"/>
  <c r="C1697" i="14"/>
  <c r="C1696" i="14"/>
  <c r="G1696" i="14" s="1"/>
  <c r="H1695" i="14"/>
  <c r="G1695" i="14"/>
  <c r="C1688" i="14"/>
  <c r="G1688" i="14" s="1"/>
  <c r="H1687" i="14"/>
  <c r="G1687" i="14"/>
  <c r="C1685" i="14"/>
  <c r="H1685" i="14" s="1"/>
  <c r="C1684" i="14"/>
  <c r="H1684" i="14" s="1"/>
  <c r="H1683" i="14"/>
  <c r="G1683" i="14"/>
  <c r="C1676" i="14"/>
  <c r="H1675" i="14"/>
  <c r="G1675" i="14"/>
  <c r="C1673" i="14"/>
  <c r="H1673" i="14" s="1"/>
  <c r="C1672" i="14"/>
  <c r="H1672" i="14" s="1"/>
  <c r="H1671" i="14"/>
  <c r="G1671" i="14"/>
  <c r="C1664" i="14"/>
  <c r="H1664" i="14" s="1"/>
  <c r="H1663" i="14"/>
  <c r="G1663" i="14"/>
  <c r="C1661" i="14"/>
  <c r="C1660" i="14"/>
  <c r="G1660" i="14" s="1"/>
  <c r="H1659" i="14"/>
  <c r="G1659" i="14"/>
  <c r="A1655" i="14"/>
  <c r="A1667" i="14" s="1"/>
  <c r="A1679" i="14" s="1"/>
  <c r="A1691" i="14" s="1"/>
  <c r="A1703" i="14" s="1"/>
  <c r="A1715" i="14" s="1"/>
  <c r="A1727" i="14" s="1"/>
  <c r="A1739" i="14" s="1"/>
  <c r="A1751" i="14" s="1"/>
  <c r="H1651" i="14"/>
  <c r="G1651" i="14"/>
  <c r="C1650" i="14"/>
  <c r="C1648" i="14"/>
  <c r="H1648" i="14" s="1"/>
  <c r="C1647" i="14"/>
  <c r="H1647" i="14" s="1"/>
  <c r="H1646" i="14"/>
  <c r="G1646" i="14"/>
  <c r="H1639" i="14"/>
  <c r="G1639" i="14"/>
  <c r="C1638" i="14"/>
  <c r="G1638" i="14" s="1"/>
  <c r="C1636" i="14"/>
  <c r="C1635" i="14"/>
  <c r="H1635" i="14" s="1"/>
  <c r="H1634" i="14"/>
  <c r="G1634" i="14"/>
  <c r="H1627" i="14"/>
  <c r="G1627" i="14"/>
  <c r="C1626" i="14"/>
  <c r="C1624" i="14"/>
  <c r="C1623" i="14"/>
  <c r="G1623" i="14" s="1"/>
  <c r="H1622" i="14"/>
  <c r="G1622" i="14"/>
  <c r="H1615" i="14"/>
  <c r="G1615" i="14"/>
  <c r="C1614" i="14"/>
  <c r="C1612" i="14"/>
  <c r="C1611" i="14"/>
  <c r="H1611" i="14" s="1"/>
  <c r="H1610" i="14"/>
  <c r="G1610" i="14"/>
  <c r="H1603" i="14"/>
  <c r="G1603" i="14"/>
  <c r="C1602" i="14"/>
  <c r="H1602" i="14" s="1"/>
  <c r="C1600" i="14"/>
  <c r="H1600" i="14" s="1"/>
  <c r="C1599" i="14"/>
  <c r="H1598" i="14"/>
  <c r="G1598" i="14"/>
  <c r="H1591" i="14"/>
  <c r="G1591" i="14"/>
  <c r="C1590" i="14"/>
  <c r="C1588" i="14"/>
  <c r="G1588" i="14" s="1"/>
  <c r="C1587" i="14"/>
  <c r="H1586" i="14"/>
  <c r="G1586" i="14"/>
  <c r="H1579" i="14"/>
  <c r="G1579" i="14"/>
  <c r="C1578" i="14"/>
  <c r="C1576" i="14"/>
  <c r="H1576" i="14" s="1"/>
  <c r="C1575" i="14"/>
  <c r="H1574" i="14"/>
  <c r="G1574" i="14"/>
  <c r="H1567" i="14"/>
  <c r="G1567" i="14"/>
  <c r="C1566" i="14"/>
  <c r="C1564" i="14"/>
  <c r="H1564" i="14" s="1"/>
  <c r="C1563" i="14"/>
  <c r="H1563" i="14" s="1"/>
  <c r="H1562" i="14"/>
  <c r="G1562" i="14"/>
  <c r="H1555" i="14"/>
  <c r="G1555" i="14"/>
  <c r="C1554" i="14"/>
  <c r="C1552" i="14"/>
  <c r="H1552" i="14" s="1"/>
  <c r="C1551" i="14"/>
  <c r="H1551" i="14" s="1"/>
  <c r="H1550" i="14"/>
  <c r="G1550" i="14"/>
  <c r="H1543" i="14"/>
  <c r="G1543" i="14"/>
  <c r="C1542" i="14"/>
  <c r="C1540" i="14"/>
  <c r="C1539" i="14"/>
  <c r="H1538" i="14"/>
  <c r="G1538" i="14"/>
  <c r="H1531" i="14"/>
  <c r="G1531" i="14"/>
  <c r="C1530" i="14"/>
  <c r="H1530" i="14" s="1"/>
  <c r="C1528" i="14"/>
  <c r="C1527" i="14"/>
  <c r="H1527" i="14" s="1"/>
  <c r="H1526" i="14"/>
  <c r="G1526" i="14"/>
  <c r="H1519" i="14"/>
  <c r="G1519" i="14"/>
  <c r="C1518" i="14"/>
  <c r="C1516" i="14"/>
  <c r="H1516" i="14" s="1"/>
  <c r="C1515" i="14"/>
  <c r="H1514" i="14"/>
  <c r="G1514" i="14"/>
  <c r="H1507" i="14"/>
  <c r="G1507" i="14"/>
  <c r="C1506" i="14"/>
  <c r="C1504" i="14"/>
  <c r="C1503" i="14"/>
  <c r="H1503" i="14" s="1"/>
  <c r="H1502" i="14"/>
  <c r="G1502" i="14"/>
  <c r="H1495" i="14"/>
  <c r="G1495" i="14"/>
  <c r="C1494" i="14"/>
  <c r="H1494" i="14" s="1"/>
  <c r="C1492" i="14"/>
  <c r="H1492" i="14" s="1"/>
  <c r="C1491" i="14"/>
  <c r="H1490" i="14"/>
  <c r="G1490" i="14"/>
  <c r="H1483" i="14"/>
  <c r="G1483" i="14"/>
  <c r="C1482" i="14"/>
  <c r="C1480" i="14"/>
  <c r="H1480" i="14" s="1"/>
  <c r="C1479" i="14"/>
  <c r="H1478" i="14"/>
  <c r="G1478" i="14"/>
  <c r="H1471" i="14"/>
  <c r="G1471" i="14"/>
  <c r="C1470" i="14"/>
  <c r="C1468" i="14"/>
  <c r="C1467" i="14"/>
  <c r="H1466" i="14"/>
  <c r="G1466" i="14"/>
  <c r="H1459" i="14"/>
  <c r="G1459" i="14"/>
  <c r="C1458" i="14"/>
  <c r="C1456" i="14"/>
  <c r="C1455" i="14"/>
  <c r="H1454" i="14"/>
  <c r="G1454" i="14"/>
  <c r="H1447" i="14"/>
  <c r="G1447" i="14"/>
  <c r="C1446" i="14"/>
  <c r="C1444" i="14"/>
  <c r="H1444" i="14" s="1"/>
  <c r="C1443" i="14"/>
  <c r="H1442" i="14"/>
  <c r="G1442" i="14"/>
  <c r="H1435" i="14"/>
  <c r="G1435" i="14"/>
  <c r="C1434" i="14"/>
  <c r="H1434" i="14" s="1"/>
  <c r="C1432" i="14"/>
  <c r="C1431" i="14"/>
  <c r="H1430" i="14"/>
  <c r="G1430" i="14"/>
  <c r="H1423" i="14"/>
  <c r="G1423" i="14"/>
  <c r="C1422" i="14"/>
  <c r="C1420" i="14"/>
  <c r="C1419" i="14"/>
  <c r="H1418" i="14"/>
  <c r="G1418" i="14"/>
  <c r="H1411" i="14"/>
  <c r="G1411" i="14"/>
  <c r="C1410" i="14"/>
  <c r="C1408" i="14"/>
  <c r="H1408" i="14" s="1"/>
  <c r="C1407" i="14"/>
  <c r="H1406" i="14"/>
  <c r="G1406" i="14"/>
  <c r="H1399" i="14"/>
  <c r="G1399" i="14"/>
  <c r="C1398" i="14"/>
  <c r="C1396" i="14"/>
  <c r="C1395" i="14"/>
  <c r="H1395" i="14" s="1"/>
  <c r="H1394" i="14"/>
  <c r="G1394" i="14"/>
  <c r="H1387" i="14"/>
  <c r="G1387" i="14"/>
  <c r="C1386" i="14"/>
  <c r="C1384" i="14"/>
  <c r="H1384" i="14" s="1"/>
  <c r="C1383" i="14"/>
  <c r="H1382" i="14"/>
  <c r="G1382" i="14"/>
  <c r="H1375" i="14"/>
  <c r="G1375" i="14"/>
  <c r="C1374" i="14"/>
  <c r="H1374" i="14" s="1"/>
  <c r="C1372" i="14"/>
  <c r="H1372" i="14" s="1"/>
  <c r="C1371" i="14"/>
  <c r="H1370" i="14"/>
  <c r="G1370" i="14"/>
  <c r="H1363" i="14"/>
  <c r="G1363" i="14"/>
  <c r="C1362" i="14"/>
  <c r="H1362" i="14" s="1"/>
  <c r="C1360" i="14"/>
  <c r="C1359" i="14"/>
  <c r="H1358" i="14"/>
  <c r="G1358" i="14"/>
  <c r="H1351" i="14"/>
  <c r="G1351" i="14"/>
  <c r="C1350" i="14"/>
  <c r="C1348" i="14"/>
  <c r="C1347" i="14"/>
  <c r="H1346" i="14"/>
  <c r="G1346" i="14"/>
  <c r="H1339" i="14"/>
  <c r="G1339" i="14"/>
  <c r="C1338" i="14"/>
  <c r="C1336" i="14"/>
  <c r="H1336" i="14" s="1"/>
  <c r="C1335" i="14"/>
  <c r="H1334" i="14"/>
  <c r="G1334" i="14"/>
  <c r="H1327" i="14"/>
  <c r="G1327" i="14"/>
  <c r="C1326" i="14"/>
  <c r="C1324" i="14"/>
  <c r="C1323" i="14"/>
  <c r="H1323" i="14" s="1"/>
  <c r="H1322" i="14"/>
  <c r="G1322" i="14"/>
  <c r="H1315" i="14"/>
  <c r="G1315" i="14"/>
  <c r="C1314" i="14"/>
  <c r="C1312" i="14"/>
  <c r="H1312" i="14" s="1"/>
  <c r="C1311" i="14"/>
  <c r="H1311" i="14" s="1"/>
  <c r="H1310" i="14"/>
  <c r="G1310" i="14"/>
  <c r="H1303" i="14"/>
  <c r="G1303" i="14"/>
  <c r="C1302" i="14"/>
  <c r="H1302" i="14" s="1"/>
  <c r="C1300" i="14"/>
  <c r="H1300" i="14" s="1"/>
  <c r="C1299" i="14"/>
  <c r="H1298" i="14"/>
  <c r="G1298" i="14"/>
  <c r="H1291" i="14"/>
  <c r="G1291" i="14"/>
  <c r="C1290" i="14"/>
  <c r="C1288" i="14"/>
  <c r="C1287" i="14"/>
  <c r="H1286" i="14"/>
  <c r="G1286" i="14"/>
  <c r="H1279" i="14"/>
  <c r="G1279" i="14"/>
  <c r="C1278" i="14"/>
  <c r="C1276" i="14"/>
  <c r="C1275" i="14"/>
  <c r="G1275" i="14" s="1"/>
  <c r="H1274" i="14"/>
  <c r="G1274" i="14"/>
  <c r="C1267" i="14"/>
  <c r="H1266" i="14"/>
  <c r="G1266" i="14"/>
  <c r="C1264" i="14"/>
  <c r="C1263" i="14"/>
  <c r="G1263" i="14" s="1"/>
  <c r="H1262" i="14"/>
  <c r="G1262" i="14"/>
  <c r="C1255" i="14"/>
  <c r="H1254" i="14"/>
  <c r="G1254" i="14"/>
  <c r="C1252" i="14"/>
  <c r="G1252" i="14" s="1"/>
  <c r="C1251" i="14"/>
  <c r="H1250" i="14"/>
  <c r="G1250" i="14"/>
  <c r="C1243" i="14"/>
  <c r="H1242" i="14"/>
  <c r="G1242" i="14"/>
  <c r="C1240" i="14"/>
  <c r="C1239" i="14"/>
  <c r="H1238" i="14"/>
  <c r="G1238" i="14"/>
  <c r="C1231" i="14"/>
  <c r="H1230" i="14"/>
  <c r="G1230" i="14"/>
  <c r="C1228" i="14"/>
  <c r="C1227" i="14"/>
  <c r="H1226" i="14"/>
  <c r="G1226" i="14"/>
  <c r="A1222" i="14"/>
  <c r="A1234" i="14" s="1"/>
  <c r="A1246" i="14" s="1"/>
  <c r="A1258" i="14" s="1"/>
  <c r="A1270" i="14" s="1"/>
  <c r="A1282" i="14" s="1"/>
  <c r="A1294" i="14" s="1"/>
  <c r="A1306" i="14" s="1"/>
  <c r="A1318" i="14" s="1"/>
  <c r="A1330" i="14" s="1"/>
  <c r="A1342" i="14" s="1"/>
  <c r="A1354" i="14" s="1"/>
  <c r="A1366" i="14" s="1"/>
  <c r="A1378" i="14" s="1"/>
  <c r="A1390" i="14" s="1"/>
  <c r="A1402" i="14" s="1"/>
  <c r="A1414" i="14" s="1"/>
  <c r="A1426" i="14" s="1"/>
  <c r="A1438" i="14" s="1"/>
  <c r="A1450" i="14" s="1"/>
  <c r="A1462" i="14" s="1"/>
  <c r="A1474" i="14" s="1"/>
  <c r="A1486" i="14" s="1"/>
  <c r="A1498" i="14" s="1"/>
  <c r="A1510" i="14" s="1"/>
  <c r="A1522" i="14" s="1"/>
  <c r="A1534" i="14" s="1"/>
  <c r="A1546" i="14" s="1"/>
  <c r="A1558" i="14" s="1"/>
  <c r="A1570" i="14" s="1"/>
  <c r="A1582" i="14" s="1"/>
  <c r="A1594" i="14" s="1"/>
  <c r="A1606" i="14" s="1"/>
  <c r="A1618" i="14" s="1"/>
  <c r="A1630" i="14" s="1"/>
  <c r="A1642" i="14" s="1"/>
  <c r="H1218" i="14"/>
  <c r="G1218" i="14"/>
  <c r="C1217" i="14"/>
  <c r="C1215" i="14"/>
  <c r="G1215" i="14" s="1"/>
  <c r="C1214" i="14"/>
  <c r="H1213" i="14"/>
  <c r="G1213" i="14"/>
  <c r="H1206" i="14"/>
  <c r="G1206" i="14"/>
  <c r="C1205" i="14"/>
  <c r="H1205" i="14" s="1"/>
  <c r="C1203" i="14"/>
  <c r="C1202" i="14"/>
  <c r="H1201" i="14"/>
  <c r="G1201" i="14"/>
  <c r="H1194" i="14"/>
  <c r="G1194" i="14"/>
  <c r="C1193" i="14"/>
  <c r="H1193" i="14" s="1"/>
  <c r="C1191" i="14"/>
  <c r="C1190" i="14"/>
  <c r="H1189" i="14"/>
  <c r="G1189" i="14"/>
  <c r="H1182" i="14"/>
  <c r="G1182" i="14"/>
  <c r="C1181" i="14"/>
  <c r="G1181" i="14" s="1"/>
  <c r="C1179" i="14"/>
  <c r="C1178" i="14"/>
  <c r="H1177" i="14"/>
  <c r="G1177" i="14"/>
  <c r="H1170" i="14"/>
  <c r="G1170" i="14"/>
  <c r="C1169" i="14"/>
  <c r="C1167" i="14"/>
  <c r="H1167" i="14" s="1"/>
  <c r="C1166" i="14"/>
  <c r="H1165" i="14"/>
  <c r="G1165" i="14"/>
  <c r="C1158" i="14"/>
  <c r="H1157" i="14"/>
  <c r="G1157" i="14"/>
  <c r="C1155" i="14"/>
  <c r="C1154" i="14"/>
  <c r="H1153" i="14"/>
  <c r="G1153" i="14"/>
  <c r="C1146" i="14"/>
  <c r="H1145" i="14"/>
  <c r="G1145" i="14"/>
  <c r="C1143" i="14"/>
  <c r="C1142" i="14"/>
  <c r="H1141" i="14"/>
  <c r="G1141" i="14"/>
  <c r="C1134" i="14"/>
  <c r="H1133" i="14"/>
  <c r="G1133" i="14"/>
  <c r="C1131" i="14"/>
  <c r="C1130" i="14"/>
  <c r="H1130" i="14" s="1"/>
  <c r="H1129" i="14"/>
  <c r="G1129" i="14"/>
  <c r="C1122" i="14"/>
  <c r="H1121" i="14"/>
  <c r="G1121" i="14"/>
  <c r="C1119" i="14"/>
  <c r="C1118" i="14"/>
  <c r="G1118" i="14" s="1"/>
  <c r="H1117" i="14"/>
  <c r="G1117" i="14"/>
  <c r="C1110" i="14"/>
  <c r="G1110" i="14" s="1"/>
  <c r="H1109" i="14"/>
  <c r="G1109" i="14"/>
  <c r="C1107" i="14"/>
  <c r="G1107" i="14" s="1"/>
  <c r="C1106" i="14"/>
  <c r="H1105" i="14"/>
  <c r="G1105" i="14"/>
  <c r="C1098" i="14"/>
  <c r="H1097" i="14"/>
  <c r="G1097" i="14"/>
  <c r="C1095" i="14"/>
  <c r="H1095" i="14" s="1"/>
  <c r="C1094" i="14"/>
  <c r="H1093" i="14"/>
  <c r="G1093" i="14"/>
  <c r="C1086" i="14"/>
  <c r="H1085" i="14"/>
  <c r="G1085" i="14"/>
  <c r="C1083" i="14"/>
  <c r="G1083" i="14" s="1"/>
  <c r="C1082" i="14"/>
  <c r="G1082" i="14" s="1"/>
  <c r="H1081" i="14"/>
  <c r="G1081" i="14"/>
  <c r="C1074" i="14"/>
  <c r="G1074" i="14" s="1"/>
  <c r="H1073" i="14"/>
  <c r="G1073" i="14"/>
  <c r="C1071" i="14"/>
  <c r="C1070" i="14"/>
  <c r="H1069" i="14"/>
  <c r="G1069" i="14"/>
  <c r="C1062" i="14"/>
  <c r="H1061" i="14"/>
  <c r="G1061" i="14"/>
  <c r="C1059" i="14"/>
  <c r="C1058" i="14"/>
  <c r="H1057" i="14"/>
  <c r="G1057" i="14"/>
  <c r="C1050" i="14"/>
  <c r="H1049" i="14"/>
  <c r="G1049" i="14"/>
  <c r="C1047" i="14"/>
  <c r="C1046" i="14"/>
  <c r="H1045" i="14"/>
  <c r="G1045" i="14"/>
  <c r="C1038" i="14"/>
  <c r="H1038" i="14" s="1"/>
  <c r="H1037" i="14"/>
  <c r="G1037" i="14"/>
  <c r="C1035" i="14"/>
  <c r="G1035" i="14" s="1"/>
  <c r="C1034" i="14"/>
  <c r="H1033" i="14"/>
  <c r="G1033" i="14"/>
  <c r="C1026" i="14"/>
  <c r="H1025" i="14"/>
  <c r="G1025" i="14"/>
  <c r="C1023" i="14"/>
  <c r="H1023" i="14" s="1"/>
  <c r="C1022" i="14"/>
  <c r="H1021" i="14"/>
  <c r="G1021" i="14"/>
  <c r="C1014" i="14"/>
  <c r="H1013" i="14"/>
  <c r="G1013" i="14"/>
  <c r="C1011" i="14"/>
  <c r="C1010" i="14"/>
  <c r="H1009" i="14"/>
  <c r="G1009" i="14"/>
  <c r="C1002" i="14"/>
  <c r="H1001" i="14"/>
  <c r="G1001" i="14"/>
  <c r="C999" i="14"/>
  <c r="C998" i="14"/>
  <c r="H998" i="14" s="1"/>
  <c r="H997" i="14"/>
  <c r="G997" i="14"/>
  <c r="C990" i="14"/>
  <c r="H990" i="14" s="1"/>
  <c r="H989" i="14"/>
  <c r="G989" i="14"/>
  <c r="C987" i="14"/>
  <c r="G987" i="14" s="1"/>
  <c r="C986" i="14"/>
  <c r="H986" i="14" s="1"/>
  <c r="H985" i="14"/>
  <c r="G985" i="14"/>
  <c r="C978" i="14"/>
  <c r="C977" i="14"/>
  <c r="G977" i="14" s="1"/>
  <c r="C975" i="14"/>
  <c r="H975" i="14" s="1"/>
  <c r="C974" i="14"/>
  <c r="G974" i="14" s="1"/>
  <c r="H973" i="14"/>
  <c r="G973" i="14"/>
  <c r="C966" i="14"/>
  <c r="C965" i="14"/>
  <c r="H965" i="14" s="1"/>
  <c r="C963" i="14"/>
  <c r="C962" i="14"/>
  <c r="H961" i="14"/>
  <c r="G961" i="14"/>
  <c r="C954" i="14"/>
  <c r="C953" i="14"/>
  <c r="G953" i="14" s="1"/>
  <c r="C951" i="14"/>
  <c r="C950" i="14"/>
  <c r="H949" i="14"/>
  <c r="G949" i="14"/>
  <c r="C942" i="14"/>
  <c r="C941" i="14"/>
  <c r="C939" i="14"/>
  <c r="C938" i="14"/>
  <c r="H937" i="14"/>
  <c r="G937" i="14"/>
  <c r="C930" i="14"/>
  <c r="H930" i="14" s="1"/>
  <c r="C929" i="14"/>
  <c r="C927" i="14"/>
  <c r="G927" i="14" s="1"/>
  <c r="C926" i="14"/>
  <c r="H925" i="14"/>
  <c r="G925" i="14"/>
  <c r="C918" i="14"/>
  <c r="H917" i="14"/>
  <c r="G917" i="14"/>
  <c r="C915" i="14"/>
  <c r="C914" i="14"/>
  <c r="H913" i="14"/>
  <c r="G913" i="14"/>
  <c r="C906" i="14"/>
  <c r="H905" i="14"/>
  <c r="G905" i="14"/>
  <c r="C903" i="14"/>
  <c r="H903" i="14" s="1"/>
  <c r="C902" i="14"/>
  <c r="G902" i="14" s="1"/>
  <c r="H901" i="14"/>
  <c r="G901" i="14"/>
  <c r="C894" i="14"/>
  <c r="G894" i="14" s="1"/>
  <c r="H893" i="14"/>
  <c r="G893" i="14"/>
  <c r="C891" i="14"/>
  <c r="H891" i="14" s="1"/>
  <c r="C890" i="14"/>
  <c r="H889" i="14"/>
  <c r="G889" i="14"/>
  <c r="C882" i="14"/>
  <c r="C881" i="14"/>
  <c r="H881" i="14" s="1"/>
  <c r="C879" i="14"/>
  <c r="G879" i="14" s="1"/>
  <c r="C878" i="14"/>
  <c r="H878" i="14" s="1"/>
  <c r="H877" i="14"/>
  <c r="G877" i="14"/>
  <c r="C870" i="14"/>
  <c r="C869" i="14"/>
  <c r="G869" i="14" s="1"/>
  <c r="C867" i="14"/>
  <c r="H867" i="14" s="1"/>
  <c r="C866" i="14"/>
  <c r="G866" i="14" s="1"/>
  <c r="H865" i="14"/>
  <c r="G865" i="14"/>
  <c r="C858" i="14"/>
  <c r="G858" i="14" s="1"/>
  <c r="C857" i="14"/>
  <c r="C855" i="14"/>
  <c r="G855" i="14" s="1"/>
  <c r="C854" i="14"/>
  <c r="H853" i="14"/>
  <c r="G853" i="14"/>
  <c r="C846" i="14"/>
  <c r="C845" i="14"/>
  <c r="G845" i="14" s="1"/>
  <c r="C843" i="14"/>
  <c r="H843" i="14" s="1"/>
  <c r="C842" i="14"/>
  <c r="G842" i="14" s="1"/>
  <c r="H841" i="14"/>
  <c r="G841" i="14"/>
  <c r="C834" i="14"/>
  <c r="G834" i="14" s="1"/>
  <c r="C833" i="14"/>
  <c r="H833" i="14" s="1"/>
  <c r="C831" i="14"/>
  <c r="C830" i="14"/>
  <c r="H830" i="14" s="1"/>
  <c r="H829" i="14"/>
  <c r="G829" i="14"/>
  <c r="C822" i="14"/>
  <c r="H822" i="14" s="1"/>
  <c r="H821" i="14"/>
  <c r="G821" i="14"/>
  <c r="C819" i="14"/>
  <c r="C818" i="14"/>
  <c r="H818" i="14" s="1"/>
  <c r="H817" i="14"/>
  <c r="G817" i="14"/>
  <c r="C810" i="14"/>
  <c r="H810" i="14" s="1"/>
  <c r="H809" i="14"/>
  <c r="G809" i="14"/>
  <c r="C807" i="14"/>
  <c r="H807" i="14" s="1"/>
  <c r="C806" i="14"/>
  <c r="H805" i="14"/>
  <c r="G805" i="14"/>
  <c r="C798" i="14"/>
  <c r="H797" i="14"/>
  <c r="G797" i="14"/>
  <c r="C795" i="14"/>
  <c r="G795" i="14" s="1"/>
  <c r="C794" i="14"/>
  <c r="H793" i="14"/>
  <c r="G793" i="14"/>
  <c r="C786" i="14"/>
  <c r="H786" i="14" s="1"/>
  <c r="C785" i="14"/>
  <c r="C783" i="14"/>
  <c r="H783" i="14" s="1"/>
  <c r="C782" i="14"/>
  <c r="G782" i="14" s="1"/>
  <c r="H781" i="14"/>
  <c r="G781" i="14"/>
  <c r="C774" i="14"/>
  <c r="C773" i="14"/>
  <c r="H773" i="14" s="1"/>
  <c r="C771" i="14"/>
  <c r="G771" i="14" s="1"/>
  <c r="C770" i="14"/>
  <c r="H769" i="14"/>
  <c r="G769" i="14"/>
  <c r="C762" i="14"/>
  <c r="H762" i="14" s="1"/>
  <c r="C761" i="14"/>
  <c r="G761" i="14" s="1"/>
  <c r="C759" i="14"/>
  <c r="H759" i="14" s="1"/>
  <c r="C758" i="14"/>
  <c r="G758" i="14" s="1"/>
  <c r="H757" i="14"/>
  <c r="G757" i="14"/>
  <c r="C750" i="14"/>
  <c r="G750" i="14" s="1"/>
  <c r="C749" i="14"/>
  <c r="H749" i="14" s="1"/>
  <c r="C747" i="14"/>
  <c r="G747" i="14" s="1"/>
  <c r="C746" i="14"/>
  <c r="H745" i="14"/>
  <c r="G745" i="14"/>
  <c r="C738" i="14"/>
  <c r="H738" i="14" s="1"/>
  <c r="C737" i="14"/>
  <c r="G737" i="14" s="1"/>
  <c r="C735" i="14"/>
  <c r="H735" i="14" s="1"/>
  <c r="C734" i="14"/>
  <c r="G734" i="14" s="1"/>
  <c r="H733" i="14"/>
  <c r="G733" i="14"/>
  <c r="C726" i="14"/>
  <c r="H725" i="14"/>
  <c r="G725" i="14"/>
  <c r="C723" i="14"/>
  <c r="H723" i="14" s="1"/>
  <c r="C722" i="14"/>
  <c r="H721" i="14"/>
  <c r="G721" i="14"/>
  <c r="C714" i="14"/>
  <c r="H713" i="14"/>
  <c r="G713" i="14"/>
  <c r="C711" i="14"/>
  <c r="H711" i="14" s="1"/>
  <c r="C710" i="14"/>
  <c r="H709" i="14"/>
  <c r="G709" i="14"/>
  <c r="C702" i="14"/>
  <c r="H701" i="14"/>
  <c r="G701" i="14"/>
  <c r="C699" i="14"/>
  <c r="H699" i="14" s="1"/>
  <c r="C698" i="14"/>
  <c r="G698" i="14" s="1"/>
  <c r="H697" i="14"/>
  <c r="G697" i="14"/>
  <c r="C690" i="14"/>
  <c r="G690" i="14" s="1"/>
  <c r="C689" i="14"/>
  <c r="C687" i="14"/>
  <c r="G687" i="14" s="1"/>
  <c r="C686" i="14"/>
  <c r="H685" i="14"/>
  <c r="G685" i="14"/>
  <c r="C678" i="14"/>
  <c r="C677" i="14"/>
  <c r="G677" i="14" s="1"/>
  <c r="C675" i="14"/>
  <c r="H675" i="14" s="1"/>
  <c r="C674" i="14"/>
  <c r="G674" i="14" s="1"/>
  <c r="H673" i="14"/>
  <c r="G673" i="14"/>
  <c r="C666" i="14"/>
  <c r="G666" i="14" s="1"/>
  <c r="C665" i="14"/>
  <c r="C663" i="14"/>
  <c r="G663" i="14" s="1"/>
  <c r="C662" i="14"/>
  <c r="H662" i="14" s="1"/>
  <c r="H661" i="14"/>
  <c r="G661" i="14"/>
  <c r="C654" i="14"/>
  <c r="C653" i="14"/>
  <c r="G653" i="14" s="1"/>
  <c r="C651" i="14"/>
  <c r="H651" i="14" s="1"/>
  <c r="C650" i="14"/>
  <c r="H649" i="14"/>
  <c r="G649" i="14"/>
  <c r="C642" i="14"/>
  <c r="G642" i="14" s="1"/>
  <c r="C641" i="14"/>
  <c r="C639" i="14"/>
  <c r="G639" i="14" s="1"/>
  <c r="C638" i="14"/>
  <c r="H638" i="14" s="1"/>
  <c r="H637" i="14"/>
  <c r="G637" i="14"/>
  <c r="C630" i="14"/>
  <c r="H630" i="14" s="1"/>
  <c r="C629" i="14"/>
  <c r="G629" i="14" s="1"/>
  <c r="C627" i="14"/>
  <c r="H627" i="14" s="1"/>
  <c r="C626" i="14"/>
  <c r="H625" i="14"/>
  <c r="G625" i="14"/>
  <c r="C618" i="14"/>
  <c r="G618" i="14" s="1"/>
  <c r="C617" i="14"/>
  <c r="H617" i="14" s="1"/>
  <c r="C615" i="14"/>
  <c r="C614" i="14"/>
  <c r="H614" i="14" s="1"/>
  <c r="H613" i="14"/>
  <c r="G613" i="14"/>
  <c r="C606" i="14"/>
  <c r="H606" i="14" s="1"/>
  <c r="C605" i="14"/>
  <c r="G605" i="14" s="1"/>
  <c r="C603" i="14"/>
  <c r="H603" i="14" s="1"/>
  <c r="C602" i="14"/>
  <c r="G602" i="14" s="1"/>
  <c r="H601" i="14"/>
  <c r="G601" i="14"/>
  <c r="C594" i="14"/>
  <c r="C593" i="14"/>
  <c r="H593" i="14" s="1"/>
  <c r="C591" i="14"/>
  <c r="C590" i="14"/>
  <c r="H590" i="14" s="1"/>
  <c r="H589" i="14"/>
  <c r="G589" i="14"/>
  <c r="C582" i="14"/>
  <c r="H582" i="14" s="1"/>
  <c r="C581" i="14"/>
  <c r="G581" i="14" s="1"/>
  <c r="C579" i="14"/>
  <c r="G579" i="14" s="1"/>
  <c r="C578" i="14"/>
  <c r="G578" i="14" s="1"/>
  <c r="H577" i="14"/>
  <c r="G577" i="14"/>
  <c r="C570" i="14"/>
  <c r="G570" i="14" s="1"/>
  <c r="H569" i="14"/>
  <c r="G569" i="14"/>
  <c r="C567" i="14"/>
  <c r="H567" i="14" s="1"/>
  <c r="C566" i="14"/>
  <c r="H565" i="14"/>
  <c r="G565" i="14"/>
  <c r="C558" i="14"/>
  <c r="G558" i="14" s="1"/>
  <c r="H557" i="14"/>
  <c r="G557" i="14"/>
  <c r="C555" i="14"/>
  <c r="H555" i="14" s="1"/>
  <c r="C554" i="14"/>
  <c r="G554" i="14" s="1"/>
  <c r="H553" i="14"/>
  <c r="G553" i="14"/>
  <c r="H546" i="14"/>
  <c r="G546" i="14"/>
  <c r="H545" i="14"/>
  <c r="G545" i="14"/>
  <c r="C543" i="14"/>
  <c r="G543" i="14" s="1"/>
  <c r="C542" i="14"/>
  <c r="H542" i="14" s="1"/>
  <c r="H541" i="14"/>
  <c r="G541" i="14"/>
  <c r="C534" i="14"/>
  <c r="H533" i="14"/>
  <c r="G533" i="14"/>
  <c r="C531" i="14"/>
  <c r="G531" i="14" s="1"/>
  <c r="C530" i="14"/>
  <c r="H529" i="14"/>
  <c r="G529" i="14"/>
  <c r="H522" i="14"/>
  <c r="G522" i="14"/>
  <c r="H521" i="14"/>
  <c r="G521" i="14"/>
  <c r="C519" i="14"/>
  <c r="H519" i="14" s="1"/>
  <c r="C518" i="14"/>
  <c r="H517" i="14"/>
  <c r="G517" i="14"/>
  <c r="C510" i="14"/>
  <c r="H509" i="14"/>
  <c r="G509" i="14"/>
  <c r="C507" i="14"/>
  <c r="H507" i="14" s="1"/>
  <c r="C506" i="14"/>
  <c r="H505" i="14"/>
  <c r="G505" i="14"/>
  <c r="H498" i="14"/>
  <c r="G498" i="14"/>
  <c r="H497" i="14"/>
  <c r="G497" i="14"/>
  <c r="C495" i="14"/>
  <c r="C494" i="14"/>
  <c r="H493" i="14"/>
  <c r="G493" i="14"/>
  <c r="H486" i="14"/>
  <c r="G486" i="14"/>
  <c r="H485" i="14"/>
  <c r="G485" i="14"/>
  <c r="C483" i="14"/>
  <c r="H483" i="14" s="1"/>
  <c r="C482" i="14"/>
  <c r="H481" i="14"/>
  <c r="G481" i="14"/>
  <c r="C474" i="14"/>
  <c r="G474" i="14" s="1"/>
  <c r="H473" i="14"/>
  <c r="G473" i="14"/>
  <c r="C471" i="14"/>
  <c r="C470" i="14"/>
  <c r="G470" i="14" s="1"/>
  <c r="H469" i="14"/>
  <c r="G469" i="14"/>
  <c r="C462" i="14"/>
  <c r="G462" i="14" s="1"/>
  <c r="H461" i="14"/>
  <c r="G461" i="14"/>
  <c r="C459" i="14"/>
  <c r="H459" i="14" s="1"/>
  <c r="C458" i="14"/>
  <c r="H458" i="14" s="1"/>
  <c r="H457" i="14"/>
  <c r="G457" i="14"/>
  <c r="C450" i="14"/>
  <c r="H449" i="14"/>
  <c r="G449" i="14"/>
  <c r="C447" i="14"/>
  <c r="H447" i="14" s="1"/>
  <c r="C446" i="14"/>
  <c r="G446" i="14" s="1"/>
  <c r="H445" i="14"/>
  <c r="G445" i="14"/>
  <c r="C438" i="14"/>
  <c r="G438" i="14" s="1"/>
  <c r="H437" i="14"/>
  <c r="G437" i="14"/>
  <c r="C435" i="14"/>
  <c r="C434" i="14"/>
  <c r="G434" i="14" s="1"/>
  <c r="H433" i="14"/>
  <c r="G433" i="14"/>
  <c r="A429" i="14"/>
  <c r="A441" i="14" s="1"/>
  <c r="A453" i="14" s="1"/>
  <c r="A465" i="14" s="1"/>
  <c r="A477" i="14" s="1"/>
  <c r="A489" i="14" s="1"/>
  <c r="A501" i="14" s="1"/>
  <c r="A513" i="14" s="1"/>
  <c r="A525" i="14" s="1"/>
  <c r="A537" i="14" s="1"/>
  <c r="A549" i="14" s="1"/>
  <c r="A561" i="14" s="1"/>
  <c r="A573" i="14" s="1"/>
  <c r="A585" i="14" s="1"/>
  <c r="A597" i="14" s="1"/>
  <c r="A609" i="14" s="1"/>
  <c r="A621" i="14" s="1"/>
  <c r="A633" i="14" s="1"/>
  <c r="A645" i="14" s="1"/>
  <c r="A657" i="14" s="1"/>
  <c r="A669" i="14" s="1"/>
  <c r="A681" i="14" s="1"/>
  <c r="A693" i="14" s="1"/>
  <c r="A705" i="14" s="1"/>
  <c r="A717" i="14" s="1"/>
  <c r="A729" i="14" s="1"/>
  <c r="A741" i="14" s="1"/>
  <c r="A753" i="14" s="1"/>
  <c r="A765" i="14" s="1"/>
  <c r="A777" i="14" s="1"/>
  <c r="A789" i="14" s="1"/>
  <c r="A801" i="14" s="1"/>
  <c r="A813" i="14" s="1"/>
  <c r="A825" i="14" s="1"/>
  <c r="A837" i="14" s="1"/>
  <c r="A849" i="14" s="1"/>
  <c r="A861" i="14" s="1"/>
  <c r="A873" i="14" s="1"/>
  <c r="A885" i="14" s="1"/>
  <c r="A897" i="14" s="1"/>
  <c r="A909" i="14" s="1"/>
  <c r="A921" i="14" s="1"/>
  <c r="A933" i="14" s="1"/>
  <c r="A945" i="14" s="1"/>
  <c r="A957" i="14" s="1"/>
  <c r="A969" i="14" s="1"/>
  <c r="A981" i="14" s="1"/>
  <c r="A993" i="14" s="1"/>
  <c r="A1005" i="14" s="1"/>
  <c r="A1017" i="14" s="1"/>
  <c r="A1029" i="14" s="1"/>
  <c r="A1041" i="14" s="1"/>
  <c r="A1053" i="14" s="1"/>
  <c r="A1065" i="14" s="1"/>
  <c r="A1077" i="14" s="1"/>
  <c r="A1089" i="14" s="1"/>
  <c r="A1101" i="14" s="1"/>
  <c r="A1113" i="14" s="1"/>
  <c r="A1125" i="14" s="1"/>
  <c r="A1137" i="14" s="1"/>
  <c r="A1149" i="14" s="1"/>
  <c r="A1161" i="14" s="1"/>
  <c r="A1173" i="14" s="1"/>
  <c r="A1185" i="14" s="1"/>
  <c r="A1197" i="14" s="1"/>
  <c r="A1209" i="14" s="1"/>
  <c r="C425" i="14"/>
  <c r="G425" i="14" s="1"/>
  <c r="C423" i="14"/>
  <c r="H423" i="14" s="1"/>
  <c r="C422" i="14"/>
  <c r="G422" i="14" s="1"/>
  <c r="H421" i="14"/>
  <c r="G421" i="14"/>
  <c r="C414" i="14"/>
  <c r="G414" i="14" s="1"/>
  <c r="C412" i="14"/>
  <c r="G412" i="14" s="1"/>
  <c r="C411" i="14"/>
  <c r="H410" i="14"/>
  <c r="G410" i="14"/>
  <c r="C403" i="14"/>
  <c r="G403" i="14" s="1"/>
  <c r="C401" i="14"/>
  <c r="H401" i="14" s="1"/>
  <c r="C400" i="14"/>
  <c r="G400" i="14" s="1"/>
  <c r="H399" i="14"/>
  <c r="G399" i="14"/>
  <c r="C392" i="14"/>
  <c r="G392" i="14" s="1"/>
  <c r="C390" i="14"/>
  <c r="C389" i="14"/>
  <c r="H388" i="14"/>
  <c r="G388" i="14"/>
  <c r="C381" i="14"/>
  <c r="G381" i="14" s="1"/>
  <c r="C379" i="14"/>
  <c r="H379" i="14" s="1"/>
  <c r="C378" i="14"/>
  <c r="H377" i="14"/>
  <c r="G377" i="14"/>
  <c r="C370" i="14"/>
  <c r="H370" i="14" s="1"/>
  <c r="C368" i="14"/>
  <c r="H368" i="14" s="1"/>
  <c r="C367" i="14"/>
  <c r="G367" i="14" s="1"/>
  <c r="H366" i="14"/>
  <c r="G366" i="14"/>
  <c r="C359" i="14"/>
  <c r="G359" i="14" s="1"/>
  <c r="C357" i="14"/>
  <c r="H357" i="14" s="1"/>
  <c r="C356" i="14"/>
  <c r="H356" i="14" s="1"/>
  <c r="H355" i="14"/>
  <c r="G355" i="14"/>
  <c r="C348" i="14"/>
  <c r="G348" i="14" s="1"/>
  <c r="C346" i="14"/>
  <c r="C345" i="14"/>
  <c r="G345" i="14" s="1"/>
  <c r="H344" i="14"/>
  <c r="G344" i="14"/>
  <c r="C337" i="14"/>
  <c r="C335" i="14"/>
  <c r="H335" i="14" s="1"/>
  <c r="C334" i="14"/>
  <c r="H333" i="14"/>
  <c r="G333" i="14"/>
  <c r="C326" i="14"/>
  <c r="C324" i="14"/>
  <c r="H324" i="14" s="1"/>
  <c r="C323" i="14"/>
  <c r="G323" i="14" s="1"/>
  <c r="H322" i="14"/>
  <c r="G322" i="14"/>
  <c r="C315" i="14"/>
  <c r="G315" i="14" s="1"/>
  <c r="C313" i="14"/>
  <c r="H313" i="14" s="1"/>
  <c r="C312" i="14"/>
  <c r="H312" i="14" s="1"/>
  <c r="H311" i="14"/>
  <c r="G311" i="14"/>
  <c r="C304" i="14"/>
  <c r="H304" i="14" s="1"/>
  <c r="C302" i="14"/>
  <c r="H302" i="14" s="1"/>
  <c r="C301" i="14"/>
  <c r="H300" i="14"/>
  <c r="G300" i="14"/>
  <c r="C293" i="14"/>
  <c r="G293" i="14" s="1"/>
  <c r="C291" i="14"/>
  <c r="C290" i="14"/>
  <c r="H289" i="14"/>
  <c r="G289" i="14"/>
  <c r="C282" i="14"/>
  <c r="H282" i="14" s="1"/>
  <c r="C280" i="14"/>
  <c r="H280" i="14" s="1"/>
  <c r="C279" i="14"/>
  <c r="H278" i="14"/>
  <c r="G278" i="14"/>
  <c r="C271" i="14"/>
  <c r="C269" i="14"/>
  <c r="C268" i="14"/>
  <c r="H268" i="14" s="1"/>
  <c r="H267" i="14"/>
  <c r="G267" i="14"/>
  <c r="C260" i="14"/>
  <c r="H260" i="14" s="1"/>
  <c r="C258" i="14"/>
  <c r="H258" i="14" s="1"/>
  <c r="C257" i="14"/>
  <c r="H256" i="14"/>
  <c r="G256" i="14"/>
  <c r="A252" i="14"/>
  <c r="A263" i="14" s="1"/>
  <c r="A274" i="14" s="1"/>
  <c r="A285" i="14" s="1"/>
  <c r="A296" i="14" s="1"/>
  <c r="A307" i="14" s="1"/>
  <c r="A318" i="14" s="1"/>
  <c r="A329" i="14" s="1"/>
  <c r="A340" i="14" s="1"/>
  <c r="A351" i="14" s="1"/>
  <c r="A362" i="14" s="1"/>
  <c r="A373" i="14" s="1"/>
  <c r="A384" i="14" s="1"/>
  <c r="A395" i="14" s="1"/>
  <c r="A406" i="14" s="1"/>
  <c r="A417" i="14" s="1"/>
  <c r="H248" i="14"/>
  <c r="G248" i="14"/>
  <c r="H247" i="14"/>
  <c r="G247" i="14"/>
  <c r="H246" i="14"/>
  <c r="G246" i="14"/>
  <c r="H245" i="14"/>
  <c r="G245" i="14"/>
  <c r="H244" i="14"/>
  <c r="G244" i="14"/>
  <c r="H237" i="14"/>
  <c r="G237" i="14"/>
  <c r="H236" i="14"/>
  <c r="G236" i="14"/>
  <c r="H235" i="14"/>
  <c r="G235" i="14"/>
  <c r="H234" i="14"/>
  <c r="G234" i="14"/>
  <c r="H233" i="14"/>
  <c r="G233" i="14"/>
  <c r="G238" i="14" s="1"/>
  <c r="G229" i="14" s="1"/>
  <c r="H226" i="14"/>
  <c r="G226" i="14"/>
  <c r="H225" i="14"/>
  <c r="G225" i="14"/>
  <c r="H224" i="14"/>
  <c r="G224" i="14"/>
  <c r="H223" i="14"/>
  <c r="G223" i="14"/>
  <c r="H222" i="14"/>
  <c r="G222" i="14"/>
  <c r="H215" i="14"/>
  <c r="G215" i="14"/>
  <c r="H214" i="14"/>
  <c r="G214" i="14"/>
  <c r="H213" i="14"/>
  <c r="G213" i="14"/>
  <c r="H212" i="14"/>
  <c r="G212" i="14"/>
  <c r="H211" i="14"/>
  <c r="G211" i="14"/>
  <c r="H204" i="14"/>
  <c r="G204" i="14"/>
  <c r="H203" i="14"/>
  <c r="G203" i="14"/>
  <c r="H202" i="14"/>
  <c r="G202" i="14"/>
  <c r="H201" i="14"/>
  <c r="G201" i="14"/>
  <c r="H200" i="14"/>
  <c r="H205" i="14" s="1"/>
  <c r="H196" i="14" s="1"/>
  <c r="G200" i="14"/>
  <c r="G205" i="14" s="1"/>
  <c r="H193" i="14"/>
  <c r="G193" i="14"/>
  <c r="H192" i="14"/>
  <c r="G192" i="14"/>
  <c r="H191" i="14"/>
  <c r="G191" i="14"/>
  <c r="H190" i="14"/>
  <c r="G190" i="14"/>
  <c r="H189" i="14"/>
  <c r="G189" i="14"/>
  <c r="H182" i="14"/>
  <c r="G182" i="14"/>
  <c r="H180" i="14"/>
  <c r="G180" i="14"/>
  <c r="H179" i="14"/>
  <c r="G179" i="14"/>
  <c r="H178" i="14"/>
  <c r="G178" i="14"/>
  <c r="H177" i="14"/>
  <c r="G177" i="14"/>
  <c r="H170" i="14"/>
  <c r="G170" i="14"/>
  <c r="H169" i="14"/>
  <c r="G169" i="14"/>
  <c r="H168" i="14"/>
  <c r="G168" i="14"/>
  <c r="H167" i="14"/>
  <c r="G167" i="14"/>
  <c r="H166" i="14"/>
  <c r="G166" i="14"/>
  <c r="H159" i="14"/>
  <c r="G159" i="14"/>
  <c r="H158" i="14"/>
  <c r="G158" i="14"/>
  <c r="H157" i="14"/>
  <c r="G157" i="14"/>
  <c r="H156" i="14"/>
  <c r="G156" i="14"/>
  <c r="H155" i="14"/>
  <c r="G155" i="14"/>
  <c r="G160" i="14" s="1"/>
  <c r="H148" i="14"/>
  <c r="G148" i="14"/>
  <c r="H147" i="14"/>
  <c r="G147" i="14"/>
  <c r="H146" i="14"/>
  <c r="G146" i="14"/>
  <c r="H145" i="14"/>
  <c r="G145" i="14"/>
  <c r="H144" i="14"/>
  <c r="G144" i="14"/>
  <c r="H137" i="14"/>
  <c r="G137" i="14"/>
  <c r="H136" i="14"/>
  <c r="G136" i="14"/>
  <c r="H135" i="14"/>
  <c r="G135" i="14"/>
  <c r="H134" i="14"/>
  <c r="G134" i="14"/>
  <c r="H133" i="14"/>
  <c r="G133" i="14"/>
  <c r="H126" i="14"/>
  <c r="G126" i="14"/>
  <c r="H125" i="14"/>
  <c r="G125" i="14"/>
  <c r="H124" i="14"/>
  <c r="G124" i="14"/>
  <c r="H123" i="14"/>
  <c r="G123" i="14"/>
  <c r="H122" i="14"/>
  <c r="H127" i="14" s="1"/>
  <c r="H118" i="14" s="1"/>
  <c r="G122" i="14"/>
  <c r="G127" i="14" s="1"/>
  <c r="H115" i="14"/>
  <c r="G115" i="14"/>
  <c r="H114" i="14"/>
  <c r="G114" i="14"/>
  <c r="H113" i="14"/>
  <c r="G113" i="14"/>
  <c r="H112" i="14"/>
  <c r="G112" i="14"/>
  <c r="H111" i="14"/>
  <c r="G111" i="14"/>
  <c r="H104" i="14"/>
  <c r="G104" i="14"/>
  <c r="H103" i="14"/>
  <c r="G103" i="14"/>
  <c r="H102" i="14"/>
  <c r="G102" i="14"/>
  <c r="H101" i="14"/>
  <c r="G101" i="14"/>
  <c r="H100" i="14"/>
  <c r="H105" i="14" s="1"/>
  <c r="H96" i="14" s="1"/>
  <c r="G100" i="14"/>
  <c r="G105" i="14" s="1"/>
  <c r="G96" i="14" s="1"/>
  <c r="H93" i="14"/>
  <c r="G93" i="14"/>
  <c r="H92" i="14"/>
  <c r="G92" i="14"/>
  <c r="H91" i="14"/>
  <c r="G91" i="14"/>
  <c r="H90" i="14"/>
  <c r="G90" i="14"/>
  <c r="H89" i="14"/>
  <c r="G89" i="14"/>
  <c r="A85" i="14"/>
  <c r="A96" i="14" s="1"/>
  <c r="A107" i="14" s="1"/>
  <c r="A118" i="14" s="1"/>
  <c r="A129" i="14" s="1"/>
  <c r="A140" i="14" s="1"/>
  <c r="A151" i="14" s="1"/>
  <c r="A162" i="14" s="1"/>
  <c r="A173" i="14" s="1"/>
  <c r="A185" i="14" s="1"/>
  <c r="A196" i="14" s="1"/>
  <c r="A207" i="14" s="1"/>
  <c r="A218" i="14" s="1"/>
  <c r="A229" i="14" s="1"/>
  <c r="A240" i="14" s="1"/>
  <c r="H81" i="14"/>
  <c r="G81" i="14"/>
  <c r="H80" i="14"/>
  <c r="G80" i="14"/>
  <c r="H79" i="14"/>
  <c r="G79" i="14"/>
  <c r="H78" i="14"/>
  <c r="G78" i="14"/>
  <c r="H77" i="14"/>
  <c r="G77" i="14"/>
  <c r="H75" i="14"/>
  <c r="G75" i="14"/>
  <c r="H74" i="14"/>
  <c r="G74" i="14"/>
  <c r="H73" i="14"/>
  <c r="G73" i="14"/>
  <c r="H72" i="14"/>
  <c r="G72" i="14"/>
  <c r="H71" i="14"/>
  <c r="G71" i="14"/>
  <c r="C70" i="14"/>
  <c r="H62" i="14"/>
  <c r="G62" i="14"/>
  <c r="H61" i="14"/>
  <c r="G61" i="14"/>
  <c r="H60" i="14"/>
  <c r="G60" i="14"/>
  <c r="H59" i="14"/>
  <c r="G59" i="14"/>
  <c r="H58" i="14"/>
  <c r="G58" i="14"/>
  <c r="H56" i="14"/>
  <c r="G56" i="14"/>
  <c r="H55" i="14"/>
  <c r="G55" i="14"/>
  <c r="H54" i="14"/>
  <c r="G54" i="14"/>
  <c r="H53" i="14"/>
  <c r="G53" i="14"/>
  <c r="C52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7" i="14"/>
  <c r="G37" i="14"/>
  <c r="H36" i="14"/>
  <c r="G36" i="14"/>
  <c r="H35" i="14"/>
  <c r="G35" i="14"/>
  <c r="C34" i="14"/>
  <c r="A29" i="14"/>
  <c r="A47" i="14" s="1"/>
  <c r="A65" i="14" s="1"/>
  <c r="C25" i="14"/>
  <c r="H24" i="14"/>
  <c r="G24" i="14"/>
  <c r="H23" i="14"/>
  <c r="G23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C13" i="14"/>
  <c r="H8" i="14"/>
  <c r="G8" i="14"/>
  <c r="H7" i="14"/>
  <c r="H9" i="14" s="1"/>
  <c r="H3" i="14" s="1"/>
  <c r="G7" i="14"/>
  <c r="A3" i="14"/>
  <c r="A11" i="14" s="1"/>
  <c r="G25" i="14" l="1"/>
  <c r="H25" i="14"/>
  <c r="H26" i="14" s="1"/>
  <c r="H11" i="14" s="1"/>
  <c r="H34" i="14"/>
  <c r="G34" i="14"/>
  <c r="H52" i="14"/>
  <c r="G52" i="14"/>
  <c r="H70" i="14"/>
  <c r="G70" i="14"/>
  <c r="H183" i="14"/>
  <c r="H173" i="14" s="1"/>
  <c r="G194" i="14"/>
  <c r="H238" i="14"/>
  <c r="H229" i="14" s="1"/>
  <c r="H257" i="14"/>
  <c r="G257" i="14"/>
  <c r="G269" i="14"/>
  <c r="H269" i="14"/>
  <c r="G271" i="14"/>
  <c r="H271" i="14"/>
  <c r="G279" i="14"/>
  <c r="H279" i="14"/>
  <c r="G290" i="14"/>
  <c r="H290" i="14"/>
  <c r="G291" i="14"/>
  <c r="H291" i="14"/>
  <c r="G301" i="14"/>
  <c r="H301" i="14"/>
  <c r="G326" i="14"/>
  <c r="H326" i="14"/>
  <c r="H334" i="14"/>
  <c r="G334" i="14"/>
  <c r="G337" i="14"/>
  <c r="H337" i="14"/>
  <c r="G346" i="14"/>
  <c r="H346" i="14"/>
  <c r="G378" i="14"/>
  <c r="H378" i="14"/>
  <c r="G389" i="14"/>
  <c r="H389" i="14"/>
  <c r="G390" i="14"/>
  <c r="H390" i="14"/>
  <c r="G411" i="14"/>
  <c r="H411" i="14"/>
  <c r="H435" i="14"/>
  <c r="G435" i="14"/>
  <c r="H450" i="14"/>
  <c r="G450" i="14"/>
  <c r="H471" i="14"/>
  <c r="G471" i="14"/>
  <c r="G482" i="14"/>
  <c r="H482" i="14"/>
  <c r="G494" i="14"/>
  <c r="H494" i="14"/>
  <c r="G530" i="14"/>
  <c r="H530" i="14"/>
  <c r="H534" i="14"/>
  <c r="G534" i="14"/>
  <c r="G566" i="14"/>
  <c r="H566" i="14"/>
  <c r="G591" i="14"/>
  <c r="H591" i="14"/>
  <c r="G594" i="14"/>
  <c r="H594" i="14"/>
  <c r="G615" i="14"/>
  <c r="H615" i="14"/>
  <c r="G626" i="14"/>
  <c r="H626" i="14"/>
  <c r="G641" i="14"/>
  <c r="H641" i="14"/>
  <c r="G650" i="14"/>
  <c r="H650" i="14"/>
  <c r="G654" i="14"/>
  <c r="H654" i="14"/>
  <c r="H665" i="14"/>
  <c r="G665" i="14"/>
  <c r="H678" i="14"/>
  <c r="G678" i="14"/>
  <c r="H686" i="14"/>
  <c r="G686" i="14"/>
  <c r="G689" i="14"/>
  <c r="H689" i="14"/>
  <c r="G726" i="14"/>
  <c r="H726" i="14"/>
  <c r="H746" i="14"/>
  <c r="G746" i="14"/>
  <c r="H770" i="14"/>
  <c r="G770" i="14"/>
  <c r="G774" i="14"/>
  <c r="H774" i="14"/>
  <c r="G785" i="14"/>
  <c r="H785" i="14"/>
  <c r="G794" i="14"/>
  <c r="H794" i="14"/>
  <c r="G798" i="14"/>
  <c r="H798" i="14"/>
  <c r="G806" i="14"/>
  <c r="H806" i="14"/>
  <c r="G831" i="14"/>
  <c r="H831" i="14"/>
  <c r="H846" i="14"/>
  <c r="G846" i="14"/>
  <c r="H854" i="14"/>
  <c r="G854" i="14"/>
  <c r="G857" i="14"/>
  <c r="H857" i="14"/>
  <c r="H870" i="14"/>
  <c r="G870" i="14"/>
  <c r="G882" i="14"/>
  <c r="H882" i="14"/>
  <c r="G914" i="14"/>
  <c r="H914" i="14"/>
  <c r="H915" i="14"/>
  <c r="G915" i="14"/>
  <c r="G918" i="14"/>
  <c r="H918" i="14"/>
  <c r="H938" i="14"/>
  <c r="G938" i="14"/>
  <c r="G939" i="14"/>
  <c r="H939" i="14"/>
  <c r="H941" i="14"/>
  <c r="G941" i="14"/>
  <c r="G942" i="14"/>
  <c r="H942" i="14"/>
  <c r="G950" i="14"/>
  <c r="H950" i="14"/>
  <c r="G962" i="14"/>
  <c r="H962" i="14"/>
  <c r="H978" i="14"/>
  <c r="G978" i="14"/>
  <c r="G999" i="14"/>
  <c r="H999" i="14"/>
  <c r="G1011" i="14"/>
  <c r="H1011" i="14"/>
  <c r="H1014" i="14"/>
  <c r="G1014" i="14"/>
  <c r="G1022" i="14"/>
  <c r="H1022" i="14"/>
  <c r="G1026" i="14"/>
  <c r="H1026" i="14"/>
  <c r="G1034" i="14"/>
  <c r="H1034" i="14"/>
  <c r="H1046" i="14"/>
  <c r="G1046" i="14"/>
  <c r="G1050" i="14"/>
  <c r="H1050" i="14"/>
  <c r="G1059" i="14"/>
  <c r="H1059" i="14"/>
  <c r="G1062" i="14"/>
  <c r="H1062" i="14"/>
  <c r="G1071" i="14"/>
  <c r="H1071" i="14"/>
  <c r="H1086" i="14"/>
  <c r="G1086" i="14"/>
  <c r="H1094" i="14"/>
  <c r="G1094" i="14"/>
  <c r="H1098" i="14"/>
  <c r="G1098" i="14"/>
  <c r="H1106" i="14"/>
  <c r="G1106" i="14"/>
  <c r="G1119" i="14"/>
  <c r="H1119" i="14"/>
  <c r="H1122" i="14"/>
  <c r="G1122" i="14"/>
  <c r="H1134" i="14"/>
  <c r="G1134" i="14"/>
  <c r="G1143" i="14"/>
  <c r="H1143" i="14"/>
  <c r="G1146" i="14"/>
  <c r="H1146" i="14"/>
  <c r="G1154" i="14"/>
  <c r="H1154" i="14"/>
  <c r="H1158" i="14"/>
  <c r="G1158" i="14"/>
  <c r="H1166" i="14"/>
  <c r="G1166" i="14"/>
  <c r="H1178" i="14"/>
  <c r="G1178" i="14"/>
  <c r="G1190" i="14"/>
  <c r="H1190" i="14"/>
  <c r="H1203" i="14"/>
  <c r="G1203" i="14"/>
  <c r="H1214" i="14"/>
  <c r="G1214" i="14"/>
  <c r="H1217" i="14"/>
  <c r="G1217" i="14"/>
  <c r="G1231" i="14"/>
  <c r="H1231" i="14"/>
  <c r="H1239" i="14"/>
  <c r="G1239" i="14"/>
  <c r="H1243" i="14"/>
  <c r="G1243" i="14"/>
  <c r="G1251" i="14"/>
  <c r="H1251" i="14"/>
  <c r="H1267" i="14"/>
  <c r="G1267" i="14"/>
  <c r="H1287" i="14"/>
  <c r="G1287" i="14"/>
  <c r="G1288" i="14"/>
  <c r="H1288" i="14"/>
  <c r="H1290" i="14"/>
  <c r="G1290" i="14"/>
  <c r="G1299" i="14"/>
  <c r="H1299" i="14"/>
  <c r="H1304" i="14" s="1"/>
  <c r="H1294" i="14" s="1"/>
  <c r="G1324" i="14"/>
  <c r="H1324" i="14"/>
  <c r="H1326" i="14"/>
  <c r="G1326" i="14"/>
  <c r="G1335" i="14"/>
  <c r="H1335" i="14"/>
  <c r="H1347" i="14"/>
  <c r="G1347" i="14"/>
  <c r="G1360" i="14"/>
  <c r="H1360" i="14"/>
  <c r="H1383" i="14"/>
  <c r="G1383" i="14"/>
  <c r="G1396" i="14"/>
  <c r="H1396" i="14"/>
  <c r="H1398" i="14"/>
  <c r="G1398" i="14"/>
  <c r="G1431" i="14"/>
  <c r="H1431" i="14"/>
  <c r="G1443" i="14"/>
  <c r="H1443" i="14"/>
  <c r="H1455" i="14"/>
  <c r="G1455" i="14"/>
  <c r="H1456" i="14"/>
  <c r="G1456" i="14"/>
  <c r="H1467" i="14"/>
  <c r="G1467" i="14"/>
  <c r="H1470" i="14"/>
  <c r="G1470" i="14"/>
  <c r="H1491" i="14"/>
  <c r="G1491" i="14"/>
  <c r="G1504" i="14"/>
  <c r="H1504" i="14"/>
  <c r="G1506" i="14"/>
  <c r="H1506" i="14"/>
  <c r="H1528" i="14"/>
  <c r="G1528" i="14"/>
  <c r="G1539" i="14"/>
  <c r="H1539" i="14"/>
  <c r="H1542" i="14"/>
  <c r="G1542" i="14"/>
  <c r="H1554" i="14"/>
  <c r="G1554" i="14"/>
  <c r="G1587" i="14"/>
  <c r="H1587" i="14"/>
  <c r="H1590" i="14"/>
  <c r="G1590" i="14"/>
  <c r="H1612" i="14"/>
  <c r="G1612" i="14"/>
  <c r="H1614" i="14"/>
  <c r="G1614" i="14"/>
  <c r="H1626" i="14"/>
  <c r="G1626" i="14"/>
  <c r="H1650" i="14"/>
  <c r="H1652" i="14" s="1"/>
  <c r="H1642" i="14" s="1"/>
  <c r="G1650" i="14"/>
  <c r="H1676" i="14"/>
  <c r="G1676" i="14"/>
  <c r="H1721" i="14"/>
  <c r="G1721" i="14"/>
  <c r="G1772" i="14"/>
  <c r="H1772" i="14"/>
  <c r="H1784" i="14"/>
  <c r="H1786" i="14" s="1"/>
  <c r="H1776" i="14" s="1"/>
  <c r="G1784" i="14"/>
  <c r="H1796" i="14"/>
  <c r="G1796" i="14"/>
  <c r="H1829" i="14"/>
  <c r="G1829" i="14"/>
  <c r="G1830" i="14"/>
  <c r="H1830" i="14"/>
  <c r="H1845" i="14"/>
  <c r="G1845" i="14"/>
  <c r="G1855" i="14"/>
  <c r="H1855" i="14"/>
  <c r="H1866" i="14"/>
  <c r="G1866" i="14"/>
  <c r="H1879" i="14"/>
  <c r="G1879" i="14"/>
  <c r="H1903" i="14"/>
  <c r="G1903" i="14"/>
  <c r="H1915" i="14"/>
  <c r="G1915" i="14"/>
  <c r="H1917" i="14"/>
  <c r="G1917" i="14"/>
  <c r="G1927" i="14"/>
  <c r="H1927" i="14"/>
  <c r="G1929" i="14"/>
  <c r="H1929" i="14"/>
  <c r="H1951" i="14"/>
  <c r="G1951" i="14"/>
  <c r="G1962" i="14"/>
  <c r="H1962" i="14"/>
  <c r="G1965" i="14"/>
  <c r="H1965" i="14"/>
  <c r="H1986" i="14"/>
  <c r="G1986" i="14"/>
  <c r="H1987" i="14"/>
  <c r="G1987" i="14"/>
  <c r="H1989" i="14"/>
  <c r="G1989" i="14"/>
  <c r="G1999" i="14"/>
  <c r="H1999" i="14"/>
  <c r="G2001" i="14"/>
  <c r="H2001" i="14"/>
  <c r="G2010" i="14"/>
  <c r="H2010" i="14"/>
  <c r="H2023" i="14"/>
  <c r="G2023" i="14"/>
  <c r="H2037" i="14"/>
  <c r="G2037" i="14"/>
  <c r="G2046" i="14"/>
  <c r="H2046" i="14"/>
  <c r="H2047" i="14"/>
  <c r="G2047" i="14"/>
  <c r="H2058" i="14"/>
  <c r="G2058" i="14"/>
  <c r="H2059" i="14"/>
  <c r="G2059" i="14"/>
  <c r="G2071" i="14"/>
  <c r="H2071" i="14"/>
  <c r="H2073" i="14"/>
  <c r="G2073" i="14"/>
  <c r="H2084" i="14"/>
  <c r="G2084" i="14"/>
  <c r="G2086" i="14"/>
  <c r="H2086" i="14"/>
  <c r="G2088" i="14"/>
  <c r="H2088" i="14"/>
  <c r="H2103" i="14"/>
  <c r="G2103" i="14"/>
  <c r="H2104" i="14"/>
  <c r="G2104" i="14"/>
  <c r="H2114" i="14"/>
  <c r="G2114" i="14"/>
  <c r="G2118" i="14"/>
  <c r="H2118" i="14"/>
  <c r="G2142" i="14"/>
  <c r="H2142" i="14"/>
  <c r="H2153" i="14"/>
  <c r="G2153" i="14"/>
  <c r="H2154" i="14"/>
  <c r="G2154" i="14"/>
  <c r="H2177" i="14"/>
  <c r="G2177" i="14"/>
  <c r="H2189" i="14"/>
  <c r="G2189" i="14"/>
  <c r="H2201" i="14"/>
  <c r="G2201" i="14"/>
  <c r="H2213" i="14"/>
  <c r="G2213" i="14"/>
  <c r="H2214" i="14"/>
  <c r="G2214" i="14"/>
  <c r="H2225" i="14"/>
  <c r="G2225" i="14"/>
  <c r="H2226" i="14"/>
  <c r="G2226" i="14"/>
  <c r="H2230" i="14"/>
  <c r="H2220" i="14" s="1"/>
  <c r="G2238" i="14"/>
  <c r="H2238" i="14"/>
  <c r="H2252" i="14"/>
  <c r="G2252" i="14"/>
  <c r="H2254" i="14"/>
  <c r="G2254" i="14"/>
  <c r="G2266" i="14"/>
  <c r="H2266" i="14"/>
  <c r="H2280" i="14"/>
  <c r="G2280" i="14"/>
  <c r="H2293" i="14"/>
  <c r="G2293" i="14"/>
  <c r="H2296" i="14"/>
  <c r="G2296" i="14"/>
  <c r="G2324" i="14"/>
  <c r="H2324" i="14"/>
  <c r="G2325" i="14"/>
  <c r="H2325" i="14"/>
  <c r="H2353" i="14"/>
  <c r="G2353" i="14"/>
  <c r="H2366" i="14"/>
  <c r="G2366" i="14"/>
  <c r="H2367" i="14"/>
  <c r="G2367" i="14"/>
  <c r="H2378" i="14"/>
  <c r="G2378" i="14"/>
  <c r="G2380" i="14"/>
  <c r="H2380" i="14"/>
  <c r="H2409" i="14"/>
  <c r="H2411" i="14" s="1"/>
  <c r="H2399" i="14" s="1"/>
  <c r="G2409" i="14"/>
  <c r="H2422" i="14"/>
  <c r="G2422" i="14"/>
  <c r="H2437" i="14"/>
  <c r="G2437" i="14"/>
  <c r="H2450" i="14"/>
  <c r="G2450" i="14"/>
  <c r="H2462" i="14"/>
  <c r="G2462" i="14"/>
  <c r="H2476" i="14"/>
  <c r="G2476" i="14"/>
  <c r="G2517" i="14"/>
  <c r="H2517" i="14"/>
  <c r="G2521" i="14"/>
  <c r="H2521" i="14"/>
  <c r="H2536" i="14"/>
  <c r="G2536" i="14"/>
  <c r="H2546" i="14"/>
  <c r="G2546" i="14"/>
  <c r="H2550" i="14"/>
  <c r="G2550" i="14"/>
  <c r="H2564" i="14"/>
  <c r="G2564" i="14"/>
  <c r="H2732" i="14"/>
  <c r="H2733" i="14" s="1"/>
  <c r="H2721" i="14" s="1"/>
  <c r="G2732" i="14"/>
  <c r="H2747" i="14"/>
  <c r="H2735" i="14" s="1"/>
  <c r="H2774" i="14"/>
  <c r="G2774" i="14"/>
  <c r="H2789" i="14"/>
  <c r="H2777" i="14" s="1"/>
  <c r="H2816" i="14"/>
  <c r="G2816" i="14"/>
  <c r="H2838" i="14"/>
  <c r="G2838" i="14"/>
  <c r="H2845" i="14"/>
  <c r="G2845" i="14"/>
  <c r="H2862" i="14"/>
  <c r="G2862" i="14"/>
  <c r="H2873" i="14"/>
  <c r="G2873" i="14"/>
  <c r="G2884" i="14"/>
  <c r="H2884" i="14"/>
  <c r="H2896" i="14"/>
  <c r="G2896" i="14"/>
  <c r="G2928" i="14"/>
  <c r="G2932" i="14" s="1"/>
  <c r="H2928" i="14"/>
  <c r="G2985" i="14"/>
  <c r="G3078" i="14"/>
  <c r="H3078" i="14"/>
  <c r="H3080" i="14" s="1"/>
  <c r="H3072" i="14" s="1"/>
  <c r="H3144" i="14"/>
  <c r="G3144" i="14"/>
  <c r="H3240" i="14"/>
  <c r="H3222" i="14" s="1"/>
  <c r="G3654" i="14"/>
  <c r="G3634" i="14" s="1"/>
  <c r="H3841" i="14"/>
  <c r="G3841" i="14"/>
  <c r="H3848" i="14"/>
  <c r="G3848" i="14"/>
  <c r="G3852" i="14"/>
  <c r="H3852" i="14"/>
  <c r="G3976" i="14"/>
  <c r="H3976" i="14"/>
  <c r="H4008" i="14"/>
  <c r="G4008" i="14"/>
  <c r="H4023" i="14"/>
  <c r="G4023" i="14"/>
  <c r="H4037" i="14"/>
  <c r="G4037" i="14"/>
  <c r="H4071" i="14"/>
  <c r="H4061" i="14" s="1"/>
  <c r="H4332" i="14"/>
  <c r="G4332" i="14"/>
  <c r="H4346" i="14"/>
  <c r="G4346" i="14"/>
  <c r="G4354" i="14" s="1"/>
  <c r="G4476" i="14"/>
  <c r="H4476" i="14"/>
  <c r="H4532" i="14"/>
  <c r="G4532" i="14"/>
  <c r="G4540" i="14" s="1"/>
  <c r="H4588" i="14"/>
  <c r="G4588" i="14"/>
  <c r="H4602" i="14"/>
  <c r="H4610" i="14" s="1"/>
  <c r="H4598" i="14" s="1"/>
  <c r="G4602" i="14"/>
  <c r="H4645" i="14"/>
  <c r="G4645" i="14"/>
  <c r="G4647" i="14" s="1"/>
  <c r="H4681" i="14"/>
  <c r="G4681" i="14"/>
  <c r="H4683" i="14"/>
  <c r="G4683" i="14"/>
  <c r="H4695" i="14"/>
  <c r="G4695" i="14"/>
  <c r="H4697" i="14"/>
  <c r="G4697" i="14"/>
  <c r="G4736" i="14"/>
  <c r="H4736" i="14"/>
  <c r="G4748" i="14"/>
  <c r="H4748" i="14"/>
  <c r="H4750" i="14"/>
  <c r="G4750" i="14"/>
  <c r="H4762" i="14"/>
  <c r="G4762" i="14"/>
  <c r="G4774" i="14"/>
  <c r="H4774" i="14"/>
  <c r="G4778" i="14"/>
  <c r="H4778" i="14"/>
  <c r="H4792" i="14"/>
  <c r="G4792" i="14"/>
  <c r="H5018" i="14"/>
  <c r="H5004" i="14" s="1"/>
  <c r="H5050" i="14"/>
  <c r="H5036" i="14" s="1"/>
  <c r="H5091" i="14"/>
  <c r="G5091" i="14"/>
  <c r="H5095" i="14"/>
  <c r="G5095" i="14"/>
  <c r="H5096" i="14"/>
  <c r="G5096" i="14"/>
  <c r="H5104" i="14"/>
  <c r="G5104" i="14"/>
  <c r="H5107" i="14"/>
  <c r="G5107" i="14"/>
  <c r="H5108" i="14"/>
  <c r="G5108" i="14"/>
  <c r="H5121" i="14"/>
  <c r="G5121" i="14"/>
  <c r="G5141" i="14"/>
  <c r="H5141" i="14"/>
  <c r="G5156" i="14"/>
  <c r="H5156" i="14"/>
  <c r="C5181" i="14"/>
  <c r="H5179" i="14"/>
  <c r="G5183" i="14"/>
  <c r="H5183" i="14"/>
  <c r="H5184" i="14"/>
  <c r="G5184" i="14"/>
  <c r="H5238" i="14"/>
  <c r="G5238" i="14"/>
  <c r="H5242" i="14"/>
  <c r="G5242" i="14"/>
  <c r="H5244" i="14"/>
  <c r="G5244" i="14"/>
  <c r="H5247" i="14"/>
  <c r="G5247" i="14"/>
  <c r="G5275" i="14"/>
  <c r="H5275" i="14"/>
  <c r="G5277" i="14"/>
  <c r="H5277" i="14"/>
  <c r="H5278" i="14"/>
  <c r="G5278" i="14"/>
  <c r="H5295" i="14"/>
  <c r="G5295" i="14"/>
  <c r="G5297" i="14"/>
  <c r="H5297" i="14"/>
  <c r="H5298" i="14"/>
  <c r="H5299" i="14" s="1"/>
  <c r="H5290" i="14" s="1"/>
  <c r="G5298" i="14"/>
  <c r="G5307" i="14"/>
  <c r="H5307" i="14"/>
  <c r="H5308" i="14"/>
  <c r="G5308" i="14"/>
  <c r="H5312" i="14"/>
  <c r="G5312" i="14"/>
  <c r="H5347" i="14"/>
  <c r="G5347" i="14"/>
  <c r="H5348" i="14"/>
  <c r="G5348" i="14"/>
  <c r="H5368" i="14"/>
  <c r="G5368" i="14"/>
  <c r="G5377" i="14"/>
  <c r="H5377" i="14"/>
  <c r="H5379" i="14"/>
  <c r="G5379" i="14"/>
  <c r="H5383" i="14"/>
  <c r="G5383" i="14"/>
  <c r="H5384" i="14"/>
  <c r="G5384" i="14"/>
  <c r="H5417" i="14"/>
  <c r="G5417" i="14"/>
  <c r="G5419" i="14"/>
  <c r="H5419" i="14"/>
  <c r="G5438" i="14"/>
  <c r="H5438" i="14"/>
  <c r="H5451" i="14"/>
  <c r="G5451" i="14"/>
  <c r="G5502" i="14"/>
  <c r="H5502" i="14"/>
  <c r="H5575" i="14"/>
  <c r="G5575" i="14"/>
  <c r="H5625" i="14"/>
  <c r="G5625" i="14"/>
  <c r="G5639" i="14"/>
  <c r="H5639" i="14"/>
  <c r="G5678" i="14"/>
  <c r="G5687" i="14"/>
  <c r="H5687" i="14"/>
  <c r="H5699" i="14"/>
  <c r="G5699" i="14"/>
  <c r="H5740" i="14"/>
  <c r="H5725" i="14" s="1"/>
  <c r="G5761" i="14"/>
  <c r="H5761" i="14"/>
  <c r="H5839" i="14"/>
  <c r="G5839" i="14"/>
  <c r="I5898" i="14"/>
  <c r="G5929" i="14"/>
  <c r="I5942" i="14"/>
  <c r="I229" i="14"/>
  <c r="H348" i="14"/>
  <c r="H412" i="14"/>
  <c r="H446" i="14"/>
  <c r="H451" i="14" s="1"/>
  <c r="H441" i="14" s="1"/>
  <c r="G459" i="14"/>
  <c r="G567" i="14"/>
  <c r="H579" i="14"/>
  <c r="G593" i="14"/>
  <c r="G617" i="14"/>
  <c r="H674" i="14"/>
  <c r="H687" i="14"/>
  <c r="G830" i="14"/>
  <c r="H855" i="14"/>
  <c r="H919" i="14"/>
  <c r="H909" i="14" s="1"/>
  <c r="H927" i="14"/>
  <c r="G1095" i="14"/>
  <c r="H1419" i="14"/>
  <c r="G1419" i="14"/>
  <c r="G1468" i="14"/>
  <c r="H1468" i="14"/>
  <c r="H2116" i="14"/>
  <c r="G2116" i="14"/>
  <c r="H2537" i="14"/>
  <c r="H2525" i="14" s="1"/>
  <c r="H2526" i="14" s="1"/>
  <c r="H2863" i="14"/>
  <c r="G2863" i="14"/>
  <c r="G3240" i="14"/>
  <c r="G3222" i="14" s="1"/>
  <c r="G45" i="14"/>
  <c r="H116" i="14"/>
  <c r="H107" i="14" s="1"/>
  <c r="G183" i="14"/>
  <c r="G282" i="14"/>
  <c r="G335" i="14"/>
  <c r="G338" i="14" s="1"/>
  <c r="G368" i="14"/>
  <c r="H381" i="14"/>
  <c r="H382" i="14" s="1"/>
  <c r="H373" i="14" s="1"/>
  <c r="H434" i="14"/>
  <c r="G519" i="14"/>
  <c r="G606" i="14"/>
  <c r="G630" i="14"/>
  <c r="G738" i="14"/>
  <c r="H750" i="14"/>
  <c r="G818" i="14"/>
  <c r="G843" i="14"/>
  <c r="H869" i="14"/>
  <c r="G881" i="14"/>
  <c r="G929" i="14"/>
  <c r="H929" i="14"/>
  <c r="G963" i="14"/>
  <c r="H963" i="14"/>
  <c r="G1311" i="14"/>
  <c r="H1977" i="14"/>
  <c r="G1977" i="14"/>
  <c r="H4669" i="14"/>
  <c r="G4669" i="14"/>
  <c r="H5515" i="14"/>
  <c r="G5515" i="14"/>
  <c r="H2022" i="14"/>
  <c r="G2022" i="14"/>
  <c r="H629" i="14"/>
  <c r="H631" i="14" s="1"/>
  <c r="H621" i="14" s="1"/>
  <c r="H2268" i="14"/>
  <c r="H2271" i="14" s="1"/>
  <c r="H2259" i="14" s="1"/>
  <c r="H2260" i="14" s="1"/>
  <c r="G2268" i="14"/>
  <c r="G5688" i="14"/>
  <c r="H5688" i="14"/>
  <c r="G294" i="14"/>
  <c r="H400" i="14"/>
  <c r="G447" i="14"/>
  <c r="H581" i="14"/>
  <c r="H618" i="14"/>
  <c r="G662" i="14"/>
  <c r="G675" i="14"/>
  <c r="G679" i="14" s="1"/>
  <c r="G723" i="14"/>
  <c r="H782" i="14"/>
  <c r="G1540" i="14"/>
  <c r="H1540" i="14"/>
  <c r="G2255" i="14"/>
  <c r="H2255" i="14"/>
  <c r="H3296" i="14"/>
  <c r="H3280" i="14" s="1"/>
  <c r="G3990" i="14"/>
  <c r="H3990" i="14"/>
  <c r="G5311" i="14"/>
  <c r="H5311" i="14"/>
  <c r="H5638" i="14"/>
  <c r="H5644" i="14" s="1"/>
  <c r="H5629" i="14" s="1"/>
  <c r="G5638" i="14"/>
  <c r="G762" i="14"/>
  <c r="G82" i="14"/>
  <c r="G966" i="14"/>
  <c r="H966" i="14"/>
  <c r="H1002" i="14"/>
  <c r="G1002" i="14"/>
  <c r="H1578" i="14"/>
  <c r="G1578" i="14"/>
  <c r="H1697" i="14"/>
  <c r="G1697" i="14"/>
  <c r="H1878" i="14"/>
  <c r="G1878" i="14"/>
  <c r="H2831" i="14"/>
  <c r="G2831" i="14"/>
  <c r="H4039" i="14"/>
  <c r="G4039" i="14"/>
  <c r="H4745" i="14"/>
  <c r="H4752" i="14" s="1"/>
  <c r="H4740" i="14" s="1"/>
  <c r="G4745" i="14"/>
  <c r="G4752" i="14" s="1"/>
  <c r="G4740" i="14" s="1"/>
  <c r="G4741" i="14" s="1"/>
  <c r="G5689" i="14"/>
  <c r="H367" i="14"/>
  <c r="H371" i="14" s="1"/>
  <c r="G171" i="14"/>
  <c r="H82" i="14"/>
  <c r="H65" i="14" s="1"/>
  <c r="G94" i="14"/>
  <c r="G116" i="14"/>
  <c r="G349" i="14"/>
  <c r="G370" i="14"/>
  <c r="G401" i="14"/>
  <c r="G507" i="14"/>
  <c r="G582" i="14"/>
  <c r="G583" i="14" s="1"/>
  <c r="H663" i="14"/>
  <c r="H677" i="14"/>
  <c r="G783" i="14"/>
  <c r="G799" i="14"/>
  <c r="G789" i="14" s="1"/>
  <c r="H845" i="14"/>
  <c r="H1070" i="14"/>
  <c r="G1070" i="14"/>
  <c r="H1202" i="14"/>
  <c r="G1202" i="14"/>
  <c r="G1527" i="14"/>
  <c r="H1661" i="14"/>
  <c r="G1661" i="14"/>
  <c r="G2121" i="14"/>
  <c r="G2108" i="14" s="1"/>
  <c r="H4759" i="14"/>
  <c r="G4759" i="14"/>
  <c r="G5700" i="14"/>
  <c r="H5700" i="14"/>
  <c r="H879" i="14"/>
  <c r="H138" i="14"/>
  <c r="H129" i="14" s="1"/>
  <c r="G9" i="14"/>
  <c r="H94" i="14"/>
  <c r="H85" i="14" s="1"/>
  <c r="H160" i="14"/>
  <c r="H151" i="14" s="1"/>
  <c r="H194" i="14"/>
  <c r="H185" i="14" s="1"/>
  <c r="H249" i="14"/>
  <c r="H240" i="14" s="1"/>
  <c r="G357" i="14"/>
  <c r="H422" i="14"/>
  <c r="H570" i="14"/>
  <c r="G638" i="14"/>
  <c r="G651" i="14"/>
  <c r="G655" i="14" s="1"/>
  <c r="G645" i="14" s="1"/>
  <c r="H690" i="14"/>
  <c r="H758" i="14"/>
  <c r="H771" i="14"/>
  <c r="H775" i="14" s="1"/>
  <c r="H765" i="14" s="1"/>
  <c r="H795" i="14"/>
  <c r="G833" i="14"/>
  <c r="H858" i="14"/>
  <c r="G903" i="14"/>
  <c r="H943" i="14"/>
  <c r="H933" i="14" s="1"/>
  <c r="G1371" i="14"/>
  <c r="H1371" i="14"/>
  <c r="H1376" i="14" s="1"/>
  <c r="H1366" i="14" s="1"/>
  <c r="G1407" i="14"/>
  <c r="H1407" i="14"/>
  <c r="H1950" i="14"/>
  <c r="G1950" i="14"/>
  <c r="H2503" i="14"/>
  <c r="G2503" i="14"/>
  <c r="H2932" i="14"/>
  <c r="H2924" i="14" s="1"/>
  <c r="H3992" i="14"/>
  <c r="H4000" i="14" s="1"/>
  <c r="G3992" i="14"/>
  <c r="H4658" i="14"/>
  <c r="H4649" i="14" s="1"/>
  <c r="G2914" i="14"/>
  <c r="G749" i="14"/>
  <c r="H4047" i="14"/>
  <c r="H4033" i="14" s="1"/>
  <c r="H595" i="14"/>
  <c r="H585" i="14" s="1"/>
  <c r="G890" i="14"/>
  <c r="H890" i="14"/>
  <c r="H951" i="14"/>
  <c r="G951" i="14"/>
  <c r="G1010" i="14"/>
  <c r="G1015" i="14" s="1"/>
  <c r="H1010" i="14"/>
  <c r="H3088" i="14"/>
  <c r="G3088" i="14"/>
  <c r="G4823" i="14"/>
  <c r="G5227" i="14"/>
  <c r="H5227" i="14"/>
  <c r="H5274" i="14"/>
  <c r="G5274" i="14"/>
  <c r="H5563" i="14"/>
  <c r="H5565" i="14" s="1"/>
  <c r="H5556" i="14" s="1"/>
  <c r="G5563" i="14"/>
  <c r="H315" i="14"/>
  <c r="H842" i="14"/>
  <c r="H1636" i="14"/>
  <c r="G1636" i="14"/>
  <c r="H4490" i="14"/>
  <c r="H4498" i="14" s="1"/>
  <c r="H4486" i="14" s="1"/>
  <c r="G4490" i="14"/>
  <c r="G4498" i="14" s="1"/>
  <c r="G4486" i="14" s="1"/>
  <c r="H149" i="14"/>
  <c r="H140" i="14" s="1"/>
  <c r="H359" i="14"/>
  <c r="H360" i="14" s="1"/>
  <c r="H351" i="14" s="1"/>
  <c r="G423" i="14"/>
  <c r="G571" i="14"/>
  <c r="H602" i="14"/>
  <c r="G614" i="14"/>
  <c r="H639" i="14"/>
  <c r="H653" i="14"/>
  <c r="G759" i="14"/>
  <c r="G773" i="14"/>
  <c r="G822" i="14"/>
  <c r="H834" i="14"/>
  <c r="G990" i="14"/>
  <c r="H1058" i="14"/>
  <c r="G1058" i="14"/>
  <c r="G1123" i="14"/>
  <c r="G1472" i="14"/>
  <c r="G1462" i="14" s="1"/>
  <c r="H1832" i="14"/>
  <c r="G1832" i="14"/>
  <c r="H2101" i="14"/>
  <c r="G2101" i="14"/>
  <c r="G4915" i="14"/>
  <c r="H5255" i="14"/>
  <c r="H5268" i="14" s="1"/>
  <c r="H5250" i="14" s="1"/>
  <c r="G5255" i="14"/>
  <c r="G5268" i="14" s="1"/>
  <c r="G1890" i="14"/>
  <c r="H571" i="14"/>
  <c r="H561" i="14" s="1"/>
  <c r="G926" i="14"/>
  <c r="H926" i="14"/>
  <c r="G379" i="14"/>
  <c r="G382" i="14" s="1"/>
  <c r="G699" i="14"/>
  <c r="H1939" i="14"/>
  <c r="G1939" i="14"/>
  <c r="G63" i="14"/>
  <c r="H171" i="14"/>
  <c r="H162" i="14" s="1"/>
  <c r="H63" i="14"/>
  <c r="H47" i="14" s="1"/>
  <c r="G26" i="14"/>
  <c r="G138" i="14"/>
  <c r="G149" i="14"/>
  <c r="G216" i="14"/>
  <c r="G227" i="14"/>
  <c r="G218" i="14" s="1"/>
  <c r="G249" i="14"/>
  <c r="H338" i="14"/>
  <c r="H329" i="14" s="1"/>
  <c r="G371" i="14"/>
  <c r="H438" i="14"/>
  <c r="H470" i="14"/>
  <c r="G483" i="14"/>
  <c r="G487" i="14" s="1"/>
  <c r="G477" i="14" s="1"/>
  <c r="G590" i="14"/>
  <c r="G627" i="14"/>
  <c r="H666" i="14"/>
  <c r="G786" i="14"/>
  <c r="G810" i="14"/>
  <c r="G878" i="14"/>
  <c r="G891" i="14"/>
  <c r="G906" i="14"/>
  <c r="H906" i="14"/>
  <c r="H954" i="14"/>
  <c r="G954" i="14"/>
  <c r="G1600" i="14"/>
  <c r="G2035" i="14"/>
  <c r="H2035" i="14"/>
  <c r="G2775" i="14"/>
  <c r="H2846" i="14"/>
  <c r="H2834" i="14" s="1"/>
  <c r="H4710" i="14"/>
  <c r="H4702" i="14" s="1"/>
  <c r="G5577" i="14"/>
  <c r="H5577" i="14"/>
  <c r="H5582" i="14" s="1"/>
  <c r="H5567" i="14" s="1"/>
  <c r="H5895" i="14"/>
  <c r="H5878" i="14" s="1"/>
  <c r="H293" i="14"/>
  <c r="H294" i="14" s="1"/>
  <c r="H605" i="14"/>
  <c r="G867" i="14"/>
  <c r="G871" i="14" s="1"/>
  <c r="G861" i="14" s="1"/>
  <c r="H1688" i="14"/>
  <c r="G3868" i="14"/>
  <c r="H3868" i="14"/>
  <c r="H45" i="14"/>
  <c r="H29" i="14" s="1"/>
  <c r="H216" i="14"/>
  <c r="H207" i="14" s="1"/>
  <c r="H227" i="14"/>
  <c r="G451" i="14"/>
  <c r="H578" i="14"/>
  <c r="G603" i="14"/>
  <c r="G607" i="14" s="1"/>
  <c r="G597" i="14" s="1"/>
  <c r="H698" i="14"/>
  <c r="H747" i="14"/>
  <c r="H761" i="14"/>
  <c r="H859" i="14"/>
  <c r="H849" i="14" s="1"/>
  <c r="H866" i="14"/>
  <c r="H977" i="14"/>
  <c r="H1142" i="14"/>
  <c r="H1147" i="14" s="1"/>
  <c r="H1137" i="14" s="1"/>
  <c r="G1142" i="14"/>
  <c r="G1147" i="14" s="1"/>
  <c r="G1137" i="14" s="1"/>
  <c r="H1240" i="14"/>
  <c r="H1244" i="14" s="1"/>
  <c r="H1234" i="14" s="1"/>
  <c r="G1240" i="14"/>
  <c r="G1244" i="14" s="1"/>
  <c r="H1359" i="14"/>
  <c r="G1359" i="14"/>
  <c r="G1432" i="14"/>
  <c r="H1432" i="14"/>
  <c r="H2089" i="14"/>
  <c r="G2089" i="14"/>
  <c r="H2297" i="14"/>
  <c r="H2299" i="14" s="1"/>
  <c r="H2287" i="14" s="1"/>
  <c r="H2288" i="14" s="1"/>
  <c r="G2297" i="14"/>
  <c r="G3562" i="14"/>
  <c r="G3547" i="14" s="1"/>
  <c r="H3959" i="14"/>
  <c r="H3967" i="14" s="1"/>
  <c r="H3953" i="14" s="1"/>
  <c r="G3959" i="14"/>
  <c r="H4269" i="14"/>
  <c r="G4269" i="14"/>
  <c r="G4484" i="14"/>
  <c r="H5090" i="14"/>
  <c r="G5090" i="14"/>
  <c r="H5112" i="14"/>
  <c r="G5112" i="14"/>
  <c r="G5840" i="14"/>
  <c r="H1883" i="14"/>
  <c r="H1873" i="14" s="1"/>
  <c r="G2867" i="14"/>
  <c r="G2858" i="14" s="1"/>
  <c r="H3090" i="14"/>
  <c r="H3082" i="14" s="1"/>
  <c r="G5475" i="14"/>
  <c r="H5678" i="14"/>
  <c r="H5663" i="14" s="1"/>
  <c r="H5723" i="14"/>
  <c r="H5708" i="14" s="1"/>
  <c r="H5785" i="14"/>
  <c r="H5770" i="14" s="1"/>
  <c r="G5821" i="14"/>
  <c r="H5840" i="14"/>
  <c r="H5823" i="14" s="1"/>
  <c r="G5980" i="14"/>
  <c r="G1292" i="14"/>
  <c r="G1592" i="14"/>
  <c r="G1582" i="14" s="1"/>
  <c r="H1749" i="14"/>
  <c r="H1739" i="14" s="1"/>
  <c r="H2630" i="14"/>
  <c r="H2621" i="14" s="1"/>
  <c r="H2985" i="14"/>
  <c r="H2976" i="14" s="1"/>
  <c r="H3177" i="14"/>
  <c r="H3164" i="14" s="1"/>
  <c r="G3318" i="14"/>
  <c r="G3340" i="14"/>
  <c r="H3586" i="14"/>
  <c r="H3564" i="14" s="1"/>
  <c r="G4873" i="14"/>
  <c r="G4957" i="14"/>
  <c r="G1576" i="14"/>
  <c r="H1588" i="14"/>
  <c r="G1708" i="14"/>
  <c r="G1744" i="14"/>
  <c r="G1818" i="14"/>
  <c r="G2423" i="14"/>
  <c r="G2451" i="14"/>
  <c r="G2464" i="14"/>
  <c r="G2508" i="14"/>
  <c r="G2522" i="14"/>
  <c r="G2563" i="14"/>
  <c r="H2600" i="14"/>
  <c r="G2630" i="14"/>
  <c r="G2673" i="14"/>
  <c r="G2974" i="14"/>
  <c r="G3177" i="14"/>
  <c r="H3340" i="14"/>
  <c r="H3320" i="14" s="1"/>
  <c r="G3632" i="14"/>
  <c r="G3761" i="14"/>
  <c r="H3887" i="14"/>
  <c r="H3874" i="14" s="1"/>
  <c r="H4083" i="14"/>
  <c r="H4073" i="14" s="1"/>
  <c r="H4107" i="14"/>
  <c r="H4097" i="14" s="1"/>
  <c r="H4131" i="14"/>
  <c r="H4121" i="14" s="1"/>
  <c r="H4183" i="14"/>
  <c r="H4166" i="14" s="1"/>
  <c r="G4374" i="14"/>
  <c r="H4632" i="14"/>
  <c r="G4666" i="14"/>
  <c r="G4680" i="14"/>
  <c r="H4694" i="14"/>
  <c r="G5050" i="14"/>
  <c r="H5237" i="14"/>
  <c r="G5310" i="14"/>
  <c r="G5380" i="14"/>
  <c r="G5513" i="14"/>
  <c r="H5537" i="14"/>
  <c r="H5522" i="14" s="1"/>
  <c r="H5599" i="14"/>
  <c r="H5584" i="14" s="1"/>
  <c r="H5626" i="14"/>
  <c r="G5785" i="14"/>
  <c r="H5874" i="14"/>
  <c r="H5860" i="14" s="1"/>
  <c r="H5929" i="14"/>
  <c r="H5920" i="14" s="1"/>
  <c r="H953" i="14"/>
  <c r="G965" i="14"/>
  <c r="H1015" i="14"/>
  <c r="H1005" i="14" s="1"/>
  <c r="H1181" i="14"/>
  <c r="H1798" i="14"/>
  <c r="H1788" i="14" s="1"/>
  <c r="H2586" i="14"/>
  <c r="H2974" i="14"/>
  <c r="H2965" i="14" s="1"/>
  <c r="G3047" i="14"/>
  <c r="G3278" i="14"/>
  <c r="H3362" i="14"/>
  <c r="H3342" i="14" s="1"/>
  <c r="H3424" i="14"/>
  <c r="H3406" i="14" s="1"/>
  <c r="H4823" i="14"/>
  <c r="H4814" i="14" s="1"/>
  <c r="G4845" i="14"/>
  <c r="G4901" i="14"/>
  <c r="G4889" i="14" s="1"/>
  <c r="G5179" i="14"/>
  <c r="H5369" i="14"/>
  <c r="G5386" i="14"/>
  <c r="G5576" i="14"/>
  <c r="H5701" i="14"/>
  <c r="H5706" i="14" s="1"/>
  <c r="H5691" i="14" s="1"/>
  <c r="H5803" i="14"/>
  <c r="H5787" i="14" s="1"/>
  <c r="G5874" i="14"/>
  <c r="G5895" i="14"/>
  <c r="H1616" i="14"/>
  <c r="H1606" i="14" s="1"/>
  <c r="H1689" i="14"/>
  <c r="H1679" i="14" s="1"/>
  <c r="H1931" i="14"/>
  <c r="H1921" i="14" s="1"/>
  <c r="G2075" i="14"/>
  <c r="G2065" i="14" s="1"/>
  <c r="H2369" i="14"/>
  <c r="H2357" i="14" s="1"/>
  <c r="H2652" i="14"/>
  <c r="H2644" i="14" s="1"/>
  <c r="G2817" i="14"/>
  <c r="G2889" i="14"/>
  <c r="H2922" i="14"/>
  <c r="H2914" i="14" s="1"/>
  <c r="G3206" i="14"/>
  <c r="H3632" i="14"/>
  <c r="H3612" i="14" s="1"/>
  <c r="G3697" i="14"/>
  <c r="G3685" i="14" s="1"/>
  <c r="I3685" i="14" s="1"/>
  <c r="H3761" i="14"/>
  <c r="H3745" i="14" s="1"/>
  <c r="G3903" i="14"/>
  <c r="G3889" i="14" s="1"/>
  <c r="H4119" i="14"/>
  <c r="H4109" i="14" s="1"/>
  <c r="H4540" i="14"/>
  <c r="H4528" i="14" s="1"/>
  <c r="H4943" i="14"/>
  <c r="H4931" i="14" s="1"/>
  <c r="C5180" i="14"/>
  <c r="H5554" i="14"/>
  <c r="H5539" i="14" s="1"/>
  <c r="H5689" i="14"/>
  <c r="H5680" i="14" s="1"/>
  <c r="G986" i="14"/>
  <c r="G991" i="14" s="1"/>
  <c r="G981" i="14" s="1"/>
  <c r="G998" i="14"/>
  <c r="G1023" i="14"/>
  <c r="H1035" i="14"/>
  <c r="H1118" i="14"/>
  <c r="H1123" i="14" s="1"/>
  <c r="H1113" i="14" s="1"/>
  <c r="G1130" i="14"/>
  <c r="G1362" i="14"/>
  <c r="G1395" i="14"/>
  <c r="G1503" i="14"/>
  <c r="H1623" i="14"/>
  <c r="G1664" i="14"/>
  <c r="G1794" i="14"/>
  <c r="G1808" i="14"/>
  <c r="G1834" i="14"/>
  <c r="G1854" i="14"/>
  <c r="G1881" i="14"/>
  <c r="G1914" i="14"/>
  <c r="G1919" i="14" s="1"/>
  <c r="G1926" i="14"/>
  <c r="G1931" i="14" s="1"/>
  <c r="G1998" i="14"/>
  <c r="G2003" i="14" s="1"/>
  <c r="H2011" i="14"/>
  <c r="G2025" i="14"/>
  <c r="H2119" i="14"/>
  <c r="G2190" i="14"/>
  <c r="G2194" i="14" s="1"/>
  <c r="G2184" i="14" s="1"/>
  <c r="G2405" i="14"/>
  <c r="G2447" i="14"/>
  <c r="G2531" i="14"/>
  <c r="H2677" i="14"/>
  <c r="H2665" i="14" s="1"/>
  <c r="G2676" i="14"/>
  <c r="G2746" i="14"/>
  <c r="G2747" i="14" s="1"/>
  <c r="G2853" i="14"/>
  <c r="G2856" i="14" s="1"/>
  <c r="H3278" i="14"/>
  <c r="H3262" i="14" s="1"/>
  <c r="G3444" i="14"/>
  <c r="G3545" i="14"/>
  <c r="H3654" i="14"/>
  <c r="H3634" i="14" s="1"/>
  <c r="H3683" i="14"/>
  <c r="H3672" i="14" s="1"/>
  <c r="G3871" i="14"/>
  <c r="G3973" i="14"/>
  <c r="G3984" i="14" s="1"/>
  <c r="H4239" i="14"/>
  <c r="H4222" i="14" s="1"/>
  <c r="G4312" i="14"/>
  <c r="H4412" i="14"/>
  <c r="H4400" i="14" s="1"/>
  <c r="G4426" i="14"/>
  <c r="G4414" i="14" s="1"/>
  <c r="H4440" i="14"/>
  <c r="H4428" i="14" s="1"/>
  <c r="H4469" i="14"/>
  <c r="H4456" i="14" s="1"/>
  <c r="G4546" i="14"/>
  <c r="G4656" i="14"/>
  <c r="G4658" i="14" s="1"/>
  <c r="G4929" i="14"/>
  <c r="H5034" i="14"/>
  <c r="H5020" i="14" s="1"/>
  <c r="G5137" i="14"/>
  <c r="G5214" i="14"/>
  <c r="G5216" i="14" s="1"/>
  <c r="G5306" i="14"/>
  <c r="G5420" i="14"/>
  <c r="H5475" i="14"/>
  <c r="H5460" i="14" s="1"/>
  <c r="G5740" i="14"/>
  <c r="I5740" i="14" s="1"/>
  <c r="H5966" i="14"/>
  <c r="H5954" i="14" s="1"/>
  <c r="H1215" i="14"/>
  <c r="H1496" i="14"/>
  <c r="H1486" i="14" s="1"/>
  <c r="H1556" i="14"/>
  <c r="H1546" i="14" s="1"/>
  <c r="H1638" i="14"/>
  <c r="G1684" i="14"/>
  <c r="G1770" i="14"/>
  <c r="G1774" i="14" s="1"/>
  <c r="G1764" i="14" s="1"/>
  <c r="G1782" i="14"/>
  <c r="G2178" i="14"/>
  <c r="G2269" i="14"/>
  <c r="H2350" i="14"/>
  <c r="H2355" i="14" s="1"/>
  <c r="H2343" i="14" s="1"/>
  <c r="H2489" i="14"/>
  <c r="H2942" i="14"/>
  <c r="H2934" i="14" s="1"/>
  <c r="H3101" i="14"/>
  <c r="H3092" i="14" s="1"/>
  <c r="G3146" i="14"/>
  <c r="G3137" i="14" s="1"/>
  <c r="H3444" i="14"/>
  <c r="H3426" i="14" s="1"/>
  <c r="H3545" i="14"/>
  <c r="H3530" i="14" s="1"/>
  <c r="G4059" i="14"/>
  <c r="G4049" i="14" s="1"/>
  <c r="H4277" i="14"/>
  <c r="H4260" i="14" s="1"/>
  <c r="H4326" i="14"/>
  <c r="H4314" i="14" s="1"/>
  <c r="H4647" i="14"/>
  <c r="H4638" i="14" s="1"/>
  <c r="G4793" i="14"/>
  <c r="H4807" i="14"/>
  <c r="H4929" i="14"/>
  <c r="H4917" i="14" s="1"/>
  <c r="H5002" i="14"/>
  <c r="H4988" i="14" s="1"/>
  <c r="H5073" i="14"/>
  <c r="H5064" i="14" s="1"/>
  <c r="H5216" i="14"/>
  <c r="H5203" i="14" s="1"/>
  <c r="G5240" i="14"/>
  <c r="H5661" i="14"/>
  <c r="H5646" i="14" s="1"/>
  <c r="G5940" i="14"/>
  <c r="G5966" i="14"/>
  <c r="G930" i="14"/>
  <c r="H987" i="14"/>
  <c r="H1074" i="14"/>
  <c r="H1075" i="14" s="1"/>
  <c r="H2419" i="14"/>
  <c r="G2448" i="14"/>
  <c r="G2461" i="14"/>
  <c r="G2504" i="14"/>
  <c r="G2545" i="14"/>
  <c r="H2619" i="14"/>
  <c r="H2610" i="14" s="1"/>
  <c r="G2690" i="14"/>
  <c r="G2938" i="14"/>
  <c r="G2942" i="14" s="1"/>
  <c r="H2959" i="14"/>
  <c r="H3146" i="14"/>
  <c r="H3162" i="14"/>
  <c r="H3149" i="14" s="1"/>
  <c r="G3710" i="14"/>
  <c r="G3699" i="14" s="1"/>
  <c r="G3743" i="14"/>
  <c r="G3725" i="14" s="1"/>
  <c r="G3919" i="14"/>
  <c r="H3951" i="14"/>
  <c r="H3937" i="14" s="1"/>
  <c r="H4059" i="14"/>
  <c r="H4049" i="14" s="1"/>
  <c r="G4071" i="14"/>
  <c r="G4119" i="14"/>
  <c r="G4201" i="14"/>
  <c r="G4220" i="14"/>
  <c r="H4258" i="14"/>
  <c r="H4241" i="14" s="1"/>
  <c r="G4318" i="14"/>
  <c r="G4326" i="14" s="1"/>
  <c r="H4670" i="14"/>
  <c r="H4834" i="14"/>
  <c r="H4825" i="14" s="1"/>
  <c r="G4943" i="14"/>
  <c r="G4931" i="14" s="1"/>
  <c r="G5068" i="14"/>
  <c r="G5073" i="14" s="1"/>
  <c r="G5661" i="14"/>
  <c r="G5646" i="14" s="1"/>
  <c r="G5706" i="14"/>
  <c r="G5918" i="14"/>
  <c r="H5940" i="14"/>
  <c r="H5931" i="14" s="1"/>
  <c r="G1087" i="14"/>
  <c r="G1077" i="14" s="1"/>
  <c r="G1111" i="14"/>
  <c r="G1323" i="14"/>
  <c r="G2091" i="14"/>
  <c r="H2146" i="14"/>
  <c r="H2136" i="14" s="1"/>
  <c r="G2251" i="14"/>
  <c r="G2257" i="14" s="1"/>
  <c r="G2352" i="14"/>
  <c r="G2355" i="14" s="1"/>
  <c r="G2364" i="14"/>
  <c r="H2377" i="14"/>
  <c r="G2490" i="14"/>
  <c r="G2532" i="14"/>
  <c r="G2560" i="14"/>
  <c r="G2574" i="14"/>
  <c r="G2691" i="14"/>
  <c r="H2761" i="14"/>
  <c r="H2749" i="14" s="1"/>
  <c r="G2760" i="14"/>
  <c r="H3015" i="14"/>
  <c r="H3017" i="14" s="1"/>
  <c r="H3384" i="14"/>
  <c r="H3364" i="14" s="1"/>
  <c r="H3610" i="14"/>
  <c r="H3588" i="14" s="1"/>
  <c r="H3743" i="14"/>
  <c r="H3725" i="14" s="1"/>
  <c r="H4164" i="14"/>
  <c r="H4153" i="14" s="1"/>
  <c r="H4220" i="14"/>
  <c r="H4203" i="14" s="1"/>
  <c r="G4340" i="14"/>
  <c r="G4596" i="14"/>
  <c r="G5034" i="14"/>
  <c r="G5616" i="14"/>
  <c r="H5627" i="14"/>
  <c r="H5618" i="14" s="1"/>
  <c r="G5858" i="14"/>
  <c r="G5842" i="14" s="1"/>
  <c r="I5842" i="14" s="1"/>
  <c r="G955" i="14"/>
  <c r="G945" i="14" s="1"/>
  <c r="G975" i="14"/>
  <c r="G1038" i="14"/>
  <c r="G1039" i="14" s="1"/>
  <c r="G1029" i="14" s="1"/>
  <c r="G1075" i="14"/>
  <c r="G1205" i="14"/>
  <c r="G1207" i="14" s="1"/>
  <c r="G1197" i="14" s="1"/>
  <c r="G1364" i="14"/>
  <c r="G1883" i="14"/>
  <c r="G1873" i="14" s="1"/>
  <c r="G2141" i="14"/>
  <c r="G2408" i="14"/>
  <c r="H2867" i="14"/>
  <c r="H2858" i="14" s="1"/>
  <c r="H2900" i="14"/>
  <c r="H2891" i="14" s="1"/>
  <c r="G3049" i="14"/>
  <c r="I3049" i="14" s="1"/>
  <c r="G3090" i="14"/>
  <c r="G3220" i="14"/>
  <c r="G3477" i="14"/>
  <c r="G3509" i="14"/>
  <c r="G3610" i="14"/>
  <c r="G3775" i="14"/>
  <c r="H3975" i="14"/>
  <c r="H3984" i="14" s="1"/>
  <c r="H3969" i="14" s="1"/>
  <c r="G4095" i="14"/>
  <c r="G4085" i="14" s="1"/>
  <c r="I4085" i="14" s="1"/>
  <c r="G4720" i="14"/>
  <c r="H4797" i="14"/>
  <c r="H4785" i="14" s="1"/>
  <c r="H4957" i="14"/>
  <c r="H4945" i="14" s="1"/>
  <c r="G5002" i="14"/>
  <c r="G4988" i="14" s="1"/>
  <c r="I4988" i="14" s="1"/>
  <c r="G5199" i="14"/>
  <c r="G5201" i="14" s="1"/>
  <c r="H5235" i="14"/>
  <c r="H5241" i="14"/>
  <c r="H5616" i="14"/>
  <c r="H5601" i="14" s="1"/>
  <c r="G5723" i="14"/>
  <c r="H5821" i="14"/>
  <c r="H5805" i="14" s="1"/>
  <c r="H2593" i="14"/>
  <c r="H2581" i="14" s="1"/>
  <c r="G1895" i="14"/>
  <c r="H1893" i="14"/>
  <c r="H45" i="15"/>
  <c r="H46" i="15"/>
  <c r="H52" i="15" s="1"/>
  <c r="G52" i="15"/>
  <c r="H35" i="15"/>
  <c r="H1732" i="14"/>
  <c r="H1275" i="14"/>
  <c r="H21" i="15"/>
  <c r="H34" i="15"/>
  <c r="G35" i="15"/>
  <c r="G37" i="15"/>
  <c r="H974" i="14"/>
  <c r="H979" i="14" s="1"/>
  <c r="H969" i="14" s="1"/>
  <c r="H24" i="15"/>
  <c r="H20" i="15"/>
  <c r="G21" i="15"/>
  <c r="G25" i="15" s="1"/>
  <c r="H734" i="14"/>
  <c r="G735" i="14"/>
  <c r="G739" i="14" s="1"/>
  <c r="H737" i="14"/>
  <c r="G711" i="14"/>
  <c r="H554" i="14"/>
  <c r="G555" i="14"/>
  <c r="G559" i="14" s="1"/>
  <c r="H558" i="14"/>
  <c r="G542" i="14"/>
  <c r="G547" i="14" s="1"/>
  <c r="H543" i="14"/>
  <c r="H547" i="14" s="1"/>
  <c r="H537" i="14" s="1"/>
  <c r="G312" i="14"/>
  <c r="H316" i="14"/>
  <c r="H307" i="14" s="1"/>
  <c r="H8" i="15"/>
  <c r="H11" i="15" s="1"/>
  <c r="G7" i="15"/>
  <c r="G8" i="15"/>
  <c r="G10" i="15"/>
  <c r="H323" i="14"/>
  <c r="H327" i="14" s="1"/>
  <c r="H318" i="14" s="1"/>
  <c r="I205" i="14"/>
  <c r="G196" i="14"/>
  <c r="I196" i="14" s="1"/>
  <c r="G11" i="14"/>
  <c r="I26" i="14"/>
  <c r="I11" i="14" s="1"/>
  <c r="I227" i="14"/>
  <c r="H218" i="14"/>
  <c r="I96" i="14"/>
  <c r="H272" i="14"/>
  <c r="H263" i="14" s="1"/>
  <c r="G362" i="14"/>
  <c r="G173" i="14"/>
  <c r="I173" i="14" s="1"/>
  <c r="I183" i="14"/>
  <c r="I160" i="14"/>
  <c r="G285" i="14"/>
  <c r="G29" i="14"/>
  <c r="I82" i="14"/>
  <c r="G65" i="14"/>
  <c r="I171" i="14"/>
  <c r="G162" i="14"/>
  <c r="H305" i="14"/>
  <c r="H296" i="14" s="1"/>
  <c r="I65" i="14"/>
  <c r="I94" i="14"/>
  <c r="G85" i="14"/>
  <c r="I85" i="14" s="1"/>
  <c r="I116" i="14"/>
  <c r="G107" i="14"/>
  <c r="I107" i="14" s="1"/>
  <c r="H261" i="14"/>
  <c r="H252" i="14" s="1"/>
  <c r="G329" i="14"/>
  <c r="I329" i="14" s="1"/>
  <c r="I338" i="14"/>
  <c r="I9" i="14"/>
  <c r="I3" i="14" s="1"/>
  <c r="G3" i="14"/>
  <c r="G118" i="14"/>
  <c r="I118" i="14" s="1"/>
  <c r="I127" i="14"/>
  <c r="I63" i="14"/>
  <c r="G47" i="14"/>
  <c r="I162" i="14"/>
  <c r="I194" i="14"/>
  <c r="G185" i="14"/>
  <c r="I185" i="14" s="1"/>
  <c r="I47" i="14"/>
  <c r="G340" i="14"/>
  <c r="I138" i="14"/>
  <c r="G129" i="14"/>
  <c r="I129" i="14" s="1"/>
  <c r="I149" i="14"/>
  <c r="G140" i="14"/>
  <c r="I140" i="14" s="1"/>
  <c r="G240" i="14"/>
  <c r="I240" i="14" s="1"/>
  <c r="H283" i="14"/>
  <c r="H274" i="14" s="1"/>
  <c r="G151" i="14"/>
  <c r="I151" i="14" s="1"/>
  <c r="H655" i="14"/>
  <c r="G1047" i="14"/>
  <c r="H1047" i="14"/>
  <c r="H1051" i="14" s="1"/>
  <c r="H1041" i="14" s="1"/>
  <c r="H1228" i="14"/>
  <c r="G1228" i="14"/>
  <c r="G1282" i="14"/>
  <c r="H1420" i="14"/>
  <c r="G1420" i="14"/>
  <c r="G2078" i="14"/>
  <c r="I3610" i="14"/>
  <c r="G3588" i="14"/>
  <c r="I105" i="14"/>
  <c r="I238" i="14"/>
  <c r="G302" i="14"/>
  <c r="H345" i="14"/>
  <c r="H349" i="14" s="1"/>
  <c r="H340" i="14" s="1"/>
  <c r="I340" i="14" s="1"/>
  <c r="H462" i="14"/>
  <c r="H463" i="14" s="1"/>
  <c r="H453" i="14" s="1"/>
  <c r="H506" i="14"/>
  <c r="G506" i="14"/>
  <c r="G535" i="14"/>
  <c r="H1338" i="14"/>
  <c r="G1338" i="14"/>
  <c r="G1354" i="14"/>
  <c r="G1805" i="14"/>
  <c r="H1805" i="14"/>
  <c r="H1810" i="14" s="1"/>
  <c r="H1800" i="14" s="1"/>
  <c r="H714" i="14"/>
  <c r="G714" i="14"/>
  <c r="H1410" i="14"/>
  <c r="H1412" i="14" s="1"/>
  <c r="H1402" i="14" s="1"/>
  <c r="G1410" i="14"/>
  <c r="H495" i="14"/>
  <c r="H499" i="14" s="1"/>
  <c r="H489" i="14" s="1"/>
  <c r="G495" i="14"/>
  <c r="G280" i="14"/>
  <c r="G283" i="14" s="1"/>
  <c r="G356" i="14"/>
  <c r="H403" i="14"/>
  <c r="H404" i="14" s="1"/>
  <c r="H395" i="14" s="1"/>
  <c r="H425" i="14"/>
  <c r="H426" i="14" s="1"/>
  <c r="H417" i="14" s="1"/>
  <c r="H474" i="14"/>
  <c r="H475" i="14" s="1"/>
  <c r="H465" i="14" s="1"/>
  <c r="H531" i="14"/>
  <c r="H535" i="14" s="1"/>
  <c r="H525" i="14" s="1"/>
  <c r="H583" i="14"/>
  <c r="H573" i="14" s="1"/>
  <c r="H702" i="14"/>
  <c r="H703" i="14" s="1"/>
  <c r="H693" i="14" s="1"/>
  <c r="G702" i="14"/>
  <c r="G703" i="14" s="1"/>
  <c r="H894" i="14"/>
  <c r="H895" i="14" s="1"/>
  <c r="H885" i="14" s="1"/>
  <c r="G1255" i="14"/>
  <c r="G1256" i="14" s="1"/>
  <c r="H1255" i="14"/>
  <c r="H1436" i="14"/>
  <c r="H1426" i="14" s="1"/>
  <c r="H518" i="14"/>
  <c r="H523" i="14" s="1"/>
  <c r="H513" i="14" s="1"/>
  <c r="G518" i="14"/>
  <c r="G304" i="14"/>
  <c r="G258" i="14"/>
  <c r="G313" i="14"/>
  <c r="H392" i="14"/>
  <c r="H393" i="14" s="1"/>
  <c r="H384" i="14" s="1"/>
  <c r="H414" i="14"/>
  <c r="H415" i="14" s="1"/>
  <c r="H406" i="14" s="1"/>
  <c r="G458" i="14"/>
  <c r="G463" i="14" s="1"/>
  <c r="G595" i="14"/>
  <c r="G619" i="14"/>
  <c r="H642" i="14"/>
  <c r="H643" i="14" s="1"/>
  <c r="H633" i="14" s="1"/>
  <c r="G751" i="14"/>
  <c r="G763" i="14"/>
  <c r="G787" i="14"/>
  <c r="H799" i="14"/>
  <c r="H789" i="14" s="1"/>
  <c r="I789" i="14" s="1"/>
  <c r="G1099" i="14"/>
  <c r="G1179" i="14"/>
  <c r="G1183" i="14" s="1"/>
  <c r="H1179" i="14"/>
  <c r="G475" i="14"/>
  <c r="H619" i="14"/>
  <c r="H609" i="14" s="1"/>
  <c r="G631" i="14"/>
  <c r="H751" i="14"/>
  <c r="H741" i="14" s="1"/>
  <c r="G775" i="14"/>
  <c r="H787" i="14"/>
  <c r="H777" i="14" s="1"/>
  <c r="H811" i="14"/>
  <c r="H801" i="14" s="1"/>
  <c r="G835" i="14"/>
  <c r="G847" i="14"/>
  <c r="G883" i="14"/>
  <c r="G895" i="14"/>
  <c r="G919" i="14"/>
  <c r="G931" i="14"/>
  <c r="G979" i="14"/>
  <c r="H991" i="14"/>
  <c r="H981" i="14" s="1"/>
  <c r="I981" i="14" s="1"/>
  <c r="G1027" i="14"/>
  <c r="G1051" i="14"/>
  <c r="G1885" i="14"/>
  <c r="H510" i="14"/>
  <c r="G510" i="14"/>
  <c r="H835" i="14"/>
  <c r="H825" i="14" s="1"/>
  <c r="H883" i="14"/>
  <c r="H873" i="14" s="1"/>
  <c r="H967" i="14"/>
  <c r="H957" i="14" s="1"/>
  <c r="G1065" i="14"/>
  <c r="H1276" i="14"/>
  <c r="G1276" i="14"/>
  <c r="H722" i="14"/>
  <c r="H727" i="14" s="1"/>
  <c r="H717" i="14" s="1"/>
  <c r="G722" i="14"/>
  <c r="G727" i="14" s="1"/>
  <c r="G260" i="14"/>
  <c r="G268" i="14"/>
  <c r="G272" i="14" s="1"/>
  <c r="G324" i="14"/>
  <c r="G327" i="14" s="1"/>
  <c r="H763" i="14"/>
  <c r="H753" i="14" s="1"/>
  <c r="G859" i="14"/>
  <c r="H871" i="14"/>
  <c r="H861" i="14" s="1"/>
  <c r="H902" i="14"/>
  <c r="H907" i="14" s="1"/>
  <c r="H897" i="14" s="1"/>
  <c r="G943" i="14"/>
  <c r="H955" i="14"/>
  <c r="H945" i="14" s="1"/>
  <c r="G1101" i="14"/>
  <c r="G1219" i="14"/>
  <c r="H1264" i="14"/>
  <c r="G1264" i="14"/>
  <c r="G1268" i="14" s="1"/>
  <c r="G393" i="14"/>
  <c r="G404" i="14"/>
  <c r="G415" i="14"/>
  <c r="G426" i="14"/>
  <c r="G439" i="14"/>
  <c r="G667" i="14"/>
  <c r="H710" i="14"/>
  <c r="G710" i="14"/>
  <c r="G715" i="14" s="1"/>
  <c r="H847" i="14"/>
  <c r="H837" i="14" s="1"/>
  <c r="H931" i="14"/>
  <c r="H921" i="14" s="1"/>
  <c r="G1003" i="14"/>
  <c r="H1027" i="14"/>
  <c r="H1017" i="14" s="1"/>
  <c r="H1131" i="14"/>
  <c r="G1131" i="14"/>
  <c r="H1169" i="14"/>
  <c r="H1171" i="14" s="1"/>
  <c r="H1161" i="14" s="1"/>
  <c r="G1169" i="14"/>
  <c r="H1340" i="14"/>
  <c r="H1330" i="14" s="1"/>
  <c r="H1348" i="14"/>
  <c r="G1348" i="14"/>
  <c r="G1857" i="14"/>
  <c r="G1859" i="14" s="1"/>
  <c r="H1857" i="14"/>
  <c r="H1859" i="14" s="1"/>
  <c r="H1849" i="14" s="1"/>
  <c r="I451" i="14"/>
  <c r="G441" i="14"/>
  <c r="I441" i="14" s="1"/>
  <c r="H487" i="14"/>
  <c r="H477" i="14" s="1"/>
  <c r="G499" i="14"/>
  <c r="G643" i="14"/>
  <c r="G691" i="14"/>
  <c r="H819" i="14"/>
  <c r="H823" i="14" s="1"/>
  <c r="H813" i="14" s="1"/>
  <c r="G819" i="14"/>
  <c r="G823" i="14" s="1"/>
  <c r="G1063" i="14"/>
  <c r="G1227" i="14"/>
  <c r="H1227" i="14"/>
  <c r="H1232" i="14" s="1"/>
  <c r="H1222" i="14" s="1"/>
  <c r="G1167" i="14"/>
  <c r="H1252" i="14"/>
  <c r="H1256" i="14" s="1"/>
  <c r="H1246" i="14" s="1"/>
  <c r="H1263" i="14"/>
  <c r="H1292" i="14"/>
  <c r="H1282" i="14" s="1"/>
  <c r="I1282" i="14" s="1"/>
  <c r="H1364" i="14"/>
  <c r="I1883" i="14"/>
  <c r="H1575" i="14"/>
  <c r="G1575" i="14"/>
  <c r="G1580" i="14" s="1"/>
  <c r="I2985" i="14"/>
  <c r="G2976" i="14"/>
  <c r="H1207" i="14"/>
  <c r="H1472" i="14"/>
  <c r="H1462" i="14" s="1"/>
  <c r="G1508" i="14"/>
  <c r="H1532" i="14"/>
  <c r="H1522" i="14" s="1"/>
  <c r="H1592" i="14"/>
  <c r="H1582" i="14" s="1"/>
  <c r="H1640" i="14"/>
  <c r="H1630" i="14" s="1"/>
  <c r="G1648" i="14"/>
  <c r="H1709" i="14"/>
  <c r="H1713" i="14" s="1"/>
  <c r="H1703" i="14" s="1"/>
  <c r="G1709" i="14"/>
  <c r="H1063" i="14"/>
  <c r="H1053" i="14" s="1"/>
  <c r="H1278" i="14"/>
  <c r="G1278" i="14"/>
  <c r="H1350" i="14"/>
  <c r="G1350" i="14"/>
  <c r="H1422" i="14"/>
  <c r="G1422" i="14"/>
  <c r="H1508" i="14"/>
  <c r="H1498" i="14" s="1"/>
  <c r="G1544" i="14"/>
  <c r="H1599" i="14"/>
  <c r="H1604" i="14" s="1"/>
  <c r="H1594" i="14" s="1"/>
  <c r="G1599" i="14"/>
  <c r="H1677" i="14"/>
  <c r="H1667" i="14" s="1"/>
  <c r="H1039" i="14"/>
  <c r="H1029" i="14" s="1"/>
  <c r="H1082" i="14"/>
  <c r="H1107" i="14"/>
  <c r="H1191" i="14"/>
  <c r="H1195" i="14" s="1"/>
  <c r="H1185" i="14" s="1"/>
  <c r="G1191" i="14"/>
  <c r="H1544" i="14"/>
  <c r="H1534" i="14" s="1"/>
  <c r="H1624" i="14"/>
  <c r="H1628" i="14" s="1"/>
  <c r="H1618" i="14" s="1"/>
  <c r="G1624" i="14"/>
  <c r="G1628" i="14" s="1"/>
  <c r="H2582" i="14"/>
  <c r="G1328" i="14"/>
  <c r="G1400" i="14"/>
  <c r="G1446" i="14"/>
  <c r="H1446" i="14"/>
  <c r="H1448" i="14" s="1"/>
  <c r="H1438" i="14" s="1"/>
  <c r="H1479" i="14"/>
  <c r="G1479" i="14"/>
  <c r="I1592" i="14"/>
  <c r="G1824" i="14"/>
  <c r="G1993" i="14"/>
  <c r="H2358" i="14"/>
  <c r="G807" i="14"/>
  <c r="H1083" i="14"/>
  <c r="H1099" i="14"/>
  <c r="H1089" i="14" s="1"/>
  <c r="H1155" i="14"/>
  <c r="H1159" i="14" s="1"/>
  <c r="H1149" i="14" s="1"/>
  <c r="G1155" i="14"/>
  <c r="G1159" i="14" s="1"/>
  <c r="G1193" i="14"/>
  <c r="H1219" i="14"/>
  <c r="H1209" i="14" s="1"/>
  <c r="H1328" i="14"/>
  <c r="H1318" i="14" s="1"/>
  <c r="H1400" i="14"/>
  <c r="H1390" i="14" s="1"/>
  <c r="G1434" i="14"/>
  <c r="G1436" i="14" s="1"/>
  <c r="H1458" i="14"/>
  <c r="H1460" i="14" s="1"/>
  <c r="H1450" i="14" s="1"/>
  <c r="G1458" i="14"/>
  <c r="G1460" i="14" s="1"/>
  <c r="G1492" i="14"/>
  <c r="H1515" i="14"/>
  <c r="G1515" i="14"/>
  <c r="G1564" i="14"/>
  <c r="G1673" i="14"/>
  <c r="H1834" i="14"/>
  <c r="H1824" i="14" s="1"/>
  <c r="I1824" i="14" s="1"/>
  <c r="H2013" i="14"/>
  <c r="H2015" i="14" s="1"/>
  <c r="H2005" i="14" s="1"/>
  <c r="G2013" i="14"/>
  <c r="G2015" i="14" s="1"/>
  <c r="H1003" i="14"/>
  <c r="H993" i="14" s="1"/>
  <c r="H1135" i="14"/>
  <c r="H1125" i="14" s="1"/>
  <c r="G1482" i="14"/>
  <c r="H1482" i="14"/>
  <c r="H1566" i="14"/>
  <c r="H1568" i="14" s="1"/>
  <c r="H1558" i="14" s="1"/>
  <c r="G1566" i="14"/>
  <c r="H2165" i="14"/>
  <c r="H2170" i="14" s="1"/>
  <c r="H2160" i="14" s="1"/>
  <c r="G2165" i="14"/>
  <c r="H1110" i="14"/>
  <c r="H1111" i="14" s="1"/>
  <c r="G1302" i="14"/>
  <c r="G1312" i="14"/>
  <c r="G1374" i="14"/>
  <c r="G1384" i="14"/>
  <c r="G1518" i="14"/>
  <c r="H1518" i="14"/>
  <c r="H1700" i="14"/>
  <c r="G1700" i="14"/>
  <c r="G1701" i="14" s="1"/>
  <c r="H1867" i="14"/>
  <c r="H1871" i="14" s="1"/>
  <c r="H1861" i="14" s="1"/>
  <c r="G1867" i="14"/>
  <c r="H1183" i="14"/>
  <c r="H1173" i="14" s="1"/>
  <c r="H1314" i="14"/>
  <c r="H1316" i="14" s="1"/>
  <c r="H1306" i="14" s="1"/>
  <c r="G1314" i="14"/>
  <c r="H1352" i="14"/>
  <c r="H1342" i="14" s="1"/>
  <c r="H1386" i="14"/>
  <c r="H1388" i="14" s="1"/>
  <c r="H1378" i="14" s="1"/>
  <c r="G1386" i="14"/>
  <c r="G1563" i="14"/>
  <c r="G1647" i="14"/>
  <c r="G1652" i="14" s="1"/>
  <c r="G1672" i="14"/>
  <c r="H1733" i="14"/>
  <c r="H1760" i="14"/>
  <c r="H1761" i="14" s="1"/>
  <c r="H1751" i="14" s="1"/>
  <c r="H1820" i="14"/>
  <c r="H1822" i="14" s="1"/>
  <c r="H1812" i="14" s="1"/>
  <c r="H1938" i="14"/>
  <c r="H1955" i="14"/>
  <c r="H1945" i="14" s="1"/>
  <c r="H2327" i="14"/>
  <c r="H2315" i="14" s="1"/>
  <c r="G2436" i="14"/>
  <c r="H2436" i="14"/>
  <c r="G2763" i="14"/>
  <c r="I2976" i="14"/>
  <c r="G1720" i="14"/>
  <c r="G1725" i="14" s="1"/>
  <c r="G1736" i="14"/>
  <c r="G1737" i="14" s="1"/>
  <c r="G1745" i="14"/>
  <c r="G1806" i="14"/>
  <c r="H1941" i="14"/>
  <c r="G1941" i="14"/>
  <c r="G1943" i="14" s="1"/>
  <c r="H2106" i="14"/>
  <c r="H2093" i="14" s="1"/>
  <c r="G1551" i="14"/>
  <c r="G1685" i="14"/>
  <c r="G1689" i="14" s="1"/>
  <c r="G1756" i="14"/>
  <c r="G1781" i="14"/>
  <c r="G1786" i="14" s="1"/>
  <c r="H1842" i="14"/>
  <c r="G1869" i="14"/>
  <c r="G1974" i="14"/>
  <c r="H1974" i="14"/>
  <c r="H1979" i="14" s="1"/>
  <c r="H1969" i="14" s="1"/>
  <c r="G1991" i="14"/>
  <c r="H2308" i="14"/>
  <c r="G2308" i="14"/>
  <c r="H2400" i="14"/>
  <c r="G1494" i="14"/>
  <c r="G1530" i="14"/>
  <c r="G1532" i="14" s="1"/>
  <c r="H1660" i="14"/>
  <c r="H1665" i="14" s="1"/>
  <c r="H1655" i="14" s="1"/>
  <c r="G1712" i="14"/>
  <c r="G1757" i="14"/>
  <c r="G1817" i="14"/>
  <c r="G1822" i="14" s="1"/>
  <c r="G1843" i="14"/>
  <c r="G1847" i="14" s="1"/>
  <c r="H1902" i="14"/>
  <c r="H1919" i="14"/>
  <c r="H1909" i="14" s="1"/>
  <c r="H1991" i="14"/>
  <c r="H1981" i="14" s="1"/>
  <c r="G2027" i="14"/>
  <c r="G2880" i="14"/>
  <c r="G1300" i="14"/>
  <c r="G1336" i="14"/>
  <c r="G1372" i="14"/>
  <c r="G1408" i="14"/>
  <c r="G1412" i="14" s="1"/>
  <c r="G1444" i="14"/>
  <c r="G1448" i="14" s="1"/>
  <c r="G1480" i="14"/>
  <c r="G1516" i="14"/>
  <c r="G1552" i="14"/>
  <c r="G1602" i="14"/>
  <c r="G1611" i="14"/>
  <c r="G1616" i="14" s="1"/>
  <c r="G1635" i="14"/>
  <c r="G1640" i="14" s="1"/>
  <c r="H1696" i="14"/>
  <c r="G1748" i="14"/>
  <c r="G1793" i="14"/>
  <c r="G1798" i="14" s="1"/>
  <c r="H1891" i="14"/>
  <c r="G1953" i="14"/>
  <c r="G1955" i="14" s="1"/>
  <c r="H1963" i="14"/>
  <c r="H1967" i="14" s="1"/>
  <c r="G1975" i="14"/>
  <c r="H2027" i="14"/>
  <c r="H2017" i="14" s="1"/>
  <c r="H2070" i="14"/>
  <c r="H2075" i="14" s="1"/>
  <c r="H2182" i="14"/>
  <c r="H2172" i="14" s="1"/>
  <c r="G2311" i="14"/>
  <c r="H2311" i="14"/>
  <c r="H2257" i="14"/>
  <c r="H2245" i="14" s="1"/>
  <c r="G2391" i="14"/>
  <c r="H2391" i="14"/>
  <c r="H2003" i="14"/>
  <c r="H1993" i="14" s="1"/>
  <c r="H2034" i="14"/>
  <c r="H2039" i="14" s="1"/>
  <c r="H2029" i="14" s="1"/>
  <c r="G2034" i="14"/>
  <c r="G2039" i="14" s="1"/>
  <c r="H2433" i="14"/>
  <c r="H2439" i="14" s="1"/>
  <c r="H2427" i="14" s="1"/>
  <c r="G2433" i="14"/>
  <c r="H1724" i="14"/>
  <c r="H1725" i="14" s="1"/>
  <c r="H1715" i="14" s="1"/>
  <c r="H1769" i="14"/>
  <c r="H1774" i="14" s="1"/>
  <c r="H1905" i="14"/>
  <c r="G1905" i="14"/>
  <c r="G1907" i="14" s="1"/>
  <c r="H2121" i="14"/>
  <c r="H2392" i="14"/>
  <c r="H3137" i="14"/>
  <c r="I3137" i="14" s="1"/>
  <c r="I3146" i="14"/>
  <c r="H2049" i="14"/>
  <c r="H2051" i="14" s="1"/>
  <c r="H2041" i="14" s="1"/>
  <c r="G2049" i="14"/>
  <c r="H2194" i="14"/>
  <c r="H2184" i="14" s="1"/>
  <c r="H2335" i="14"/>
  <c r="G2335" i="14"/>
  <c r="H2453" i="14"/>
  <c r="H2441" i="14" s="1"/>
  <c r="H2523" i="14"/>
  <c r="H2511" i="14" s="1"/>
  <c r="I2630" i="14"/>
  <c r="G2621" i="14"/>
  <c r="I2621" i="14" s="1"/>
  <c r="H2906" i="14"/>
  <c r="G2906" i="14"/>
  <c r="I2974" i="14"/>
  <c r="G2965" i="14"/>
  <c r="I2965" i="14" s="1"/>
  <c r="H3122" i="14"/>
  <c r="H3124" i="14" s="1"/>
  <c r="H3114" i="14" s="1"/>
  <c r="G3122" i="14"/>
  <c r="G5460" i="14"/>
  <c r="G2679" i="14"/>
  <c r="H2907" i="14"/>
  <c r="G2907" i="14"/>
  <c r="G2218" i="14"/>
  <c r="G2338" i="14"/>
  <c r="H2338" i="14"/>
  <c r="H2394" i="14"/>
  <c r="G2394" i="14"/>
  <c r="G2577" i="14"/>
  <c r="H2659" i="14"/>
  <c r="C2660" i="14"/>
  <c r="G2659" i="14"/>
  <c r="G2099" i="14"/>
  <c r="G2106" i="14" s="1"/>
  <c r="G2146" i="14"/>
  <c r="H2218" i="14"/>
  <c r="H2208" i="14" s="1"/>
  <c r="H2383" i="14"/>
  <c r="H2371" i="14" s="1"/>
  <c r="G2475" i="14"/>
  <c r="H2475" i="14"/>
  <c r="G2644" i="14"/>
  <c r="I2644" i="14" s="1"/>
  <c r="I2652" i="14"/>
  <c r="G2061" i="14"/>
  <c r="G2063" i="14" s="1"/>
  <c r="G2339" i="14"/>
  <c r="G2406" i="14"/>
  <c r="G2411" i="14" s="1"/>
  <c r="G2518" i="14"/>
  <c r="H2578" i="14"/>
  <c r="G2578" i="14"/>
  <c r="H3110" i="14"/>
  <c r="H3112" i="14" s="1"/>
  <c r="H3103" i="14" s="1"/>
  <c r="G3110" i="14"/>
  <c r="G3112" i="14" s="1"/>
  <c r="I3588" i="14"/>
  <c r="H1847" i="14"/>
  <c r="H1837" i="14" s="1"/>
  <c r="G2051" i="14"/>
  <c r="H2202" i="14"/>
  <c r="H2206" i="14" s="1"/>
  <c r="H2196" i="14" s="1"/>
  <c r="G2202" i="14"/>
  <c r="G2206" i="14" s="1"/>
  <c r="H2282" i="14"/>
  <c r="H2285" i="14" s="1"/>
  <c r="H2273" i="14" s="1"/>
  <c r="G2282" i="14"/>
  <c r="H2425" i="14"/>
  <c r="H2413" i="14" s="1"/>
  <c r="H2642" i="14"/>
  <c r="H2632" i="14" s="1"/>
  <c r="H2817" i="14"/>
  <c r="H2805" i="14" s="1"/>
  <c r="G2955" i="14"/>
  <c r="H2994" i="14"/>
  <c r="H2996" i="14" s="1"/>
  <c r="H2988" i="14" s="1"/>
  <c r="G2994" i="14"/>
  <c r="G2996" i="14" s="1"/>
  <c r="G3320" i="14"/>
  <c r="I3320" i="14" s="1"/>
  <c r="I3340" i="14"/>
  <c r="G4222" i="14"/>
  <c r="I4222" i="14" s="1"/>
  <c r="I4239" i="14"/>
  <c r="G2158" i="14"/>
  <c r="G2805" i="14"/>
  <c r="G2924" i="14"/>
  <c r="I3177" i="14"/>
  <c r="G3164" i="14"/>
  <c r="I3164" i="14" s="1"/>
  <c r="I4201" i="14"/>
  <c r="I4220" i="14"/>
  <c r="G4203" i="14"/>
  <c r="H2091" i="14"/>
  <c r="H2078" i="14" s="1"/>
  <c r="I2078" i="14" s="1"/>
  <c r="H2158" i="14"/>
  <c r="H2148" i="14" s="1"/>
  <c r="G2182" i="14"/>
  <c r="G2237" i="14"/>
  <c r="G2242" i="14" s="1"/>
  <c r="H2237" i="14"/>
  <c r="H2242" i="14" s="1"/>
  <c r="H2232" i="14" s="1"/>
  <c r="G2271" i="14"/>
  <c r="G2294" i="14"/>
  <c r="G2299" i="14" s="1"/>
  <c r="G2369" i="14"/>
  <c r="H2467" i="14"/>
  <c r="H2455" i="14" s="1"/>
  <c r="H2478" i="14"/>
  <c r="G2478" i="14"/>
  <c r="G2549" i="14"/>
  <c r="G2551" i="14" s="1"/>
  <c r="H2549" i="14"/>
  <c r="H2551" i="14" s="1"/>
  <c r="H2539" i="14" s="1"/>
  <c r="I3278" i="14"/>
  <c r="G3262" i="14"/>
  <c r="I3262" i="14" s="1"/>
  <c r="G4185" i="14"/>
  <c r="I4185" i="14" s="1"/>
  <c r="H2063" i="14"/>
  <c r="H2053" i="14" s="1"/>
  <c r="G2130" i="14"/>
  <c r="H2130" i="14"/>
  <c r="H2134" i="14" s="1"/>
  <c r="H2124" i="14" s="1"/>
  <c r="H2492" i="14"/>
  <c r="G2492" i="14"/>
  <c r="H2601" i="14"/>
  <c r="H2607" i="14" s="1"/>
  <c r="H2595" i="14" s="1"/>
  <c r="G2601" i="14"/>
  <c r="G2607" i="14" s="1"/>
  <c r="G2733" i="14"/>
  <c r="I2914" i="14"/>
  <c r="H2885" i="14"/>
  <c r="H3070" i="14"/>
  <c r="H3061" i="14" s="1"/>
  <c r="H3260" i="14"/>
  <c r="H3242" i="14" s="1"/>
  <c r="G3296" i="14"/>
  <c r="I3444" i="14"/>
  <c r="G3426" i="14"/>
  <c r="I3426" i="14" s="1"/>
  <c r="I3887" i="14"/>
  <c r="G3874" i="14"/>
  <c r="A4702" i="14"/>
  <c r="A4688" i="14"/>
  <c r="A4712" i="14" s="1"/>
  <c r="A4726" i="14" s="1"/>
  <c r="A4740" i="14" s="1"/>
  <c r="H2691" i="14"/>
  <c r="H2679" i="14" s="1"/>
  <c r="H2775" i="14"/>
  <c r="H2763" i="14" s="1"/>
  <c r="I2763" i="14" s="1"/>
  <c r="H2948" i="14"/>
  <c r="H2953" i="14" s="1"/>
  <c r="H2944" i="14" s="1"/>
  <c r="G2948" i="14"/>
  <c r="H3026" i="14"/>
  <c r="H3028" i="14" s="1"/>
  <c r="H3019" i="14" s="1"/>
  <c r="G3026" i="14"/>
  <c r="G3028" i="14" s="1"/>
  <c r="I3874" i="14"/>
  <c r="I4183" i="14"/>
  <c r="G4166" i="14"/>
  <c r="I4166" i="14" s="1"/>
  <c r="G4277" i="14"/>
  <c r="G4528" i="14"/>
  <c r="I4540" i="14"/>
  <c r="G3068" i="14"/>
  <c r="G3070" i="14" s="1"/>
  <c r="G3763" i="14"/>
  <c r="G4121" i="14"/>
  <c r="G4404" i="14"/>
  <c r="G4412" i="14" s="1"/>
  <c r="G5036" i="14"/>
  <c r="I5050" i="14"/>
  <c r="H5097" i="14"/>
  <c r="G5097" i="14"/>
  <c r="H5279" i="14"/>
  <c r="H5288" i="14" s="1"/>
  <c r="H5270" i="14" s="1"/>
  <c r="G5279" i="14"/>
  <c r="G2677" i="14"/>
  <c r="G2842" i="14"/>
  <c r="G2846" i="14" s="1"/>
  <c r="G2949" i="14"/>
  <c r="H2960" i="14"/>
  <c r="H2963" i="14" s="1"/>
  <c r="I3545" i="14"/>
  <c r="G3530" i="14"/>
  <c r="I3530" i="14" s="1"/>
  <c r="H5110" i="14"/>
  <c r="G5110" i="14"/>
  <c r="H5349" i="14"/>
  <c r="G5349" i="14"/>
  <c r="G2322" i="14"/>
  <c r="G2327" i="14" s="1"/>
  <c r="G2381" i="14"/>
  <c r="G2383" i="14" s="1"/>
  <c r="G2420" i="14"/>
  <c r="G2425" i="14" s="1"/>
  <c r="G2465" i="14"/>
  <c r="G2467" i="14" s="1"/>
  <c r="G2535" i="14"/>
  <c r="G2537" i="14" s="1"/>
  <c r="H2565" i="14"/>
  <c r="H2553" i="14" s="1"/>
  <c r="G2587" i="14"/>
  <c r="G2593" i="14" s="1"/>
  <c r="H2719" i="14"/>
  <c r="H2707" i="14" s="1"/>
  <c r="G2718" i="14"/>
  <c r="G2719" i="14" s="1"/>
  <c r="G2761" i="14"/>
  <c r="H2803" i="14"/>
  <c r="H2791" i="14" s="1"/>
  <c r="G2802" i="14"/>
  <c r="G2803" i="14" s="1"/>
  <c r="H2827" i="14"/>
  <c r="H2832" i="14" s="1"/>
  <c r="H2820" i="14" s="1"/>
  <c r="H3057" i="14"/>
  <c r="H3059" i="14" s="1"/>
  <c r="H3051" i="14" s="1"/>
  <c r="G3057" i="14"/>
  <c r="G3059" i="14" s="1"/>
  <c r="G3162" i="14"/>
  <c r="G3191" i="14"/>
  <c r="H3318" i="14"/>
  <c r="H3298" i="14" s="1"/>
  <c r="I3477" i="14"/>
  <c r="G3466" i="14"/>
  <c r="G4328" i="14"/>
  <c r="G4903" i="14"/>
  <c r="G2619" i="14"/>
  <c r="H3007" i="14"/>
  <c r="H2998" i="14" s="1"/>
  <c r="H3191" i="14"/>
  <c r="H3179" i="14" s="1"/>
  <c r="I3222" i="14"/>
  <c r="G3404" i="14"/>
  <c r="I3466" i="14"/>
  <c r="G3612" i="14"/>
  <c r="I3612" i="14" s="1"/>
  <c r="I3632" i="14"/>
  <c r="G3859" i="14"/>
  <c r="G2129" i="14"/>
  <c r="G2134" i="14" s="1"/>
  <c r="G2166" i="14"/>
  <c r="G2170" i="14" s="1"/>
  <c r="G2283" i="14"/>
  <c r="G2310" i="14"/>
  <c r="G2336" i="14"/>
  <c r="G2395" i="14"/>
  <c r="G2434" i="14"/>
  <c r="G2439" i="14" s="1"/>
  <c r="G2479" i="14"/>
  <c r="G2493" i="14"/>
  <c r="G2507" i="14"/>
  <c r="G2509" i="14" s="1"/>
  <c r="G2559" i="14"/>
  <c r="H2573" i="14"/>
  <c r="G2828" i="14"/>
  <c r="G2832" i="14" s="1"/>
  <c r="I3240" i="14"/>
  <c r="G3492" i="14"/>
  <c r="G3528" i="14"/>
  <c r="G3745" i="14"/>
  <c r="I3761" i="14"/>
  <c r="G3789" i="14"/>
  <c r="G4342" i="14"/>
  <c r="H2874" i="14"/>
  <c r="H2878" i="14" s="1"/>
  <c r="H2869" i="14" s="1"/>
  <c r="G2874" i="14"/>
  <c r="G2878" i="14" s="1"/>
  <c r="H2889" i="14"/>
  <c r="H2880" i="14" s="1"/>
  <c r="I2880" i="14" s="1"/>
  <c r="G3080" i="14"/>
  <c r="G3362" i="14"/>
  <c r="H3464" i="14"/>
  <c r="H3446" i="14" s="1"/>
  <c r="H3509" i="14"/>
  <c r="G3951" i="14"/>
  <c r="G4472" i="14"/>
  <c r="G4584" i="14"/>
  <c r="H2509" i="14"/>
  <c r="H2497" i="14" s="1"/>
  <c r="G3124" i="14"/>
  <c r="H3133" i="14"/>
  <c r="H3135" i="14" s="1"/>
  <c r="H3126" i="14" s="1"/>
  <c r="G3133" i="14"/>
  <c r="G3135" i="14" s="1"/>
  <c r="G3193" i="14"/>
  <c r="H3404" i="14"/>
  <c r="H3386" i="14" s="1"/>
  <c r="G3406" i="14"/>
  <c r="I3406" i="14" s="1"/>
  <c r="I3424" i="14"/>
  <c r="G3905" i="14"/>
  <c r="G4698" i="14"/>
  <c r="H4698" i="14"/>
  <c r="H4700" i="14" s="1"/>
  <c r="H4688" i="14" s="1"/>
  <c r="G2642" i="14"/>
  <c r="G2704" i="14"/>
  <c r="G2705" i="14" s="1"/>
  <c r="G2788" i="14"/>
  <c r="G2789" i="14" s="1"/>
  <c r="G2895" i="14"/>
  <c r="G2900" i="14" s="1"/>
  <c r="G3005" i="14"/>
  <c r="G3007" i="14" s="1"/>
  <c r="H3206" i="14"/>
  <c r="H3193" i="14" s="1"/>
  <c r="G3260" i="14"/>
  <c r="G3298" i="14"/>
  <c r="G3384" i="14"/>
  <c r="I3745" i="14"/>
  <c r="I4071" i="14"/>
  <c r="G4061" i="14"/>
  <c r="I4061" i="14" s="1"/>
  <c r="G3490" i="14"/>
  <c r="H3670" i="14"/>
  <c r="H3656" i="14" s="1"/>
  <c r="G4047" i="14"/>
  <c r="I4095" i="14"/>
  <c r="G4164" i="14"/>
  <c r="I4203" i="14"/>
  <c r="G4258" i="14"/>
  <c r="H4354" i="14"/>
  <c r="H4342" i="14" s="1"/>
  <c r="H4568" i="14"/>
  <c r="H4556" i="14" s="1"/>
  <c r="H4634" i="14"/>
  <c r="H4636" i="14" s="1"/>
  <c r="H4627" i="14" s="1"/>
  <c r="G4634" i="14"/>
  <c r="G4636" i="14" s="1"/>
  <c r="I5083" i="14"/>
  <c r="G5075" i="14"/>
  <c r="I5075" i="14" s="1"/>
  <c r="G5522" i="14"/>
  <c r="I5980" i="14"/>
  <c r="G5968" i="14"/>
  <c r="I5968" i="14" s="1"/>
  <c r="G3464" i="14"/>
  <c r="H3490" i="14"/>
  <c r="H3479" i="14" s="1"/>
  <c r="H3562" i="14"/>
  <c r="H3547" i="14" s="1"/>
  <c r="G3586" i="14"/>
  <c r="I3634" i="14"/>
  <c r="H3811" i="14"/>
  <c r="H3817" i="14" s="1"/>
  <c r="H3805" i="14" s="1"/>
  <c r="G3811" i="14"/>
  <c r="G3817" i="14" s="1"/>
  <c r="G3842" i="14"/>
  <c r="H3903" i="14"/>
  <c r="H3889" i="14" s="1"/>
  <c r="I4498" i="14"/>
  <c r="G4702" i="14"/>
  <c r="I4929" i="14"/>
  <c r="G4917" i="14"/>
  <c r="H3789" i="14"/>
  <c r="H3777" i="14" s="1"/>
  <c r="H3842" i="14"/>
  <c r="H3832" i="14" s="1"/>
  <c r="H3871" i="14"/>
  <c r="H3859" i="14" s="1"/>
  <c r="H4368" i="14"/>
  <c r="H4356" i="14" s="1"/>
  <c r="H4582" i="14"/>
  <c r="H4570" i="14" s="1"/>
  <c r="H3935" i="14"/>
  <c r="H3921" i="14" s="1"/>
  <c r="G4300" i="14"/>
  <c r="H4454" i="14"/>
  <c r="H4442" i="14" s="1"/>
  <c r="H4512" i="14"/>
  <c r="H4500" i="14" s="1"/>
  <c r="I5216" i="14"/>
  <c r="G5203" i="14"/>
  <c r="I5203" i="14" s="1"/>
  <c r="G3036" i="14"/>
  <c r="G3038" i="14" s="1"/>
  <c r="G3099" i="14"/>
  <c r="G3101" i="14" s="1"/>
  <c r="H3710" i="14"/>
  <c r="H3699" i="14" s="1"/>
  <c r="H3857" i="14"/>
  <c r="H3844" i="14" s="1"/>
  <c r="G3967" i="14"/>
  <c r="G4015" i="14"/>
  <c r="I4059" i="14"/>
  <c r="I4119" i="14"/>
  <c r="G4109" i="14"/>
  <c r="I4109" i="14" s="1"/>
  <c r="H4312" i="14"/>
  <c r="H4300" i="14" s="1"/>
  <c r="H4383" i="14"/>
  <c r="H4370" i="14" s="1"/>
  <c r="G4460" i="14"/>
  <c r="G4469" i="14" s="1"/>
  <c r="H4596" i="14"/>
  <c r="H4584" i="14" s="1"/>
  <c r="I4584" i="14" s="1"/>
  <c r="G5020" i="14"/>
  <c r="I5020" i="14" s="1"/>
  <c r="I5034" i="14"/>
  <c r="G3683" i="14"/>
  <c r="G3857" i="14"/>
  <c r="G4383" i="14"/>
  <c r="H4526" i="14"/>
  <c r="H4514" i="14" s="1"/>
  <c r="H4639" i="14"/>
  <c r="H5452" i="14"/>
  <c r="G5452" i="14"/>
  <c r="G3723" i="14"/>
  <c r="G4610" i="14"/>
  <c r="G4700" i="14"/>
  <c r="H5453" i="14"/>
  <c r="G5453" i="14"/>
  <c r="H3528" i="14"/>
  <c r="H3511" i="14" s="1"/>
  <c r="H3723" i="14"/>
  <c r="H3712" i="14" s="1"/>
  <c r="H3827" i="14"/>
  <c r="G3827" i="14"/>
  <c r="G3830" i="14" s="1"/>
  <c r="G3921" i="14"/>
  <c r="G4031" i="14"/>
  <c r="G4107" i="14"/>
  <c r="I4326" i="14"/>
  <c r="G4314" i="14"/>
  <c r="I4314" i="14" s="1"/>
  <c r="I4528" i="14"/>
  <c r="I4647" i="14"/>
  <c r="G4638" i="14"/>
  <c r="G4639" i="14" s="1"/>
  <c r="I4823" i="14"/>
  <c r="G4814" i="14"/>
  <c r="I4814" i="14" s="1"/>
  <c r="I5661" i="14"/>
  <c r="H3796" i="14"/>
  <c r="H3803" i="14" s="1"/>
  <c r="H3791" i="14" s="1"/>
  <c r="G3796" i="14"/>
  <c r="G3803" i="14" s="1"/>
  <c r="H3919" i="14"/>
  <c r="H3905" i="14" s="1"/>
  <c r="I3905" i="14" s="1"/>
  <c r="H4389" i="14"/>
  <c r="H4398" i="14" s="1"/>
  <c r="H4385" i="14" s="1"/>
  <c r="G4389" i="14"/>
  <c r="G4398" i="14" s="1"/>
  <c r="G4861" i="14"/>
  <c r="G4945" i="14"/>
  <c r="I4957" i="14"/>
  <c r="G3670" i="14"/>
  <c r="I3697" i="14"/>
  <c r="H3775" i="14"/>
  <c r="H3763" i="14" s="1"/>
  <c r="I3763" i="14" s="1"/>
  <c r="G4083" i="14"/>
  <c r="G4151" i="14"/>
  <c r="H4340" i="14"/>
  <c r="H4328" i="14" s="1"/>
  <c r="I4328" i="14" s="1"/>
  <c r="H4484" i="14"/>
  <c r="H4472" i="14" s="1"/>
  <c r="G4554" i="14"/>
  <c r="H4966" i="14"/>
  <c r="G4966" i="14"/>
  <c r="H3823" i="14"/>
  <c r="H3830" i="14" s="1"/>
  <c r="H3819" i="14" s="1"/>
  <c r="H4006" i="14"/>
  <c r="H4015" i="14" s="1"/>
  <c r="H4002" i="14" s="1"/>
  <c r="H4021" i="14"/>
  <c r="H4031" i="14" s="1"/>
  <c r="H4017" i="14" s="1"/>
  <c r="H4145" i="14"/>
  <c r="H4151" i="14" s="1"/>
  <c r="H4133" i="14" s="1"/>
  <c r="H4289" i="14"/>
  <c r="H4297" i="14" s="1"/>
  <c r="H4279" i="14" s="1"/>
  <c r="H4418" i="14"/>
  <c r="H4426" i="14" s="1"/>
  <c r="H4414" i="14" s="1"/>
  <c r="H4763" i="14"/>
  <c r="H4768" i="14" s="1"/>
  <c r="H4755" i="14" s="1"/>
  <c r="G4763" i="14"/>
  <c r="G4768" i="14" s="1"/>
  <c r="H4803" i="14"/>
  <c r="H4859" i="14"/>
  <c r="H4847" i="14" s="1"/>
  <c r="I4847" i="14" s="1"/>
  <c r="H4915" i="14"/>
  <c r="H4903" i="14" s="1"/>
  <c r="I4903" i="14" s="1"/>
  <c r="H4965" i="14"/>
  <c r="G4965" i="14"/>
  <c r="H5416" i="14"/>
  <c r="H5430" i="14" s="1"/>
  <c r="H5412" i="14" s="1"/>
  <c r="G5416" i="14"/>
  <c r="H5440" i="14"/>
  <c r="G5440" i="14"/>
  <c r="I5616" i="14"/>
  <c r="G5601" i="14"/>
  <c r="I5601" i="14" s="1"/>
  <c r="I5785" i="14"/>
  <c r="G5770" i="14"/>
  <c r="I5770" i="14" s="1"/>
  <c r="G5803" i="14"/>
  <c r="I4917" i="14"/>
  <c r="H5111" i="14"/>
  <c r="G5111" i="14"/>
  <c r="H5350" i="14"/>
  <c r="G5350" i="14"/>
  <c r="I5706" i="14"/>
  <c r="G5691" i="14"/>
  <c r="I5691" i="14" s="1"/>
  <c r="I5929" i="14"/>
  <c r="G5920" i="14"/>
  <c r="G4518" i="14"/>
  <c r="G4526" i="14" s="1"/>
  <c r="G4574" i="14"/>
  <c r="G4582" i="14" s="1"/>
  <c r="G4616" i="14"/>
  <c r="G4624" i="14" s="1"/>
  <c r="G4731" i="14"/>
  <c r="G4738" i="14" s="1"/>
  <c r="I5646" i="14"/>
  <c r="I5840" i="14"/>
  <c r="G5823" i="14"/>
  <c r="I5823" i="14" s="1"/>
  <c r="G5860" i="14"/>
  <c r="I5860" i="14" s="1"/>
  <c r="I5874" i="14"/>
  <c r="I5895" i="14"/>
  <c r="G5878" i="14"/>
  <c r="I5878" i="14" s="1"/>
  <c r="I5920" i="14"/>
  <c r="G4446" i="14"/>
  <c r="G4454" i="14" s="1"/>
  <c r="H4777" i="14"/>
  <c r="H4783" i="14" s="1"/>
  <c r="H4770" i="14" s="1"/>
  <c r="G4789" i="14"/>
  <c r="H4806" i="14"/>
  <c r="G4806" i="14"/>
  <c r="G4811" i="14" s="1"/>
  <c r="H4873" i="14"/>
  <c r="H4861" i="14" s="1"/>
  <c r="G5004" i="14"/>
  <c r="I5004" i="14" s="1"/>
  <c r="I5018" i="14"/>
  <c r="I5073" i="14"/>
  <c r="G5064" i="14"/>
  <c r="I5064" i="14" s="1"/>
  <c r="H5092" i="14"/>
  <c r="G5092" i="14"/>
  <c r="G5149" i="14"/>
  <c r="H5339" i="14"/>
  <c r="H5321" i="14" s="1"/>
  <c r="I5321" i="14" s="1"/>
  <c r="H5381" i="14"/>
  <c r="G5381" i="14"/>
  <c r="I5723" i="14"/>
  <c r="G5708" i="14"/>
  <c r="H5749" i="14"/>
  <c r="H5751" i="14" s="1"/>
  <c r="H5742" i="14" s="1"/>
  <c r="G5749" i="14"/>
  <c r="I4845" i="14"/>
  <c r="G4836" i="14"/>
  <c r="I4836" i="14" s="1"/>
  <c r="H5093" i="14"/>
  <c r="G5093" i="14"/>
  <c r="H5105" i="14"/>
  <c r="G5105" i="14"/>
  <c r="H5345" i="14"/>
  <c r="G5345" i="14"/>
  <c r="H5382" i="14"/>
  <c r="G5382" i="14"/>
  <c r="H5503" i="14"/>
  <c r="H5494" i="14" s="1"/>
  <c r="G5582" i="14"/>
  <c r="G5599" i="14"/>
  <c r="I5678" i="14"/>
  <c r="G5663" i="14"/>
  <c r="I5663" i="14" s="1"/>
  <c r="I5708" i="14"/>
  <c r="I5907" i="14"/>
  <c r="I5951" i="14"/>
  <c r="G4360" i="14"/>
  <c r="G4368" i="14" s="1"/>
  <c r="G4504" i="14"/>
  <c r="G4512" i="14" s="1"/>
  <c r="G4560" i="14"/>
  <c r="G4568" i="14" s="1"/>
  <c r="H4722" i="14"/>
  <c r="C4717" i="14"/>
  <c r="G4722" i="14"/>
  <c r="G4887" i="14"/>
  <c r="H4901" i="14"/>
  <c r="H4889" i="14" s="1"/>
  <c r="I4889" i="14" s="1"/>
  <c r="I4945" i="14"/>
  <c r="H4984" i="14"/>
  <c r="G4984" i="14"/>
  <c r="I5036" i="14"/>
  <c r="H5106" i="14"/>
  <c r="G5106" i="14"/>
  <c r="H5248" i="14"/>
  <c r="H5230" i="14" s="1"/>
  <c r="H5346" i="14"/>
  <c r="G5346" i="14"/>
  <c r="H5520" i="14"/>
  <c r="H5505" i="14" s="1"/>
  <c r="G5554" i="14"/>
  <c r="H5762" i="14"/>
  <c r="H5768" i="14" s="1"/>
  <c r="H5753" i="14" s="1"/>
  <c r="G5762" i="14"/>
  <c r="G4288" i="14"/>
  <c r="G4297" i="14" s="1"/>
  <c r="G4432" i="14"/>
  <c r="G4440" i="14" s="1"/>
  <c r="H4667" i="14"/>
  <c r="H4672" i="14" s="1"/>
  <c r="H4660" i="14" s="1"/>
  <c r="G4667" i="14"/>
  <c r="G4672" i="14" s="1"/>
  <c r="H4684" i="14"/>
  <c r="H4686" i="14" s="1"/>
  <c r="H4674" i="14" s="1"/>
  <c r="H4887" i="14"/>
  <c r="H4875" i="14" s="1"/>
  <c r="H5125" i="14"/>
  <c r="H5130" i="14" s="1"/>
  <c r="H5116" i="14" s="1"/>
  <c r="G5125" i="14"/>
  <c r="G5130" i="14" s="1"/>
  <c r="H5160" i="14"/>
  <c r="H5168" i="14" s="1"/>
  <c r="H5151" i="14" s="1"/>
  <c r="G5160" i="14"/>
  <c r="G5168" i="14" s="1"/>
  <c r="G5492" i="14"/>
  <c r="G4834" i="14"/>
  <c r="H4970" i="14"/>
  <c r="G4970" i="14"/>
  <c r="H5062" i="14"/>
  <c r="H5053" i="14" s="1"/>
  <c r="H5149" i="14"/>
  <c r="H5132" i="14" s="1"/>
  <c r="H5224" i="14"/>
  <c r="H5228" i="14" s="1"/>
  <c r="H5219" i="14" s="1"/>
  <c r="G5224" i="14"/>
  <c r="H5370" i="14"/>
  <c r="H5361" i="14" s="1"/>
  <c r="H5492" i="14"/>
  <c r="H5477" i="14" s="1"/>
  <c r="I5940" i="14"/>
  <c r="G5931" i="14"/>
  <c r="I5931" i="14" s="1"/>
  <c r="G4686" i="14"/>
  <c r="G4783" i="14"/>
  <c r="H4979" i="14"/>
  <c r="G4979" i="14"/>
  <c r="H5089" i="14"/>
  <c r="G5089" i="14"/>
  <c r="H5180" i="14"/>
  <c r="G5180" i="14"/>
  <c r="G5680" i="14"/>
  <c r="I5680" i="14" s="1"/>
  <c r="I5689" i="14"/>
  <c r="G5805" i="14"/>
  <c r="I5805" i="14" s="1"/>
  <c r="I5821" i="14"/>
  <c r="I5918" i="14"/>
  <c r="G5909" i="14"/>
  <c r="I5909" i="14" s="1"/>
  <c r="I5966" i="14"/>
  <c r="G5954" i="14"/>
  <c r="I5954" i="14" s="1"/>
  <c r="H4734" i="14"/>
  <c r="H4738" i="14" s="1"/>
  <c r="H4726" i="14" s="1"/>
  <c r="C4980" i="14"/>
  <c r="H5181" i="14"/>
  <c r="G5181" i="14"/>
  <c r="H5201" i="14"/>
  <c r="H5188" i="14" s="1"/>
  <c r="H5315" i="14"/>
  <c r="H5319" i="14" s="1"/>
  <c r="H5301" i="14" s="1"/>
  <c r="G5315" i="14"/>
  <c r="H5410" i="14"/>
  <c r="H5392" i="14" s="1"/>
  <c r="H5439" i="14"/>
  <c r="H5441" i="14" s="1"/>
  <c r="H5432" i="14" s="1"/>
  <c r="G5439" i="14"/>
  <c r="G5441" i="14" s="1"/>
  <c r="G5750" i="14"/>
  <c r="G5763" i="14"/>
  <c r="G5226" i="14"/>
  <c r="G5296" i="14"/>
  <c r="G5299" i="14" s="1"/>
  <c r="G5290" i="14" s="1"/>
  <c r="I5290" i="14" s="1"/>
  <c r="G5318" i="14"/>
  <c r="G5366" i="14"/>
  <c r="G5370" i="14" s="1"/>
  <c r="G5421" i="14"/>
  <c r="G5564" i="14"/>
  <c r="G5565" i="14" s="1"/>
  <c r="G4963" i="14"/>
  <c r="G4977" i="14"/>
  <c r="G5057" i="14"/>
  <c r="G5062" i="14" s="1"/>
  <c r="G5239" i="14"/>
  <c r="G5248" i="14" s="1"/>
  <c r="G5309" i="14"/>
  <c r="G5313" i="14"/>
  <c r="G5389" i="14"/>
  <c r="G5397" i="14"/>
  <c r="G5410" i="14" s="1"/>
  <c r="G5501" i="14"/>
  <c r="G5503" i="14" s="1"/>
  <c r="G5514" i="14"/>
  <c r="G5624" i="14"/>
  <c r="G5627" i="14" s="1"/>
  <c r="G5637" i="14"/>
  <c r="G5644" i="14" s="1"/>
  <c r="H4963" i="14"/>
  <c r="H4977" i="14"/>
  <c r="G1232" i="14" l="1"/>
  <c r="G5228" i="14"/>
  <c r="H5113" i="14"/>
  <c r="H5100" i="14" s="1"/>
  <c r="G5458" i="14"/>
  <c r="H3492" i="14"/>
  <c r="I3509" i="14"/>
  <c r="G2285" i="14"/>
  <c r="G2579" i="14"/>
  <c r="G2912" i="14"/>
  <c r="H2341" i="14"/>
  <c r="H2329" i="14" s="1"/>
  <c r="H2108" i="14"/>
  <c r="I2121" i="14"/>
  <c r="G2397" i="14"/>
  <c r="H2313" i="14"/>
  <c r="H2301" i="14" s="1"/>
  <c r="G1761" i="14"/>
  <c r="G1388" i="14"/>
  <c r="G1316" i="14"/>
  <c r="G1496" i="14"/>
  <c r="G1484" i="14"/>
  <c r="H1354" i="14"/>
  <c r="I1364" i="14"/>
  <c r="G261" i="14"/>
  <c r="G305" i="14"/>
  <c r="G1424" i="14"/>
  <c r="H1424" i="14"/>
  <c r="H1414" i="14" s="1"/>
  <c r="H739" i="14"/>
  <c r="H729" i="14" s="1"/>
  <c r="I3725" i="14"/>
  <c r="G2453" i="14"/>
  <c r="G2441" i="14" s="1"/>
  <c r="G2442" i="14" s="1"/>
  <c r="G1135" i="14"/>
  <c r="I5522" i="14"/>
  <c r="I4121" i="14"/>
  <c r="I216" i="14"/>
  <c r="I1123" i="14"/>
  <c r="H607" i="14"/>
  <c r="I571" i="14"/>
  <c r="G5288" i="14"/>
  <c r="G907" i="14"/>
  <c r="H667" i="14"/>
  <c r="H657" i="14" s="1"/>
  <c r="I4740" i="14"/>
  <c r="G4000" i="14"/>
  <c r="G3986" i="14" s="1"/>
  <c r="G967" i="14"/>
  <c r="H439" i="14"/>
  <c r="H429" i="14" s="1"/>
  <c r="H691" i="14"/>
  <c r="H681" i="14" s="1"/>
  <c r="H679" i="14"/>
  <c r="H669" i="14" s="1"/>
  <c r="G2230" i="14"/>
  <c r="G1967" i="14"/>
  <c r="G1957" i="14" s="1"/>
  <c r="G2848" i="14"/>
  <c r="I2848" i="14" s="1"/>
  <c r="I2856" i="14"/>
  <c r="I1244" i="14"/>
  <c r="G1234" i="14"/>
  <c r="G2735" i="14"/>
  <c r="I2735" i="14" s="1"/>
  <c r="I2747" i="14"/>
  <c r="I1234" i="14"/>
  <c r="H1065" i="14"/>
  <c r="I1065" i="14" s="1"/>
  <c r="I1075" i="14"/>
  <c r="I1137" i="14"/>
  <c r="H3009" i="14"/>
  <c r="I3009" i="14" s="1"/>
  <c r="I3017" i="14"/>
  <c r="H362" i="14"/>
  <c r="I362" i="14" s="1"/>
  <c r="I371" i="14"/>
  <c r="I3984" i="14"/>
  <c r="G3969" i="14"/>
  <c r="I3969" i="14" s="1"/>
  <c r="G5250" i="14"/>
  <c r="I5268" i="14"/>
  <c r="I5250" i="14"/>
  <c r="H3986" i="14"/>
  <c r="I3986" i="14" s="1"/>
  <c r="I4000" i="14"/>
  <c r="H1101" i="14"/>
  <c r="I1101" i="14" s="1"/>
  <c r="I1111" i="14"/>
  <c r="G4649" i="14"/>
  <c r="G4650" i="14" s="1"/>
  <c r="I4658" i="14"/>
  <c r="H285" i="14"/>
  <c r="I285" i="14" s="1"/>
  <c r="I294" i="14"/>
  <c r="I1015" i="14"/>
  <c r="G1005" i="14"/>
  <c r="I1005" i="14" s="1"/>
  <c r="H2495" i="14"/>
  <c r="H2483" i="14" s="1"/>
  <c r="I218" i="14"/>
  <c r="G5520" i="14"/>
  <c r="G5725" i="14"/>
  <c r="I5725" i="14" s="1"/>
  <c r="I5002" i="14"/>
  <c r="I3547" i="14"/>
  <c r="G2953" i="14"/>
  <c r="H1907" i="14"/>
  <c r="H1897" i="14" s="1"/>
  <c r="G1556" i="14"/>
  <c r="G3040" i="14"/>
  <c r="I3040" i="14" s="1"/>
  <c r="G1871" i="14"/>
  <c r="I1472" i="14"/>
  <c r="I249" i="14"/>
  <c r="I1873" i="14"/>
  <c r="I4426" i="14"/>
  <c r="G1979" i="14"/>
  <c r="G1677" i="14"/>
  <c r="G1352" i="14"/>
  <c r="G1342" i="14" s="1"/>
  <c r="I1342" i="14" s="1"/>
  <c r="G207" i="14"/>
  <c r="I207" i="14" s="1"/>
  <c r="I2858" i="14"/>
  <c r="I3090" i="14"/>
  <c r="G3082" i="14"/>
  <c r="I3082" i="14" s="1"/>
  <c r="G360" i="14"/>
  <c r="I4901" i="14"/>
  <c r="H4811" i="14"/>
  <c r="H4799" i="14" s="1"/>
  <c r="I4873" i="14"/>
  <c r="I3318" i="14"/>
  <c r="I3492" i="14"/>
  <c r="G2523" i="14"/>
  <c r="I2523" i="14" s="1"/>
  <c r="H1087" i="14"/>
  <c r="H1077" i="14" s="1"/>
  <c r="I1077" i="14" s="1"/>
  <c r="I1462" i="14"/>
  <c r="I945" i="14"/>
  <c r="I955" i="14"/>
  <c r="G2495" i="14"/>
  <c r="I4710" i="14"/>
  <c r="I2775" i="14"/>
  <c r="H1520" i="14"/>
  <c r="H1510" i="14" s="1"/>
  <c r="I1029" i="14"/>
  <c r="I2942" i="14"/>
  <c r="G2934" i="14"/>
  <c r="I4861" i="14"/>
  <c r="H4741" i="14"/>
  <c r="I4741" i="14" s="1"/>
  <c r="I4702" i="14"/>
  <c r="I4131" i="14"/>
  <c r="I5858" i="14"/>
  <c r="I2924" i="14"/>
  <c r="I5460" i="14"/>
  <c r="G811" i="14"/>
  <c r="I4486" i="14"/>
  <c r="I4752" i="14"/>
  <c r="G5390" i="14"/>
  <c r="G5319" i="14"/>
  <c r="G5301" i="14" s="1"/>
  <c r="I5301" i="14" s="1"/>
  <c r="G5751" i="14"/>
  <c r="G5742" i="14" s="1"/>
  <c r="I5742" i="14" s="1"/>
  <c r="H5390" i="14"/>
  <c r="H5372" i="14" s="1"/>
  <c r="I4414" i="14"/>
  <c r="I4472" i="14"/>
  <c r="I3921" i="14"/>
  <c r="I5537" i="14"/>
  <c r="I3193" i="14"/>
  <c r="I3206" i="14"/>
  <c r="I2932" i="14"/>
  <c r="I5475" i="14"/>
  <c r="G2341" i="14"/>
  <c r="H1268" i="14"/>
  <c r="H1258" i="14" s="1"/>
  <c r="I861" i="14"/>
  <c r="I45" i="14"/>
  <c r="G1665" i="14"/>
  <c r="G1655" i="14" s="1"/>
  <c r="I1655" i="14" s="1"/>
  <c r="I4943" i="14"/>
  <c r="G5113" i="14"/>
  <c r="I4915" i="14"/>
  <c r="I2867" i="14"/>
  <c r="I3743" i="14"/>
  <c r="G2313" i="14"/>
  <c r="G1749" i="14"/>
  <c r="G523" i="14"/>
  <c r="G1113" i="14"/>
  <c r="I1113" i="14" s="1"/>
  <c r="G561" i="14"/>
  <c r="I561" i="14" s="1"/>
  <c r="I29" i="14"/>
  <c r="G4797" i="14"/>
  <c r="I3903" i="14"/>
  <c r="I2184" i="14"/>
  <c r="H1701" i="14"/>
  <c r="H1691" i="14" s="1"/>
  <c r="G1713" i="14"/>
  <c r="I1713" i="14" s="1"/>
  <c r="G1171" i="14"/>
  <c r="I1171" i="14" s="1"/>
  <c r="I477" i="14"/>
  <c r="I4049" i="14"/>
  <c r="I4931" i="14"/>
  <c r="I2922" i="14"/>
  <c r="G5185" i="14"/>
  <c r="G5768" i="14"/>
  <c r="G2565" i="14"/>
  <c r="I3775" i="14"/>
  <c r="I2805" i="14"/>
  <c r="G511" i="14"/>
  <c r="H4650" i="14"/>
  <c r="I4650" i="14" s="1"/>
  <c r="I4649" i="14"/>
  <c r="H2481" i="14"/>
  <c r="H2469" i="14" s="1"/>
  <c r="H2470" i="14" s="1"/>
  <c r="H5098" i="14"/>
  <c r="H5085" i="14" s="1"/>
  <c r="H4971" i="14"/>
  <c r="H4959" i="14" s="1"/>
  <c r="G4971" i="14"/>
  <c r="G4959" i="14" s="1"/>
  <c r="I4959" i="14" s="1"/>
  <c r="H5185" i="14"/>
  <c r="H5171" i="14" s="1"/>
  <c r="I3699" i="14"/>
  <c r="I4354" i="14"/>
  <c r="H1580" i="14"/>
  <c r="H1570" i="14" s="1"/>
  <c r="I2091" i="14"/>
  <c r="I3220" i="14"/>
  <c r="G3208" i="14"/>
  <c r="I3208" i="14" s="1"/>
  <c r="I2934" i="14"/>
  <c r="I3654" i="14"/>
  <c r="H1895" i="14"/>
  <c r="H1885" i="14" s="1"/>
  <c r="I1885" i="14" s="1"/>
  <c r="I52" i="15"/>
  <c r="H39" i="15"/>
  <c r="H1737" i="14"/>
  <c r="H1727" i="14" s="1"/>
  <c r="H1280" i="14"/>
  <c r="H1270" i="14" s="1"/>
  <c r="G39" i="15"/>
  <c r="G1280" i="14"/>
  <c r="G11" i="15"/>
  <c r="I11" i="15" s="1"/>
  <c r="H25" i="15"/>
  <c r="I25" i="15" s="1"/>
  <c r="H715" i="14"/>
  <c r="H705" i="14" s="1"/>
  <c r="H559" i="14"/>
  <c r="H549" i="14" s="1"/>
  <c r="G549" i="14"/>
  <c r="G537" i="14"/>
  <c r="I537" i="14" s="1"/>
  <c r="I547" i="14"/>
  <c r="G316" i="14"/>
  <c r="G307" i="14" s="1"/>
  <c r="I307" i="14" s="1"/>
  <c r="G5494" i="14"/>
  <c r="I5494" i="14" s="1"/>
  <c r="I5503" i="14"/>
  <c r="G4755" i="14"/>
  <c r="I4768" i="14"/>
  <c r="I4672" i="14"/>
  <c r="G4660" i="14"/>
  <c r="G4661" i="14" s="1"/>
  <c r="G5372" i="14"/>
  <c r="G2315" i="14"/>
  <c r="G2316" i="14" s="1"/>
  <c r="I2327" i="14"/>
  <c r="I2846" i="14"/>
  <c r="G2834" i="14"/>
  <c r="I2834" i="14" s="1"/>
  <c r="G4799" i="14"/>
  <c r="I1907" i="14"/>
  <c r="G1897" i="14"/>
  <c r="G2301" i="14"/>
  <c r="G2302" i="14" s="1"/>
  <c r="I2313" i="14"/>
  <c r="G1522" i="14"/>
  <c r="I1522" i="14" s="1"/>
  <c r="I1532" i="14"/>
  <c r="I1749" i="14"/>
  <c r="G1739" i="14"/>
  <c r="I1739" i="14" s="1"/>
  <c r="G1450" i="14"/>
  <c r="I1460" i="14"/>
  <c r="G351" i="14"/>
  <c r="I351" i="14" s="1"/>
  <c r="I360" i="14"/>
  <c r="I2341" i="14"/>
  <c r="G2329" i="14"/>
  <c r="G2330" i="14" s="1"/>
  <c r="I5113" i="14"/>
  <c r="G5100" i="14"/>
  <c r="I5100" i="14" s="1"/>
  <c r="I2134" i="14"/>
  <c r="G2124" i="14"/>
  <c r="I2124" i="14" s="1"/>
  <c r="G4279" i="14"/>
  <c r="I4297" i="14"/>
  <c r="H2540" i="14"/>
  <c r="G2567" i="14"/>
  <c r="G2568" i="14" s="1"/>
  <c r="H1764" i="14"/>
  <c r="I1764" i="14" s="1"/>
  <c r="I1774" i="14"/>
  <c r="G453" i="14"/>
  <c r="I463" i="14"/>
  <c r="I1256" i="14"/>
  <c r="G1246" i="14"/>
  <c r="I453" i="14"/>
  <c r="I5319" i="14"/>
  <c r="I2063" i="14"/>
  <c r="G2053" i="14"/>
  <c r="G1788" i="14"/>
  <c r="I1788" i="14" s="1"/>
  <c r="I1798" i="14"/>
  <c r="G1486" i="14"/>
  <c r="I1486" i="14" s="1"/>
  <c r="I1496" i="14"/>
  <c r="I2832" i="14"/>
  <c r="G2820" i="14"/>
  <c r="I2820" i="14" s="1"/>
  <c r="G5171" i="14"/>
  <c r="I3830" i="14"/>
  <c r="G3819" i="14"/>
  <c r="I3819" i="14" s="1"/>
  <c r="G2777" i="14"/>
  <c r="I2777" i="14" s="1"/>
  <c r="I2789" i="14"/>
  <c r="I2565" i="14"/>
  <c r="G2553" i="14"/>
  <c r="G2554" i="14" s="1"/>
  <c r="G2595" i="14"/>
  <c r="G2596" i="14" s="1"/>
  <c r="I2607" i="14"/>
  <c r="G1715" i="14"/>
  <c r="I1715" i="14" s="1"/>
  <c r="I1725" i="14"/>
  <c r="G1703" i="14"/>
  <c r="I1703" i="14" s="1"/>
  <c r="G2693" i="14"/>
  <c r="I2693" i="14" s="1"/>
  <c r="I2705" i="14"/>
  <c r="I2509" i="14"/>
  <c r="G2497" i="14"/>
  <c r="G2498" i="14" s="1"/>
  <c r="H2596" i="14"/>
  <c r="I2595" i="14"/>
  <c r="I1616" i="14"/>
  <c r="G1606" i="14"/>
  <c r="I1606" i="14" s="1"/>
  <c r="I1628" i="14"/>
  <c r="G1618" i="14"/>
  <c r="I1618" i="14" s="1"/>
  <c r="G1570" i="14"/>
  <c r="I1570" i="14" s="1"/>
  <c r="I1580" i="14"/>
  <c r="G1270" i="14"/>
  <c r="I1280" i="14"/>
  <c r="I305" i="14"/>
  <c r="G296" i="14"/>
  <c r="I296" i="14" s="1"/>
  <c r="I4636" i="14"/>
  <c r="G4627" i="14"/>
  <c r="G4628" i="14" s="1"/>
  <c r="G2581" i="14"/>
  <c r="I2593" i="14"/>
  <c r="I3112" i="14"/>
  <c r="G3103" i="14"/>
  <c r="I3103" i="14" s="1"/>
  <c r="H2428" i="14"/>
  <c r="H2302" i="14"/>
  <c r="I1761" i="14"/>
  <c r="G1751" i="14"/>
  <c r="I1751" i="14" s="1"/>
  <c r="I2015" i="14"/>
  <c r="G2005" i="14"/>
  <c r="I2005" i="14" s="1"/>
  <c r="I5627" i="14"/>
  <c r="G5618" i="14"/>
  <c r="I5618" i="14" s="1"/>
  <c r="H4628" i="14"/>
  <c r="H4689" i="14"/>
  <c r="I2285" i="14"/>
  <c r="G2273" i="14"/>
  <c r="G2274" i="14" s="1"/>
  <c r="I1689" i="14"/>
  <c r="G1679" i="14"/>
  <c r="I1679" i="14" s="1"/>
  <c r="G252" i="14"/>
  <c r="I261" i="14"/>
  <c r="I5751" i="14"/>
  <c r="G501" i="14"/>
  <c r="I5168" i="14"/>
  <c r="G5151" i="14"/>
  <c r="I5151" i="14" s="1"/>
  <c r="G5443" i="14"/>
  <c r="G2483" i="14"/>
  <c r="G2484" i="14" s="1"/>
  <c r="I5520" i="14"/>
  <c r="G5505" i="14"/>
  <c r="I5370" i="14"/>
  <c r="G5361" i="14"/>
  <c r="I5361" i="14" s="1"/>
  <c r="I2537" i="14"/>
  <c r="G2525" i="14"/>
  <c r="H2274" i="14"/>
  <c r="I2274" i="14" s="1"/>
  <c r="I2273" i="14"/>
  <c r="I2299" i="14"/>
  <c r="G2287" i="14"/>
  <c r="I1979" i="14"/>
  <c r="G1969" i="14"/>
  <c r="I1969" i="14" s="1"/>
  <c r="I1871" i="14"/>
  <c r="G1861" i="14"/>
  <c r="I1861" i="14" s="1"/>
  <c r="I1232" i="14"/>
  <c r="G1222" i="14"/>
  <c r="I1222" i="14" s="1"/>
  <c r="I2425" i="14"/>
  <c r="G2413" i="14"/>
  <c r="G2414" i="14" s="1"/>
  <c r="H2955" i="14"/>
  <c r="I2955" i="14" s="1"/>
  <c r="I2963" i="14"/>
  <c r="G2196" i="14"/>
  <c r="I2196" i="14" s="1"/>
  <c r="I2206" i="14"/>
  <c r="H1957" i="14"/>
  <c r="I1957" i="14" s="1"/>
  <c r="I1967" i="14"/>
  <c r="G1438" i="14"/>
  <c r="I1438" i="14" s="1"/>
  <c r="I1448" i="14"/>
  <c r="G1933" i="14"/>
  <c r="I1652" i="14"/>
  <c r="G1642" i="14"/>
  <c r="I1642" i="14" s="1"/>
  <c r="I1701" i="14"/>
  <c r="G1691" i="14"/>
  <c r="I1691" i="14" s="1"/>
  <c r="G813" i="14"/>
  <c r="I813" i="14" s="1"/>
  <c r="I823" i="14"/>
  <c r="I1859" i="14"/>
  <c r="G1849" i="14"/>
  <c r="I1849" i="14" s="1"/>
  <c r="I327" i="14"/>
  <c r="G318" i="14"/>
  <c r="I318" i="14" s="1"/>
  <c r="I5492" i="14"/>
  <c r="G5477" i="14"/>
  <c r="I5477" i="14" s="1"/>
  <c r="I1556" i="14"/>
  <c r="G1546" i="14"/>
  <c r="I1546" i="14" s="1"/>
  <c r="G274" i="14"/>
  <c r="I283" i="14"/>
  <c r="H4980" i="14"/>
  <c r="H4985" i="14" s="1"/>
  <c r="H4973" i="14" s="1"/>
  <c r="G4980" i="14"/>
  <c r="G4985" i="14" s="1"/>
  <c r="I4834" i="14"/>
  <c r="G4825" i="14"/>
  <c r="I4825" i="14" s="1"/>
  <c r="I5441" i="14"/>
  <c r="G5432" i="14"/>
  <c r="I5432" i="14" s="1"/>
  <c r="I5062" i="14"/>
  <c r="G5053" i="14"/>
  <c r="I5053" i="14" s="1"/>
  <c r="H4675" i="14"/>
  <c r="I4440" i="14"/>
  <c r="G4428" i="14"/>
  <c r="I4428" i="14" s="1"/>
  <c r="I4368" i="14"/>
  <c r="G4356" i="14"/>
  <c r="I4356" i="14" s="1"/>
  <c r="H5359" i="14"/>
  <c r="H5341" i="14" s="1"/>
  <c r="I4454" i="14"/>
  <c r="G4442" i="14"/>
  <c r="I5803" i="14"/>
  <c r="G5787" i="14"/>
  <c r="I5787" i="14" s="1"/>
  <c r="I4151" i="14"/>
  <c r="G4133" i="14"/>
  <c r="I4133" i="14" s="1"/>
  <c r="G3672" i="14"/>
  <c r="I3672" i="14" s="1"/>
  <c r="I3683" i="14"/>
  <c r="G4002" i="14"/>
  <c r="I4015" i="14"/>
  <c r="I4312" i="14"/>
  <c r="I3586" i="14"/>
  <c r="G3564" i="14"/>
  <c r="I3564" i="14" s="1"/>
  <c r="I2642" i="14"/>
  <c r="G2632" i="14"/>
  <c r="I3080" i="14"/>
  <c r="G3072" i="14"/>
  <c r="I3072" i="14" s="1"/>
  <c r="G3149" i="14"/>
  <c r="I3149" i="14" s="1"/>
  <c r="I3162" i="14"/>
  <c r="I2467" i="14"/>
  <c r="G2455" i="14"/>
  <c r="G2456" i="14" s="1"/>
  <c r="I5288" i="14"/>
  <c r="G5270" i="14"/>
  <c r="I5270" i="14" s="1"/>
  <c r="I2679" i="14"/>
  <c r="I3296" i="14"/>
  <c r="G3280" i="14"/>
  <c r="I3280" i="14" s="1"/>
  <c r="H2484" i="14"/>
  <c r="I2483" i="14"/>
  <c r="G2988" i="14"/>
  <c r="I2988" i="14" s="1"/>
  <c r="I2996" i="14"/>
  <c r="G1837" i="14"/>
  <c r="I1837" i="14" s="1"/>
  <c r="I1847" i="14"/>
  <c r="I1270" i="14"/>
  <c r="I2003" i="14"/>
  <c r="I1328" i="14"/>
  <c r="G1318" i="14"/>
  <c r="H1197" i="14"/>
  <c r="I1197" i="14" s="1"/>
  <c r="I1207" i="14"/>
  <c r="I439" i="14"/>
  <c r="G429" i="14"/>
  <c r="I429" i="14" s="1"/>
  <c r="G933" i="14"/>
  <c r="I933" i="14" s="1"/>
  <c r="I943" i="14"/>
  <c r="G765" i="14"/>
  <c r="I765" i="14" s="1"/>
  <c r="I775" i="14"/>
  <c r="I991" i="14"/>
  <c r="I274" i="14"/>
  <c r="H2660" i="14"/>
  <c r="G2660" i="14"/>
  <c r="G2663" i="14" s="1"/>
  <c r="I1246" i="14"/>
  <c r="G1727" i="14"/>
  <c r="I1003" i="14"/>
  <c r="G993" i="14"/>
  <c r="I993" i="14" s="1"/>
  <c r="G417" i="14"/>
  <c r="I417" i="14" s="1"/>
  <c r="I426" i="14"/>
  <c r="G705" i="14"/>
  <c r="I979" i="14"/>
  <c r="G969" i="14"/>
  <c r="I969" i="14" s="1"/>
  <c r="G897" i="14"/>
  <c r="I897" i="14" s="1"/>
  <c r="I907" i="14"/>
  <c r="I1135" i="14"/>
  <c r="G1125" i="14"/>
  <c r="I5410" i="14"/>
  <c r="G5392" i="14"/>
  <c r="I5392" i="14" s="1"/>
  <c r="G5219" i="14"/>
  <c r="I5228" i="14"/>
  <c r="I5248" i="14"/>
  <c r="G5230" i="14"/>
  <c r="I4107" i="14"/>
  <c r="G4097" i="14"/>
  <c r="I4097" i="14" s="1"/>
  <c r="H5458" i="14"/>
  <c r="H5443" i="14" s="1"/>
  <c r="I5443" i="14" s="1"/>
  <c r="I4342" i="14"/>
  <c r="H2498" i="14"/>
  <c r="I2498" i="14" s="1"/>
  <c r="I2878" i="14"/>
  <c r="G2869" i="14"/>
  <c r="H2579" i="14"/>
  <c r="H2567" i="14" s="1"/>
  <c r="G2610" i="14"/>
  <c r="I2610" i="14" s="1"/>
  <c r="I2619" i="14"/>
  <c r="I2051" i="14"/>
  <c r="G2041" i="14"/>
  <c r="I2041" i="14" s="1"/>
  <c r="H2663" i="14"/>
  <c r="H2655" i="14" s="1"/>
  <c r="H2912" i="14"/>
  <c r="H2902" i="14" s="1"/>
  <c r="H2397" i="14"/>
  <c r="H2385" i="14" s="1"/>
  <c r="G2029" i="14"/>
  <c r="I2039" i="14"/>
  <c r="G2017" i="14"/>
  <c r="I2017" i="14" s="1"/>
  <c r="I2027" i="14"/>
  <c r="I1677" i="14"/>
  <c r="G1667" i="14"/>
  <c r="I1667" i="14" s="1"/>
  <c r="I1834" i="14"/>
  <c r="G1195" i="14"/>
  <c r="G1921" i="14"/>
  <c r="I1921" i="14" s="1"/>
  <c r="I1931" i="14"/>
  <c r="I415" i="14"/>
  <c r="G406" i="14"/>
  <c r="I406" i="14" s="1"/>
  <c r="I967" i="14"/>
  <c r="G957" i="14"/>
  <c r="I957" i="14" s="1"/>
  <c r="G729" i="14"/>
  <c r="I729" i="14" s="1"/>
  <c r="I739" i="14"/>
  <c r="H645" i="14"/>
  <c r="I645" i="14" s="1"/>
  <c r="I655" i="14"/>
  <c r="G5753" i="14"/>
  <c r="I5753" i="14" s="1"/>
  <c r="I5768" i="14"/>
  <c r="I4783" i="14"/>
  <c r="G4770" i="14"/>
  <c r="I4770" i="14" s="1"/>
  <c r="I4031" i="14"/>
  <c r="G4017" i="14"/>
  <c r="I4017" i="14" s="1"/>
  <c r="I3464" i="14"/>
  <c r="G3446" i="14"/>
  <c r="I4258" i="14"/>
  <c r="G4241" i="14"/>
  <c r="I4241" i="14" s="1"/>
  <c r="G3364" i="14"/>
  <c r="I3364" i="14" s="1"/>
  <c r="I3384" i="14"/>
  <c r="I4596" i="14"/>
  <c r="I2869" i="14"/>
  <c r="I4279" i="14"/>
  <c r="G2385" i="14"/>
  <c r="G2386" i="14" s="1"/>
  <c r="H2330" i="14"/>
  <c r="I2330" i="14" s="1"/>
  <c r="I2329" i="14"/>
  <c r="I1436" i="14"/>
  <c r="G1426" i="14"/>
  <c r="I1426" i="14" s="1"/>
  <c r="G395" i="14"/>
  <c r="I395" i="14" s="1"/>
  <c r="I404" i="14"/>
  <c r="G849" i="14"/>
  <c r="I849" i="14" s="1"/>
  <c r="I859" i="14"/>
  <c r="I931" i="14"/>
  <c r="G921" i="14"/>
  <c r="I921" i="14" s="1"/>
  <c r="G621" i="14"/>
  <c r="I631" i="14"/>
  <c r="G777" i="14"/>
  <c r="I787" i="14"/>
  <c r="I2912" i="14"/>
  <c r="G2902" i="14"/>
  <c r="I1318" i="14"/>
  <c r="I5201" i="14"/>
  <c r="G5188" i="14"/>
  <c r="G5539" i="14"/>
  <c r="I5539" i="14" s="1"/>
  <c r="I5554" i="14"/>
  <c r="G3656" i="14"/>
  <c r="I3670" i="14"/>
  <c r="I3935" i="14"/>
  <c r="H4727" i="14"/>
  <c r="I3919" i="14"/>
  <c r="I3070" i="14"/>
  <c r="G3061" i="14"/>
  <c r="I3061" i="14" s="1"/>
  <c r="I2053" i="14"/>
  <c r="G2481" i="14"/>
  <c r="I2691" i="14"/>
  <c r="H2246" i="14"/>
  <c r="G1568" i="14"/>
  <c r="I1159" i="14"/>
  <c r="G1149" i="14"/>
  <c r="I1149" i="14" s="1"/>
  <c r="G681" i="14"/>
  <c r="I681" i="14" s="1"/>
  <c r="I691" i="14"/>
  <c r="I393" i="14"/>
  <c r="G384" i="14"/>
  <c r="I384" i="14" s="1"/>
  <c r="I919" i="14"/>
  <c r="G909" i="14"/>
  <c r="I909" i="14" s="1"/>
  <c r="I763" i="14"/>
  <c r="G753" i="14"/>
  <c r="I753" i="14" s="1"/>
  <c r="G513" i="14"/>
  <c r="I513" i="14" s="1"/>
  <c r="I523" i="14"/>
  <c r="I871" i="14"/>
  <c r="G1810" i="14"/>
  <c r="I4083" i="14"/>
  <c r="G4073" i="14"/>
  <c r="I4073" i="14" s="1"/>
  <c r="I2439" i="14"/>
  <c r="G2427" i="14"/>
  <c r="G2428" i="14" s="1"/>
  <c r="G2399" i="14"/>
  <c r="I2411" i="14"/>
  <c r="I4887" i="14"/>
  <c r="G4875" i="14"/>
  <c r="I4875" i="14" s="1"/>
  <c r="I3028" i="14"/>
  <c r="G3019" i="14"/>
  <c r="H2456" i="14"/>
  <c r="I2455" i="14"/>
  <c r="H2372" i="14"/>
  <c r="I1897" i="14"/>
  <c r="H2344" i="14"/>
  <c r="G1945" i="14"/>
  <c r="I1945" i="14" s="1"/>
  <c r="I1955" i="14"/>
  <c r="I2194" i="14"/>
  <c r="G1258" i="14"/>
  <c r="I895" i="14"/>
  <c r="G885" i="14"/>
  <c r="I885" i="14" s="1"/>
  <c r="I607" i="14"/>
  <c r="H597" i="14"/>
  <c r="I597" i="14" s="1"/>
  <c r="I751" i="14"/>
  <c r="G741" i="14"/>
  <c r="I741" i="14" s="1"/>
  <c r="I5582" i="14"/>
  <c r="G5567" i="14"/>
  <c r="I5567" i="14" s="1"/>
  <c r="I4582" i="14"/>
  <c r="G4570" i="14"/>
  <c r="I4570" i="14" s="1"/>
  <c r="I4700" i="14"/>
  <c r="G4688" i="14"/>
  <c r="G4689" i="14" s="1"/>
  <c r="I4639" i="14"/>
  <c r="G4456" i="14"/>
  <c r="I4456" i="14" s="1"/>
  <c r="I4469" i="14"/>
  <c r="I3859" i="14"/>
  <c r="I3260" i="14"/>
  <c r="G3242" i="14"/>
  <c r="I3242" i="14" s="1"/>
  <c r="I3789" i="14"/>
  <c r="G3777" i="14"/>
  <c r="I3777" i="14" s="1"/>
  <c r="I3871" i="14"/>
  <c r="I4340" i="14"/>
  <c r="I2761" i="14"/>
  <c r="G2749" i="14"/>
  <c r="I2749" i="14" s="1"/>
  <c r="G2357" i="14"/>
  <c r="I2369" i="14"/>
  <c r="I2817" i="14"/>
  <c r="I2632" i="14"/>
  <c r="H2512" i="14"/>
  <c r="I1412" i="14"/>
  <c r="G1402" i="14"/>
  <c r="I1402" i="14" s="1"/>
  <c r="I2257" i="14"/>
  <c r="G2245" i="14"/>
  <c r="G2246" i="14" s="1"/>
  <c r="G1520" i="14"/>
  <c r="I1450" i="14"/>
  <c r="G633" i="14"/>
  <c r="I633" i="14" s="1"/>
  <c r="I643" i="14"/>
  <c r="G693" i="14"/>
  <c r="I693" i="14" s="1"/>
  <c r="I703" i="14"/>
  <c r="I883" i="14"/>
  <c r="G873" i="14"/>
  <c r="I873" i="14" s="1"/>
  <c r="I475" i="14"/>
  <c r="G465" i="14"/>
  <c r="I465" i="14" s="1"/>
  <c r="G717" i="14"/>
  <c r="I717" i="14" s="1"/>
  <c r="I727" i="14"/>
  <c r="I1665" i="14"/>
  <c r="G573" i="14"/>
  <c r="I573" i="14" s="1"/>
  <c r="I583" i="14"/>
  <c r="I487" i="14"/>
  <c r="I3059" i="14"/>
  <c r="G3051" i="14"/>
  <c r="I3051" i="14" s="1"/>
  <c r="I3101" i="14"/>
  <c r="G3092" i="14"/>
  <c r="I3092" i="14" s="1"/>
  <c r="I5505" i="14"/>
  <c r="I5599" i="14"/>
  <c r="G5584" i="14"/>
  <c r="I5584" i="14" s="1"/>
  <c r="I3038" i="14"/>
  <c r="G3030" i="14"/>
  <c r="I3030" i="14" s="1"/>
  <c r="I4164" i="14"/>
  <c r="G4153" i="14"/>
  <c r="I4153" i="14" s="1"/>
  <c r="I4484" i="14"/>
  <c r="G4717" i="14"/>
  <c r="G4724" i="14" s="1"/>
  <c r="H4717" i="14"/>
  <c r="H4724" i="14" s="1"/>
  <c r="H4712" i="14" s="1"/>
  <c r="I5149" i="14"/>
  <c r="G5132" i="14"/>
  <c r="I5132" i="14" s="1"/>
  <c r="I4526" i="14"/>
  <c r="G4514" i="14"/>
  <c r="G4598" i="14"/>
  <c r="I4598" i="14" s="1"/>
  <c r="I4610" i="14"/>
  <c r="I4638" i="14"/>
  <c r="I3889" i="14"/>
  <c r="I4047" i="14"/>
  <c r="G4033" i="14"/>
  <c r="I4033" i="14" s="1"/>
  <c r="G3937" i="14"/>
  <c r="I3937" i="14" s="1"/>
  <c r="I3951" i="14"/>
  <c r="G4400" i="14"/>
  <c r="I4400" i="14" s="1"/>
  <c r="I4412" i="14"/>
  <c r="I3710" i="14"/>
  <c r="I2441" i="14"/>
  <c r="H2442" i="14"/>
  <c r="I2442" i="14" s="1"/>
  <c r="I2453" i="14"/>
  <c r="G1376" i="14"/>
  <c r="I1991" i="14"/>
  <c r="G1981" i="14"/>
  <c r="I1981" i="14" s="1"/>
  <c r="H2316" i="14"/>
  <c r="I2316" i="14" s="1"/>
  <c r="I2315" i="14"/>
  <c r="I1354" i="14"/>
  <c r="I799" i="14"/>
  <c r="G669" i="14"/>
  <c r="I669" i="14" s="1"/>
  <c r="I679" i="14"/>
  <c r="I847" i="14"/>
  <c r="G837" i="14"/>
  <c r="I837" i="14" s="1"/>
  <c r="G373" i="14"/>
  <c r="I373" i="14" s="1"/>
  <c r="I382" i="14"/>
  <c r="I1292" i="14"/>
  <c r="I2106" i="14"/>
  <c r="G2093" i="14"/>
  <c r="I2093" i="14" s="1"/>
  <c r="I1544" i="14"/>
  <c r="G1534" i="14"/>
  <c r="I1534" i="14" s="1"/>
  <c r="I2383" i="14"/>
  <c r="G2371" i="14"/>
  <c r="G2372" i="14" s="1"/>
  <c r="I3019" i="14"/>
  <c r="I1063" i="14"/>
  <c r="G1053" i="14"/>
  <c r="I1053" i="14" s="1"/>
  <c r="I5219" i="14"/>
  <c r="I5188" i="14"/>
  <c r="I4686" i="14"/>
  <c r="G4674" i="14"/>
  <c r="G4675" i="14" s="1"/>
  <c r="I5130" i="14"/>
  <c r="G5116" i="14"/>
  <c r="I5116" i="14" s="1"/>
  <c r="I4624" i="14"/>
  <c r="G4612" i="14"/>
  <c r="I4612" i="14" s="1"/>
  <c r="G5098" i="14"/>
  <c r="G5430" i="14"/>
  <c r="G4542" i="14"/>
  <c r="I4542" i="14" s="1"/>
  <c r="I4554" i="14"/>
  <c r="I4514" i="14"/>
  <c r="I4300" i="14"/>
  <c r="I3842" i="14"/>
  <c r="G3832" i="14"/>
  <c r="I3832" i="14" s="1"/>
  <c r="I3007" i="14"/>
  <c r="G2998" i="14"/>
  <c r="I2998" i="14" s="1"/>
  <c r="G4260" i="14"/>
  <c r="I4260" i="14" s="1"/>
  <c r="I4277" i="14"/>
  <c r="G2721" i="14"/>
  <c r="I2721" i="14" s="1"/>
  <c r="I2733" i="14"/>
  <c r="I2271" i="14"/>
  <c r="G2259" i="14"/>
  <c r="I3562" i="14"/>
  <c r="H2414" i="14"/>
  <c r="G2136" i="14"/>
  <c r="I2136" i="14" s="1"/>
  <c r="I2146" i="14"/>
  <c r="I2355" i="14"/>
  <c r="G2343" i="14"/>
  <c r="G2344" i="14" s="1"/>
  <c r="I2029" i="14"/>
  <c r="G1340" i="14"/>
  <c r="I1822" i="14"/>
  <c r="G1812" i="14"/>
  <c r="I1812" i="14" s="1"/>
  <c r="G801" i="14"/>
  <c r="I801" i="14" s="1"/>
  <c r="I811" i="14"/>
  <c r="H1484" i="14"/>
  <c r="H1474" i="14" s="1"/>
  <c r="I1582" i="14"/>
  <c r="I1219" i="14"/>
  <c r="G1209" i="14"/>
  <c r="I1209" i="14" s="1"/>
  <c r="I835" i="14"/>
  <c r="G825" i="14"/>
  <c r="I825" i="14" s="1"/>
  <c r="I619" i="14"/>
  <c r="G609" i="14"/>
  <c r="I609" i="14" s="1"/>
  <c r="I1147" i="14"/>
  <c r="G525" i="14"/>
  <c r="I525" i="14" s="1"/>
  <c r="I535" i="14"/>
  <c r="G3953" i="14"/>
  <c r="I3953" i="14" s="1"/>
  <c r="I3967" i="14"/>
  <c r="G5629" i="14"/>
  <c r="I5644" i="14"/>
  <c r="I5230" i="14"/>
  <c r="I4859" i="14"/>
  <c r="I4383" i="14"/>
  <c r="G4370" i="14"/>
  <c r="I4370" i="14" s="1"/>
  <c r="I3656" i="14"/>
  <c r="I3528" i="14"/>
  <c r="G3511" i="14"/>
  <c r="I3511" i="14" s="1"/>
  <c r="I2953" i="14"/>
  <c r="G2944" i="14"/>
  <c r="I2944" i="14" s="1"/>
  <c r="G2707" i="14"/>
  <c r="I2707" i="14" s="1"/>
  <c r="I2719" i="14"/>
  <c r="G2791" i="14"/>
  <c r="I2791" i="14" s="1"/>
  <c r="I2803" i="14"/>
  <c r="I2218" i="14"/>
  <c r="G2208" i="14"/>
  <c r="I2208" i="14" s="1"/>
  <c r="G2160" i="14"/>
  <c r="I2160" i="14" s="1"/>
  <c r="I2170" i="14"/>
  <c r="I1993" i="14"/>
  <c r="G1304" i="14"/>
  <c r="G1414" i="14"/>
  <c r="I1414" i="14" s="1"/>
  <c r="I1424" i="14"/>
  <c r="I2551" i="14"/>
  <c r="G2539" i="14"/>
  <c r="G2540" i="14" s="1"/>
  <c r="G1474" i="14"/>
  <c r="I499" i="14"/>
  <c r="G489" i="14"/>
  <c r="I489" i="14" s="1"/>
  <c r="I272" i="14"/>
  <c r="G263" i="14"/>
  <c r="I263" i="14" s="1"/>
  <c r="G585" i="14"/>
  <c r="I585" i="14" s="1"/>
  <c r="I595" i="14"/>
  <c r="G1378" i="14"/>
  <c r="I1378" i="14" s="1"/>
  <c r="I1388" i="14"/>
  <c r="G1306" i="14"/>
  <c r="I1306" i="14" s="1"/>
  <c r="I1316" i="14"/>
  <c r="I1183" i="14"/>
  <c r="G1173" i="14"/>
  <c r="I1173" i="14" s="1"/>
  <c r="G3805" i="14"/>
  <c r="I3805" i="14" s="1"/>
  <c r="I3817" i="14"/>
  <c r="I2158" i="14"/>
  <c r="G2148" i="14"/>
  <c r="I2148" i="14" s="1"/>
  <c r="I2075" i="14"/>
  <c r="H2065" i="14"/>
  <c r="I2065" i="14" s="1"/>
  <c r="G4726" i="14"/>
  <c r="G4727" i="14" s="1"/>
  <c r="I4738" i="14"/>
  <c r="I4568" i="14"/>
  <c r="G4556" i="14"/>
  <c r="I4556" i="14" s="1"/>
  <c r="G4785" i="14"/>
  <c r="I4785" i="14" s="1"/>
  <c r="I4797" i="14"/>
  <c r="G3791" i="14"/>
  <c r="I3791" i="14" s="1"/>
  <c r="I3803" i="14"/>
  <c r="I2900" i="14"/>
  <c r="G2891" i="14"/>
  <c r="I2891" i="14" s="1"/>
  <c r="I3446" i="14"/>
  <c r="I2677" i="14"/>
  <c r="G2665" i="14"/>
  <c r="I2665" i="14" s="1"/>
  <c r="I5629" i="14"/>
  <c r="I4660" i="14"/>
  <c r="H4661" i="14"/>
  <c r="I4661" i="14" s="1"/>
  <c r="I4512" i="14"/>
  <c r="G4500" i="14"/>
  <c r="I4500" i="14" s="1"/>
  <c r="I5339" i="14"/>
  <c r="G3712" i="14"/>
  <c r="I3712" i="14" s="1"/>
  <c r="I3723" i="14"/>
  <c r="I4442" i="14"/>
  <c r="G3479" i="14"/>
  <c r="I3479" i="14" s="1"/>
  <c r="I3490" i="14"/>
  <c r="I3362" i="14"/>
  <c r="G3342" i="14"/>
  <c r="I3342" i="14" s="1"/>
  <c r="I3404" i="14"/>
  <c r="G3386" i="14"/>
  <c r="I3386" i="14" s="1"/>
  <c r="I3298" i="14"/>
  <c r="H2554" i="14"/>
  <c r="I2553" i="14"/>
  <c r="I2108" i="14"/>
  <c r="I1919" i="14"/>
  <c r="G1909" i="14"/>
  <c r="I1909" i="14" s="1"/>
  <c r="G1776" i="14"/>
  <c r="I1776" i="14" s="1"/>
  <c r="I1786" i="14"/>
  <c r="H1943" i="14"/>
  <c r="H1933" i="14" s="1"/>
  <c r="I1933" i="14" s="1"/>
  <c r="G1604" i="14"/>
  <c r="I1508" i="14"/>
  <c r="G1498" i="14"/>
  <c r="I1498" i="14" s="1"/>
  <c r="I667" i="14"/>
  <c r="G657" i="14"/>
  <c r="I657" i="14" s="1"/>
  <c r="G1041" i="14"/>
  <c r="I1041" i="14" s="1"/>
  <c r="I1051" i="14"/>
  <c r="H511" i="14"/>
  <c r="H501" i="14" s="1"/>
  <c r="I252" i="14"/>
  <c r="I3124" i="14"/>
  <c r="G3114" i="14"/>
  <c r="I3114" i="14" s="1"/>
  <c r="I5565" i="14"/>
  <c r="G5556" i="14"/>
  <c r="I5556" i="14" s="1"/>
  <c r="G5359" i="14"/>
  <c r="I4755" i="14"/>
  <c r="I4002" i="14"/>
  <c r="G4385" i="14"/>
  <c r="I4385" i="14" s="1"/>
  <c r="I4398" i="14"/>
  <c r="I3857" i="14"/>
  <c r="G3844" i="14"/>
  <c r="I3844" i="14" s="1"/>
  <c r="I3135" i="14"/>
  <c r="G3126" i="14"/>
  <c r="I3126" i="14" s="1"/>
  <c r="I3191" i="14"/>
  <c r="G3179" i="14"/>
  <c r="I3179" i="14" s="1"/>
  <c r="I2182" i="14"/>
  <c r="G2172" i="14"/>
  <c r="I2172" i="14" s="1"/>
  <c r="G2232" i="14"/>
  <c r="I2232" i="14" s="1"/>
  <c r="I2242" i="14"/>
  <c r="I1640" i="14"/>
  <c r="G1630" i="14"/>
  <c r="I1630" i="14" s="1"/>
  <c r="I2889" i="14"/>
  <c r="I1125" i="14"/>
  <c r="I1400" i="14"/>
  <c r="G1390" i="14"/>
  <c r="I1390" i="14" s="1"/>
  <c r="I621" i="14"/>
  <c r="I1039" i="14"/>
  <c r="G1017" i="14"/>
  <c r="I1017" i="14" s="1"/>
  <c r="I1027" i="14"/>
  <c r="I777" i="14"/>
  <c r="I1099" i="14"/>
  <c r="G1089" i="14"/>
  <c r="I1089" i="14" s="1"/>
  <c r="I349" i="14"/>
  <c r="I549" i="14" l="1"/>
  <c r="I5171" i="14"/>
  <c r="I5185" i="14"/>
  <c r="I5372" i="14"/>
  <c r="I4799" i="14"/>
  <c r="I2230" i="14"/>
  <c r="G2220" i="14"/>
  <c r="I2220" i="14" s="1"/>
  <c r="I2554" i="14"/>
  <c r="G1161" i="14"/>
  <c r="I1161" i="14" s="1"/>
  <c r="I511" i="14"/>
  <c r="I2371" i="14"/>
  <c r="I1352" i="14"/>
  <c r="I5390" i="14"/>
  <c r="I1258" i="14"/>
  <c r="I705" i="14"/>
  <c r="I2372" i="14"/>
  <c r="I1268" i="14"/>
  <c r="I2495" i="14"/>
  <c r="I4811" i="14"/>
  <c r="I1087" i="14"/>
  <c r="G2511" i="14"/>
  <c r="I2497" i="14"/>
  <c r="I5458" i="14"/>
  <c r="I2302" i="14"/>
  <c r="I501" i="14"/>
  <c r="I4971" i="14"/>
  <c r="I1727" i="14"/>
  <c r="I4674" i="14"/>
  <c r="I2301" i="14"/>
  <c r="I39" i="15"/>
  <c r="I2902" i="14"/>
  <c r="I1737" i="14"/>
  <c r="I4675" i="14"/>
  <c r="I4688" i="14"/>
  <c r="I2428" i="14"/>
  <c r="I1895" i="14"/>
  <c r="I2596" i="14"/>
  <c r="I559" i="14"/>
  <c r="I715" i="14"/>
  <c r="I316" i="14"/>
  <c r="G4973" i="14"/>
  <c r="I4985" i="14"/>
  <c r="I4973" i="14"/>
  <c r="I2663" i="14"/>
  <c r="G2655" i="14"/>
  <c r="I2655" i="14" s="1"/>
  <c r="I2413" i="14"/>
  <c r="I2344" i="14"/>
  <c r="I4727" i="14"/>
  <c r="I4628" i="14"/>
  <c r="I2540" i="14"/>
  <c r="I2343" i="14"/>
  <c r="I2246" i="14"/>
  <c r="G2288" i="14"/>
  <c r="I2288" i="14" s="1"/>
  <c r="I2287" i="14"/>
  <c r="I5359" i="14"/>
  <c r="G5341" i="14"/>
  <c r="I5341" i="14" s="1"/>
  <c r="G2260" i="14"/>
  <c r="I2260" i="14" s="1"/>
  <c r="I2259" i="14"/>
  <c r="G2400" i="14"/>
  <c r="I2400" i="14" s="1"/>
  <c r="I2399" i="14"/>
  <c r="I2245" i="14"/>
  <c r="I2397" i="14"/>
  <c r="I1195" i="14"/>
  <c r="G1185" i="14"/>
  <c r="I1185" i="14" s="1"/>
  <c r="G1594" i="14"/>
  <c r="I1594" i="14" s="1"/>
  <c r="I1604" i="14"/>
  <c r="I2427" i="14"/>
  <c r="I1340" i="14"/>
  <c r="G1330" i="14"/>
  <c r="I1330" i="14" s="1"/>
  <c r="I2481" i="14"/>
  <c r="G2469" i="14"/>
  <c r="I2484" i="14"/>
  <c r="I2456" i="14"/>
  <c r="H2568" i="14"/>
  <c r="I2568" i="14" s="1"/>
  <c r="I2567" i="14"/>
  <c r="I1943" i="14"/>
  <c r="I1304" i="14"/>
  <c r="G1294" i="14"/>
  <c r="I1294" i="14" s="1"/>
  <c r="G5412" i="14"/>
  <c r="I5412" i="14" s="1"/>
  <c r="I5430" i="14"/>
  <c r="H4713" i="14"/>
  <c r="I1810" i="14"/>
  <c r="G1800" i="14"/>
  <c r="I1800" i="14" s="1"/>
  <c r="G2582" i="14"/>
  <c r="I2582" i="14" s="1"/>
  <c r="I2581" i="14"/>
  <c r="I5098" i="14"/>
  <c r="G5085" i="14"/>
  <c r="I5085" i="14" s="1"/>
  <c r="I1376" i="14"/>
  <c r="G1366" i="14"/>
  <c r="I1366" i="14" s="1"/>
  <c r="I4724" i="14"/>
  <c r="G4712" i="14"/>
  <c r="G4713" i="14" s="1"/>
  <c r="G2526" i="14"/>
  <c r="I2526" i="14" s="1"/>
  <c r="I2525" i="14"/>
  <c r="I1484" i="14"/>
  <c r="I4689" i="14"/>
  <c r="I2579" i="14"/>
  <c r="I1474" i="14"/>
  <c r="I2414" i="14"/>
  <c r="G1510" i="14"/>
  <c r="I1510" i="14" s="1"/>
  <c r="I1520" i="14"/>
  <c r="G2358" i="14"/>
  <c r="I2358" i="14" s="1"/>
  <c r="I2357" i="14"/>
  <c r="G1558" i="14"/>
  <c r="I1558" i="14" s="1"/>
  <c r="I1568" i="14"/>
  <c r="I4726" i="14"/>
  <c r="H2386" i="14"/>
  <c r="I2386" i="14" s="1"/>
  <c r="I2385" i="14"/>
  <c r="I4627" i="14"/>
  <c r="I2539" i="14"/>
  <c r="G2512" i="14" l="1"/>
  <c r="I2512" i="14" s="1"/>
  <c r="I2511" i="14"/>
  <c r="I4712" i="14"/>
  <c r="G2470" i="14"/>
  <c r="I2470" i="14" s="1"/>
  <c r="I2469" i="14"/>
  <c r="I4713" i="14"/>
  <c r="G394" i="3" l="1"/>
  <c r="G377" i="3"/>
  <c r="G388" i="3"/>
  <c r="G385" i="3"/>
  <c r="G386" i="3"/>
  <c r="G387" i="3"/>
  <c r="G389" i="3"/>
  <c r="G376" i="3"/>
  <c r="G378" i="3" l="1"/>
  <c r="G380" i="3" s="1"/>
  <c r="G382" i="3" s="1"/>
  <c r="G384" i="3" s="1"/>
  <c r="G390" i="3" s="1"/>
  <c r="G392" i="3" s="1"/>
  <c r="G396" i="3" s="1"/>
  <c r="A375" i="3" l="1"/>
  <c r="A376" i="3" s="1"/>
  <c r="A377" i="3" s="1"/>
  <c r="A384" i="3" s="1"/>
  <c r="A385" i="3" s="1"/>
  <c r="A386" i="3" s="1"/>
  <c r="A387" i="3" s="1"/>
  <c r="A388" i="3" s="1"/>
  <c r="A389" i="3" s="1"/>
  <c r="A394" i="3" s="1"/>
</calcChain>
</file>

<file path=xl/sharedStrings.xml><?xml version="1.0" encoding="utf-8"?>
<sst xmlns="http://schemas.openxmlformats.org/spreadsheetml/2006/main" count="10496" uniqueCount="1417">
  <si>
    <t>INFORMACIONES DEL PROYECTO</t>
  </si>
  <si>
    <t> </t>
  </si>
  <si>
    <t>NUMERO DE CARPETA</t>
  </si>
  <si>
    <t>2023-030</t>
  </si>
  <si>
    <t>NOMBRE DEL PROYECTO:      READECUACION DE BAÑOS PUBLICOS Y PRIVADOS DE  AZUA</t>
  </si>
  <si>
    <t>DIRECCIÓN DEL PROYECTO           PALACIO DE JUSTICIA DE AZUA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</si>
  <si>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</si>
  <si>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</si>
  <si>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</si>
  <si>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</si>
  <si>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</si>
  <si>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</si>
  <si>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</si>
  <si>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CALCULADO</t>
  </si>
  <si>
    <t>INCREMENTO</t>
  </si>
  <si>
    <t>REMOZAMIENTO DE BAÑOS PUBLICOS Y PRIVADOS DE AZUA</t>
  </si>
  <si>
    <t>PALACIO DE JUSTICIA DE AZUA</t>
  </si>
  <si>
    <t>PRIMER NIVEL</t>
  </si>
  <si>
    <t>BAÑO PUBLICO 1ER NIVEL- CABALLEROS</t>
  </si>
  <si>
    <t>Remoción de ceramica de baño en muros</t>
  </si>
  <si>
    <t>m2</t>
  </si>
  <si>
    <t>Remoción de ceramica de baño en piso</t>
  </si>
  <si>
    <t>Remoción de ceramica en piso de pasillo</t>
  </si>
  <si>
    <t>Desmonte de lavamanos</t>
  </si>
  <si>
    <t>und</t>
  </si>
  <si>
    <t xml:space="preserve">Desmonte de inodoros existentes </t>
  </si>
  <si>
    <t xml:space="preserve">Desmonte de orinales existentes </t>
  </si>
  <si>
    <t>Desmonte de espejos existentes</t>
  </si>
  <si>
    <t>Desmonte de papelera existente</t>
  </si>
  <si>
    <t>Desmonte de plafon existente en baño para caballeros</t>
  </si>
  <si>
    <t>Desmonte de plafon existente en zona de pasillo</t>
  </si>
  <si>
    <t>Demolición de muros divisorios existentes</t>
  </si>
  <si>
    <t>Mantenimiento de puertas de caoba(Puerta de Baño de caballeros y entrada a pasillo) (Incluye Lijado y preparación, masillado, pintura, instalación y desinstalación).</t>
  </si>
  <si>
    <t xml:space="preserve">Suministro e Instalación  Plafón 2'' x 2''  x 7mm vinil yeso (incluye estructura en metal Maint Tee y Cross Tee) Baño de caballeros </t>
  </si>
  <si>
    <t>Suministro e Instalación  Plafón 2'' x 2''  x 7mm vinil yeso (incluye estructura en metal Maint Tee y Cross Tee) Pasillo</t>
  </si>
  <si>
    <t xml:space="preserve">Suministro e Instalación de Lámparas para luminarias Led 2x2 de plafón parabólicas con tubos T8 de 18W 24", 800 LM, 4000 K, 120-277 VAC, 40MIL horas CERTIFICACIÓN UL.( baño para caballeros) ,(Incluye desinstalación de existentes) </t>
  </si>
  <si>
    <t>Suministro y aplicación de Pintura Satinada en area de pasillo (Incluye preparación de superficie, masillado y lijado)</t>
  </si>
  <si>
    <t>Suministro e instalación de Porcelanato 60x60 cms en Piso general en pasillo proximo a baño, incluye pegamento, derretido y separadores.</t>
  </si>
  <si>
    <t>Suministro e instalación de Porcelanato 30x60 cms  en Muros, incluye pegamento, derretido y separadores.</t>
  </si>
  <si>
    <t>Suministro y aplicación de pintura satinada en muros, sin olor (ambient)</t>
  </si>
  <si>
    <t>Suministro e instalacion de dispensador de jabon de acero inoxidable fijado en pared</t>
  </si>
  <si>
    <t>Suministro e instalación de Inodoro elongado grande de un solo cuerpo con asiento de caída lenta  (Sin tapa ), incluye materiales menores para su instalación</t>
  </si>
  <si>
    <t>ud</t>
  </si>
  <si>
    <t>Suministro y colocación de rejilla de piso cuadrada 4" x 4"</t>
  </si>
  <si>
    <t>Suministro y colocación de llavin de baño para puerta de caoba (Incluye desinstalación de existente)</t>
  </si>
  <si>
    <t>Suministro e instalación de Lavamanos de porcelana ovalado bajo meseta, altura 16 1/4", ancho 190 1/4" blanco, antimanchas de un hoyo para grifo monomando (Incluye piezas y MO.)</t>
  </si>
  <si>
    <t>Suministro de zafacon de acero inoxidable con accionador de pie</t>
  </si>
  <si>
    <t>Suministro e instalación de dispensador de papel Toalla en acero inoxidable</t>
  </si>
  <si>
    <t>Suministro e instalación de dispensador de papel de baño en acero inoxidable</t>
  </si>
  <si>
    <t>Suministro e instalación de llave monomando para lavamanos en acero inoxidable de 1 hoyo, color plateado, enroscado de 3/8”, tipo de manija en palanca y consumo de agua de 1.2 GPM.</t>
  </si>
  <si>
    <t>Suministro e instalación de espejos, con bordes canteados y sujetadores, medidas: 1.2M x 1.15m</t>
  </si>
  <si>
    <t>Suministro e instalacion de divisiones y puertas en planchas fenólicas, bisagras de barril redondo de aluminio de alta resistencia de 8", zapata de anclaje de acero inoxidable de 3"</t>
  </si>
  <si>
    <t xml:space="preserve">Reubicación y suministro de salidas sanitarias ( dos inodoros, dos orinales y un lavamanos nuevo) incluye materiales menores  y M.O </t>
  </si>
  <si>
    <t>pa</t>
  </si>
  <si>
    <t xml:space="preserve">Suministro e instalacion de base de meseta de granito en hierro con tratamiento anticorrosivo en angulaes de 1 1/2" x 3/16" de </t>
  </si>
  <si>
    <t>Suministro e instalacion de meseta de Granito natural negro Galaxy(Incluye zocalo de 0.1 m y falda de 0.25 m2)</t>
  </si>
  <si>
    <t>p2</t>
  </si>
  <si>
    <t>Suministro e instalacion de barra para minusvalidos en acero inoxidable redonda de 1 1/2" x 36" de longitud</t>
  </si>
  <si>
    <t>Suministro e instalacion orinal ovalado Blanco (Incluye materiales y M.O)</t>
  </si>
  <si>
    <t>Suministro e instalación de interruptores sencillos Tecno polimero Color blanco (Pure white) con botoneras color blanco control axial placa dedicada a soporte</t>
  </si>
  <si>
    <t>Suministro e instalacion de llave push button para orinal</t>
  </si>
  <si>
    <t>Bote  y traslado de escombros</t>
  </si>
  <si>
    <t>Limpieza continua y final</t>
  </si>
  <si>
    <t>Sub-total</t>
  </si>
  <si>
    <t>BAÑO PUBLICO 1ER NIVEL- DAMAS</t>
  </si>
  <si>
    <t xml:space="preserve">Desmonte de plafon existente en baño </t>
  </si>
  <si>
    <t>Mantenimiento de puertas(Puerta de Baño de caballeros y entrada a pasillo) (Incluye Lijado y preparación, masillado, pintura, instalación y desinstalación).</t>
  </si>
  <si>
    <t xml:space="preserve">Suministro e Instalación  Plafón 2'' x 2''  x 7mm vinil yeso (incluye estructura en metal Maint Tee y Cross Tee) Baño </t>
  </si>
  <si>
    <t xml:space="preserve">Reubicación y suministro de salidas sanitarias ( dos inodoros existentes, dos lavamanos nuevos) incluye materiales menores  y M.O </t>
  </si>
  <si>
    <t>Demolición de piso exterior para colocación de zapatas</t>
  </si>
  <si>
    <t>Bote y traslado de escombros</t>
  </si>
  <si>
    <t>JARDINERA EN PATIO CENTRAL</t>
  </si>
  <si>
    <t>Apuntalamiento y fijación de arbol para la realización de los trabajos(Incluye  uso de tirantes o sujetadores para evitar la caida o movimiento del arbol) Incluye herramientas, mano de obra y materiales necesarios.</t>
  </si>
  <si>
    <t>Confección y colocación de zapata de muros  30 x 15 , 210 kg/cm2 (1:2:4), 2 barras de 3/8", estrib. 3/8"@ 0.30 m</t>
  </si>
  <si>
    <t>m3</t>
  </si>
  <si>
    <t>Suministro y confección de muro de bloques de hormigon de 8" (20 cm) -3/8"@ 0.2 cm</t>
  </si>
  <si>
    <t xml:space="preserve">Suministro y confección de viga de amarre sobre muros,acero longitudinal 3/8"@0.2 m,  estribos 3/8"@0.4 m </t>
  </si>
  <si>
    <t xml:space="preserve">Suministro y confección de columna  de amarre sobre muros, acero longitudinal 3/8"@0.2m, estribos 3/8"@0.25 m </t>
  </si>
  <si>
    <t>Suministro y colocación de cesped (Incluye M.O,  tierra negra e insumos menores)</t>
  </si>
  <si>
    <t>Suministro y confección de empañete amaestrado exterior en muros</t>
  </si>
  <si>
    <t>Suministro y confección de cantos en muros ,1:4</t>
  </si>
  <si>
    <t>m</t>
  </si>
  <si>
    <t>Suministro y aplicación de Pintura Satinada en muros (Incluye preparación de superficie, natilla y lijado)</t>
  </si>
  <si>
    <t>Suministro y confección de mocheta</t>
  </si>
  <si>
    <t>Suministro y confección de Fraguache de muros</t>
  </si>
  <si>
    <t>Traslado y bote de escombros</t>
  </si>
  <si>
    <t>Suministro y colocación de relleno compactado (Material clasificado)</t>
  </si>
  <si>
    <t>BAÑO DE CAMARA PENAL MIXTO- 1ER NIVEL</t>
  </si>
  <si>
    <t>Suministro e instalación de dispensador de jabon de acero inoxidable en pared para baño</t>
  </si>
  <si>
    <t>Suministro e instalacion de tapa para inodoro standard</t>
  </si>
  <si>
    <t>Suministro de espejo de 0.55 x 0.9 m</t>
  </si>
  <si>
    <t>Suministro e instalación de llave chorro</t>
  </si>
  <si>
    <t>RECEPCIÓN DE CAMARA PENAL -1ER NIVEL</t>
  </si>
  <si>
    <t>BAÑO DE ARCHIVO MIXTO EN EL 1ER NIVEL</t>
  </si>
  <si>
    <t>Desmonte de dispensador de jabon</t>
  </si>
  <si>
    <t>Desmonte de plafon existente</t>
  </si>
  <si>
    <t xml:space="preserve">Mantenimiento de puertas de caoba en baño de damas (Incluye Lijado y preparación, masillado, pintura, instalación y desinstalación) </t>
  </si>
  <si>
    <t>Suministro e Instalación  Plafón 2'' x 2''  x 7mm vinil yeso (incluye estructura en metal Maint Tee y Cross Tee)</t>
  </si>
  <si>
    <t>Suministro e Instalación de Lámparas para luminarias Led 2x2 de plafón parabólicas con tubos T8 de 18W 24", 800 LM, 4000 K, 120-277 VAC, 40MIL horas CERTIFICACIÓN UL. .(Incluye desinstalación de existentes)</t>
  </si>
  <si>
    <t>Suministro e instalación de Porcelanato 60x60 cms en Piso general, incluye pegamento, derretido y separadores.</t>
  </si>
  <si>
    <t>Suministro e instalación de Inodoro elongado grande con asiento de caída lenta para fluxómetro (Sin tapa), incluye materiales menores para su instalación</t>
  </si>
  <si>
    <t>Suministro e instalación de Lavamanos de pedestal , incluye materiales menores para su instalación, Boquilla y sifón niquelados.</t>
  </si>
  <si>
    <t>Suministro de zafacon de polipropileno con accionador de pie</t>
  </si>
  <si>
    <t>Suministro e instalacion de puerta MDF para baño (Incluye piezas menores relacionadas a instalacion),( 1.60m x 1 m)</t>
  </si>
  <si>
    <t>BAÑO DE JUECES EN ZONA  DE ARCHIVOS MIXTO - 1ER NIVEL</t>
  </si>
  <si>
    <t>OFICINA JUDICIAL DE SERVICIO DE ATENCION PERMANENTE</t>
  </si>
  <si>
    <t>SEGUNDO  NIVEL</t>
  </si>
  <si>
    <t>BAÑOS PRIVADOS MIXTO (IZQUIERDO)-JUZGADO DE PAZ, TIERRA Y FISCALIZADOR -2DO NIVEL</t>
  </si>
  <si>
    <t>Demolición de muros divisorios de 0.2 m en  baños</t>
  </si>
  <si>
    <t xml:space="preserve">Desmonte de espejos existentes </t>
  </si>
  <si>
    <t xml:space="preserve">Mantenimiento de puertas de caoba (Incluye Lijado y preparación, masillado, pintura, instalación y desinstalación) </t>
  </si>
  <si>
    <t>Suministro y aplicación de Pintura Satinada (Incluye preparación de superficie, masillado y lijado)</t>
  </si>
  <si>
    <t>Suministro e instalación de Lavamanos bajo tope , incluye materiales menores para su instalación, Boquilla y sifón niquelados.</t>
  </si>
  <si>
    <t>Suministro e instalación de tope de Granito natural negro Galaxy 0.6 m x 2.09 m,(incluye zócalo de 0.10 m y falda de 0.25m)</t>
  </si>
  <si>
    <t>Suministro e instalación de espejos, con bordes canteados y sujetadores, medidas: 1.60M x 1.15m</t>
  </si>
  <si>
    <t>Suministro e instalacion de dispensador de jabon de acero inoxidable empotrado en tope</t>
  </si>
  <si>
    <t>Divisiones de compacmel en baños con piezas de instalacion en acero inoxidable (Incluye piezas menores)</t>
  </si>
  <si>
    <t>BAÑOS PRIVADOS MIXTO (DERECHO)-JUZGADO DE PAZ, TIERRA Y FISCALIZADOR -2DO NIVEL</t>
  </si>
  <si>
    <t>Suministro e instalacion de dispensador de jabon de acero inoxidable Fijado en pared</t>
  </si>
  <si>
    <t xml:space="preserve">Mantenimiento, desinstalacion y reinstalación de puerta de madera en area de baño  (Incluye Lijado y preparación, masillado, pintura, instalación y desinstalación) </t>
  </si>
  <si>
    <t>Abertura  y cierre de hueco en muros de 23 cm para paso de conducto de extraccion de aire en baño (Incluye terminacion, cierre, pintura y alineacion)</t>
  </si>
  <si>
    <t>Suministro e instalación de 2 extractores de aire individuales para baños (incluye ducto de extraccion para ventilacion de baños a la fachada e insumos para su instalación, recorrido aproximado 2 m)</t>
  </si>
  <si>
    <t>BAÑOS ADMINISTRATIVOS, CCN Y DIGITALIZACIÓN -2DO NIVEL</t>
  </si>
  <si>
    <t>Desinstalacion y reinstalación de puerta de madera en sheetrock (Incluye partes menores y piezas requeridas)</t>
  </si>
  <si>
    <t>Apertura de hueco de puerta  en muro de sheetrock existente (2.4 m x 1 m)</t>
  </si>
  <si>
    <t>Suministro e Instalación de Muro de sheetrock acústico(Incluye masillado, y actividades de terminación complementarias)</t>
  </si>
  <si>
    <t>Suministro e instalación de espejo en pasillo  con bordes canteados y sujetadores, medidas: (0.37 m *0.6 m)</t>
  </si>
  <si>
    <t>Suministro e instalación de zocalos de granito en muros de sheetrock</t>
  </si>
  <si>
    <t>BAÑO PRIVADO DE ENCARGADA ADMINISTRATIVA-2DO NIVEL</t>
  </si>
  <si>
    <t>Suministro e instalación de tope de Granito natural negro Galaxy 0.6 m x 0.8 m,(incluye zócalo de 0.10 m y falda de 0.25m)</t>
  </si>
  <si>
    <t>BAÑO MIXTO PRIVADO PARA ADMINISTRATIVOS</t>
  </si>
  <si>
    <t>Desmonte de tope de granito existente (Incluye base)</t>
  </si>
  <si>
    <t>Desmonte de tomacorriente existente</t>
  </si>
  <si>
    <t>Suministro e instalación de espejos, con bordes canteados y sujetadores, medidas: 0.6M x 1.15m</t>
  </si>
  <si>
    <t>BAÑO PRIVADO CAMARA CIVIL MIXTO-2DO NIVEL</t>
  </si>
  <si>
    <t>Suministro e instalación de espejos, con bordes canteados y sujetadores, medidas 0.60M x 1.15m</t>
  </si>
  <si>
    <t>Suministro e instalacion de dispensador de jabon de acero inoxidable empotrado fijado en muro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</si>
  <si>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</si>
  <si>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</si>
  <si>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</si>
  <si>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</si>
  <si>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</si>
  <si>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</si>
  <si>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</si>
  <si>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</si>
  <si>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</si>
  <si>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</si>
  <si>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</si>
  <si>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</si>
  <si>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</si>
  <si>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</si>
  <si>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</si>
  <si>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</si>
  <si>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</si>
  <si>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</si>
  <si>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</si>
  <si>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</si>
  <si>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</si>
  <si>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</si>
  <si>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</si>
  <si>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</si>
  <si>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</si>
  <si>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</si>
  <si>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</si>
  <si>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</si>
  <si>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PRELIMINARES</t>
  </si>
  <si>
    <t>LETRERO DE OBRA</t>
  </si>
  <si>
    <t>MINIBANNER CON LINK</t>
  </si>
  <si>
    <t>Letrero de obra</t>
  </si>
  <si>
    <t>Volumen Análisis</t>
  </si>
  <si>
    <t>Materiales y Equipos</t>
  </si>
  <si>
    <t>Arte e impresión en vilnil y colocación</t>
  </si>
  <si>
    <t>PA</t>
  </si>
  <si>
    <t>Estructura metálica todo costo</t>
  </si>
  <si>
    <t>Total/UND</t>
  </si>
  <si>
    <t>REPLANTEO Y CHARRANCHA</t>
  </si>
  <si>
    <t>M2</t>
  </si>
  <si>
    <t xml:space="preserve">Estructura 11.00m x 22.00m </t>
  </si>
  <si>
    <t>Madera pino bruto americano 1"x4"x12</t>
  </si>
  <si>
    <t>P2</t>
  </si>
  <si>
    <t>Madera pino bruto americano 2"x4"x12</t>
  </si>
  <si>
    <t xml:space="preserve">Clavos dulce 2 1/2" </t>
  </si>
  <si>
    <t>LB</t>
  </si>
  <si>
    <t>Cal 20 Kilos</t>
  </si>
  <si>
    <t>FDA</t>
  </si>
  <si>
    <t>Hilo de gangorra</t>
  </si>
  <si>
    <t>U</t>
  </si>
  <si>
    <t>Cinta métrica</t>
  </si>
  <si>
    <t>Brigada Topográfica</t>
  </si>
  <si>
    <t>DIA</t>
  </si>
  <si>
    <t>Mano de Obra</t>
  </si>
  <si>
    <t>Maestro</t>
  </si>
  <si>
    <t>Ayudante Carp.</t>
  </si>
  <si>
    <t>Peon</t>
  </si>
  <si>
    <t xml:space="preserve">LIGADO Y VACIADO </t>
  </si>
  <si>
    <t>LIGADO Y VACIADO A MANO</t>
  </si>
  <si>
    <t>M3</t>
  </si>
  <si>
    <t xml:space="preserve">Ligado y vaciado a mano </t>
  </si>
  <si>
    <t xml:space="preserve">Rendimiento </t>
  </si>
  <si>
    <t>M3/DIA</t>
  </si>
  <si>
    <t>Carretilla Surtek 5.5P3 (6 meses uso)</t>
  </si>
  <si>
    <t>Pala cuadrada Tramontina (6 meses uso)</t>
  </si>
  <si>
    <t>Tanques plástico 55 gals. para agua (6 meses uso)</t>
  </si>
  <si>
    <t>Tablones (2"x4"x10) en caminos 4 usos-4 und</t>
  </si>
  <si>
    <t>PT</t>
  </si>
  <si>
    <t>Capataz (T1)</t>
  </si>
  <si>
    <t>Palero de agregados (TC)</t>
  </si>
  <si>
    <t>Cementero/Aguatero (TC)</t>
  </si>
  <si>
    <t>Mezcladores (TC)</t>
  </si>
  <si>
    <t>Carretilleros (TC)</t>
  </si>
  <si>
    <t>Vaciador - Terminador (T3)</t>
  </si>
  <si>
    <t>LIGADO Y VACIADO CON LIGADORA 2 FDAS</t>
  </si>
  <si>
    <t>Ligado y vaciado con ligadora de 2 fundas</t>
  </si>
  <si>
    <t>Alquiler Ligadora 2 Fundas</t>
  </si>
  <si>
    <t>LIGADO Y VACIADO CON LIGADORA Y WINCHE</t>
  </si>
  <si>
    <t>Ligado y vaciado con ligadora 2 fundas y winche</t>
  </si>
  <si>
    <t>Alquiler Winche elevador 12m</t>
  </si>
  <si>
    <t>HORMIGONES SIMPLES</t>
  </si>
  <si>
    <t>HORMIGON 1:3:5 LIGADO A MANO</t>
  </si>
  <si>
    <t>Hormigón simple 1:3:5</t>
  </si>
  <si>
    <t>Cemento Gris</t>
  </si>
  <si>
    <t>Arena Itabo gruesa lavada</t>
  </si>
  <si>
    <t>M3E</t>
  </si>
  <si>
    <t>Grava 3/4"</t>
  </si>
  <si>
    <t>Agua</t>
  </si>
  <si>
    <t>GL</t>
  </si>
  <si>
    <t>Ligado y vaciado a mano</t>
  </si>
  <si>
    <t>HORMIGON 1:3:5 CON LIGADORA</t>
  </si>
  <si>
    <t>Ligado y vaciado con ligadora</t>
  </si>
  <si>
    <t>HORMIGON 1:3:5 CON LIGADORA Y WINCHE</t>
  </si>
  <si>
    <t>Ligado y vaciado con ligadora y Winche</t>
  </si>
  <si>
    <t>HORMIGON 1:2:4 LIGADO A MANO</t>
  </si>
  <si>
    <t>Hormigón simple 1:2:4</t>
  </si>
  <si>
    <t>HORMIGON 1:2:4 CON LIGADORA</t>
  </si>
  <si>
    <t>HORMIGON 1:2:4 CON LIGADORA Y WINCHE</t>
  </si>
  <si>
    <t>HORMIGON 180kg/cm2 TABLA CEMEX A MANO</t>
  </si>
  <si>
    <t>Hormigón simple 180Kg/cm2 Tabla Cemex</t>
  </si>
  <si>
    <t>HORMIGON 180kg/cm2 TABLA CEMEX LIGADORA</t>
  </si>
  <si>
    <t>HORMIGON 180kg/cm2 TABLA CEMEX CON LIGADORA Y WINCHE</t>
  </si>
  <si>
    <t>HORMIGON 210kg/cm2 TABLA CEMEX A MANO</t>
  </si>
  <si>
    <t>Hormigón simple 210Kg/cm2 Tabla Cemex</t>
  </si>
  <si>
    <t>HORMIGON 210kg/cm2 TABLA CEMEX LIGADORA</t>
  </si>
  <si>
    <t>HORMIGON 210kg/cm2 TABLA CEMEX CON LIGADORA Y WINCHE</t>
  </si>
  <si>
    <t>HORMIGON 240kg/cm2 TABLA CEMEX A MANO</t>
  </si>
  <si>
    <t>Hormigón simple 240Kg/cm2 Tabla Cemex</t>
  </si>
  <si>
    <t>HORMIGON 240kg/cm2 TABLA CEMEX LIGADORA</t>
  </si>
  <si>
    <t>HORMIGON 240kg/cm2 TABLA CEMEX CON LIGADORA Y WINCHE</t>
  </si>
  <si>
    <t>HORMIGON ARMADO EN FUNDACIONES</t>
  </si>
  <si>
    <t>ZAPATAS MUROS 4" 0.30m x 0.20m HORMIGON INDUSTRIAL 180Kg/cm2</t>
  </si>
  <si>
    <r>
      <t xml:space="preserve">Zapatas Muros 4"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0.25m</t>
    </r>
  </si>
  <si>
    <t>Acero - Cuantía QQ/M3</t>
  </si>
  <si>
    <t>QQ</t>
  </si>
  <si>
    <t>Hormigon Industrial 180 Kg/cm2 + 10% desp.</t>
  </si>
  <si>
    <t>Alambre Dulce No. 18</t>
  </si>
  <si>
    <t>Mano de Obra Acero</t>
  </si>
  <si>
    <t>ML</t>
  </si>
  <si>
    <t>ZAPATAS MUROS 4" 0.30m x 0.25m HORMIGON INDUSTRIAL 180Kg/cm2</t>
  </si>
  <si>
    <t>Hormigon Industrial 210 Kg/cm2 + 10% desp.</t>
  </si>
  <si>
    <t>ZAPATAS MUROS 6" 0.45m x 0.25m HORMIGON INDUSTRIAL 180Kg/cm2</t>
  </si>
  <si>
    <r>
      <t xml:space="preserve">Zapatas Muros 6"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0.25m</t>
    </r>
  </si>
  <si>
    <t>ZAPATAS MUROS 8" 0.60m x 0.25m HORMIGON INDUSTRIAL 180Kg/cm2</t>
  </si>
  <si>
    <r>
      <t xml:space="preserve">Zapatas Muros 8"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0.25m</t>
    </r>
  </si>
  <si>
    <t>ZAPATAS MUROS 4" 0.30m x 0.20m HORMIGON INDUSTRIAL 210Kg/cm2</t>
  </si>
  <si>
    <t>ZAPATAS MUROS 4" 0.30m x 0.25m HORMIGON INDUSTRIAL 210Kg/cm2</t>
  </si>
  <si>
    <t>ZAPATAS MUROS 6" 0.45m x 0.25m HORMIGON INDUSTRIAL 210Kg/cm2</t>
  </si>
  <si>
    <t>ZAPATAS MUROS 8" 0.60m x 0.25m HORMIGON INDUSTRIAL 210Kg/cm2</t>
  </si>
  <si>
    <t>ZAPATAS MUROS 4" 0.30m x 0.20m HORMIGON 1:3:5 CON LIGADORA</t>
  </si>
  <si>
    <t>Vaciado y ligado Hormigón 1:3:5 - 5% desp</t>
  </si>
  <si>
    <t>ZAPATAS MUROS 4" 0.30m x 0.25m HORMIGON 1:3:5 CON LIGADORA</t>
  </si>
  <si>
    <t>ZAPATAS MUROS 6" 0.45m x 0.25m HORMIGON 1:3:5 CON LIGADORA</t>
  </si>
  <si>
    <t>ZAPATAS MUROS 8" 0.60m x 0.25m HORMIGON 1:3:5 CON LIGADORA</t>
  </si>
  <si>
    <t>ZAPATAS MUROS 4" 0.30m x 0.20m HORMIGON 1:2:4 CON LIGADORA</t>
  </si>
  <si>
    <t>Vaciado y ligado Hormigón 1:2:4 - 5% desp</t>
  </si>
  <si>
    <t>ZAPATAS MUROS 4" 0.30m x 0.25m HORMIGON 1:2:4 CON LIGADORA</t>
  </si>
  <si>
    <t>ZAPATAS MUROS 6" 0.45m x 0.25m HORMIGON 1:2:4 CON LIGADORA</t>
  </si>
  <si>
    <t>ZAPATAS MUROS 8" 0.60m x 0.25m HORMIGON 1:2:4 CON LIGADORA</t>
  </si>
  <si>
    <t>COLUMNAS EN HORMIGON ARMADO</t>
  </si>
  <si>
    <r>
      <t xml:space="preserve">COLUMNA DE AMARRE 15x15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- 3/8"@0.20m TAPA Y TAPA 1:2:4 LIGADO A MANO</t>
    </r>
  </si>
  <si>
    <r>
      <t xml:space="preserve">Columnas HA 15x15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0.20m</t>
    </r>
  </si>
  <si>
    <t>Vaciado y ligado Hormigón 1:2:4 - 10% desp</t>
  </si>
  <si>
    <t>Encofrado col. hasta 0.30m Todo Costo/cara</t>
  </si>
  <si>
    <r>
      <t xml:space="preserve">COLUMNA DE AMARRE 15x15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- 3/8"@0.20m TAPA Y TAPA 1:2:4 CON LIGADORA</t>
    </r>
  </si>
  <si>
    <r>
      <t xml:space="preserve">COLUMNA DE AMARRE 15x20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TAPA Y TAPA 1:2:4 LIGADO A MANO</t>
    </r>
  </si>
  <si>
    <r>
      <t xml:space="preserve">Columnas HA 15x20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0.20m</t>
    </r>
  </si>
  <si>
    <r>
      <t xml:space="preserve">COLUMNA DE AMARRE 15x20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TAPA Y TAPA 1:2:4 CON LIGADORA</t>
    </r>
  </si>
  <si>
    <r>
      <t xml:space="preserve">COLUMNA DE AMARRE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TAPA Y TAPA 1:2:4 LIGADO A MANO</t>
    </r>
  </si>
  <si>
    <r>
      <t xml:space="preserve">Columnas HA 20x20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0.20m</t>
    </r>
  </si>
  <si>
    <r>
      <t xml:space="preserve">COLUMNA DE AMARRE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TAPA Y TAPA 1:2:4 CON LIGADORA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</si>
  <si>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1:2:4 LIGADO A MANO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</si>
  <si>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1:2:4 CON LIGADORA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</si>
  <si>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1:2:4 LIGADO A MANO</t>
    </r>
  </si>
  <si>
    <r>
      <t xml:space="preserve">Columnas HA 20x20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</si>
  <si>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- 1/2"@0.20m 1:2:4 CON LIGADORA</t>
    </r>
  </si>
  <si>
    <r>
      <t xml:space="preserve">COLUMNA 20x30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1:2:4 LIGADO A MANO</t>
    </r>
  </si>
  <si>
    <r>
      <t xml:space="preserve">Columnas HA 20x30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</si>
  <si>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r>
      <t xml:space="preserve">COLUMNA 20x30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- 1/2"@0.20m 1:2:4 CON LIGADORA</t>
    </r>
  </si>
  <si>
    <r>
      <t xml:space="preserve">COLUMNA 30x30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1:2:4 LIGADO A MANO</t>
    </r>
  </si>
  <si>
    <r>
      <t xml:space="preserve">Columnas HA 30x30 8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</si>
  <si>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r>
      <t xml:space="preserve">COLUMNA 30x30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1:2:4 CON LIGADORA</t>
    </r>
  </si>
  <si>
    <t>Encofrado columna hasta 0.30m Todo Costo</t>
  </si>
  <si>
    <r>
      <t xml:space="preserve">COLUMNA 30x40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LIGADO A MANO</t>
    </r>
  </si>
  <si>
    <r>
      <t xml:space="preserve">Columnas HA 30x40 8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</si>
  <si>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t>Encofrado col. de 0.40m Todo Costo/cara</t>
  </si>
  <si>
    <r>
      <t xml:space="preserve">COLUMNA 30x40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</t>
    </r>
  </si>
  <si>
    <r>
      <t xml:space="preserve">COLUMNA 40x40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1/2"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LIGADO A MANO</t>
    </r>
  </si>
  <si>
    <t xml:space="preserve">Columnas HA 40x40 </t>
  </si>
  <si>
    <r>
      <t xml:space="preserve">COLUMNA 40x40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1/2"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</t>
    </r>
  </si>
  <si>
    <r>
      <t xml:space="preserve">COLUMNA 50x50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3/4"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LIGADO A MANO</t>
    </r>
  </si>
  <si>
    <t xml:space="preserve">Columnas HA 50x50 </t>
  </si>
  <si>
    <t>Encofrado col. de 0.50m Todo Costo/cara</t>
  </si>
  <si>
    <r>
      <t xml:space="preserve">COLUMNA 50x50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3/4"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</t>
    </r>
  </si>
  <si>
    <t>Columnas HA 50x50</t>
  </si>
  <si>
    <r>
      <t xml:space="preserve">COLUMNA 60x60 12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LIGADO A MANO</t>
    </r>
  </si>
  <si>
    <t>Columnas HA 60x60</t>
  </si>
  <si>
    <t>Encofrado col. de 0.60m Todo Costo/cara</t>
  </si>
  <si>
    <r>
      <t xml:space="preserve">COLUMNA 60x60 12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</si>
  <si>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HORMIGON IND. 180KG/CM2</t>
    </r>
  </si>
  <si>
    <t>Hormigón Industrial 180Kg/cm2 - 10% desp</t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</si>
  <si>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180KG/CM2</t>
    </r>
  </si>
  <si>
    <r>
      <t xml:space="preserve">COLUMNA 20x30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180KG/CM2</t>
    </r>
  </si>
  <si>
    <r>
      <t xml:space="preserve">COLUMNA 30x30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180KG/CM2</t>
    </r>
  </si>
  <si>
    <r>
      <t xml:space="preserve">COLUMNA 30x40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180KG/CM2</t>
    </r>
  </si>
  <si>
    <r>
      <t xml:space="preserve">COLUMNA 40x40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1/2"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180KG/CM2</t>
    </r>
  </si>
  <si>
    <r>
      <t xml:space="preserve">COLUMNA 50x50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3/4"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180KG/CM2</t>
    </r>
  </si>
  <si>
    <r>
      <t xml:space="preserve">COLUMNA 60x60 12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180KG/CM2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</si>
  <si>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HORMIGON IND. 210KG/CM2</t>
    </r>
  </si>
  <si>
    <t>Hormigón Industrial 210Kg/cm2 - 10% desp</t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</si>
  <si>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210KG/CM2</t>
    </r>
  </si>
  <si>
    <r>
      <t xml:space="preserve">COLUMNA 20x30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210KG/CM2</t>
    </r>
  </si>
  <si>
    <r>
      <t xml:space="preserve">COLUMNA 30x30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210KG/CM2</t>
    </r>
  </si>
  <si>
    <r>
      <t xml:space="preserve">COLUMNA 30x40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210KG/CM2</t>
    </r>
  </si>
  <si>
    <r>
      <t xml:space="preserve">COLUMNA 40x40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1/2"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210KG/CM2</t>
    </r>
  </si>
  <si>
    <r>
      <t xml:space="preserve">COLUMNA 50x50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3/4"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210KG/CM2</t>
    </r>
  </si>
  <si>
    <r>
      <t xml:space="preserve">COLUMNA 60x60 12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210KG/CM2</t>
    </r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</si>
  <si>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3/8" - 3/8"@0.20m HORMIGON IND. 240KG/CM2</t>
    </r>
  </si>
  <si>
    <t>Hormigón Industrial 240Kg/cm2 - 10% desp</t>
  </si>
  <si>
    <r>
      <t xml:space="preserve">COLUMNA 20x20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240KG/CM2</t>
    </r>
  </si>
  <si>
    <r>
      <t xml:space="preserve">COLUMNA 20x30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240KG/CM2</t>
    </r>
  </si>
  <si>
    <r>
      <t xml:space="preserve">COLUMNA 30x30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HORMIGON IND. 240KG/CM2</t>
    </r>
  </si>
  <si>
    <r>
      <t xml:space="preserve">COLUMNA 30x40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240KG/CM2</t>
    </r>
  </si>
  <si>
    <r>
      <t xml:space="preserve">COLUMNA 40x40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1/2"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HORMIGON IND. 240KG/CM2</t>
    </r>
  </si>
  <si>
    <r>
      <t xml:space="preserve">COLUMNA 50x50 4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3/4" + 4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240KG/CM2</t>
    </r>
  </si>
  <si>
    <r>
      <t xml:space="preserve">COLUMNA 60x60 12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HORMIGON IND. 240KG/CM2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</si>
  <si>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- 3/8"@0.10m 1:2:4 LIGADO A MANO</t>
    </r>
  </si>
  <si>
    <r>
      <t xml:space="preserve">Columnas HA Circular D20 6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0.10m</t>
    </r>
  </si>
  <si>
    <t>Encofrado col. Cilíndricas de 0.20m</t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</si>
  <si>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- 3/8"@0.10m 1:2:4 CON LIGADORA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</si>
  <si>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3/8" - HORMIGON INDUST. 180KG/CM2 3/8"@0.10m </t>
    </r>
  </si>
  <si>
    <t>Hormigón Industrial 180Kg/cm2 - 10% desp.</t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</si>
  <si>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3/8" - HORMIGON INDUST. 210KG/CM2 3/8"@0.10m </t>
    </r>
  </si>
  <si>
    <t>Hormigón Industrial 210Kg/cm2 - 10% desp.</t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</si>
  <si>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3/8" - HORMIGON INDUST. 240KG/CM2 3/8"@0.10m </t>
    </r>
  </si>
  <si>
    <t>Hormigón Industrial 240Kg/cm2 - 10% desp.</t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</si>
  <si>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1/2" - 3/8"@0.10m 1:2:4 LIGADO A MANO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</si>
  <si>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1/2" - 3/8"@0.10m 1:2:4 CON LIGADORA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</si>
  <si>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180KG/CM2 3/8"@0.10m 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</si>
  <si>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210KG/CM2 3/8"@0.10m </t>
    </r>
  </si>
  <si>
    <r>
      <t xml:space="preserve">COLUMNA CIRCULAR D20cms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240KG/CM2 3/8"@0.10m </t>
    </r>
  </si>
  <si>
    <r>
      <t xml:space="preserve">COLUMNA CIRCULAR D30cms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1/2" - 3/8"@0.10m 1:2:4 LIGADO A MANO</t>
    </r>
  </si>
  <si>
    <t>Encofrado col. Cilíndricas de 0.30m</t>
  </si>
  <si>
    <r>
      <t xml:space="preserve">COLUMNA CIRCULAR D30cms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1/2" - 3/8"@0.10m 1:2:4 CON LIGADORA</t>
    </r>
  </si>
  <si>
    <r>
      <t xml:space="preserve">COLUMNA CIRCULAR D30cms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180KG/CM2 3/8"@0.10m </t>
    </r>
  </si>
  <si>
    <r>
      <t xml:space="preserve">COLUMNA CIRCULAR D30cms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210KG/CM2 3/8"@0.10m </t>
    </r>
  </si>
  <si>
    <r>
      <t xml:space="preserve">COLUMNA CIRCULAR D30cms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- HORMIGON INDUST. 240KG/CM2 3/8"@0.10m </t>
    </r>
  </si>
  <si>
    <r>
      <t xml:space="preserve">COLUMNA CIRCULAR D40cms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- 3/8"@0.10m 1:2:4 LIGADO A MANO</t>
    </r>
  </si>
  <si>
    <r>
      <t xml:space="preserve">Columna HA Circular D40 6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3/4" y 3/8"@0.10m</t>
    </r>
  </si>
  <si>
    <t>Encofrado col. Cilíndricas de 0.40m</t>
  </si>
  <si>
    <r>
      <t xml:space="preserve">COLUMNA CIRCULAR D40cms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- 3/8"@0.10m 1:2:4 CON LIGADORA</t>
    </r>
  </si>
  <si>
    <r>
      <t xml:space="preserve">COLUMNA CIRCULAR D40cms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HORMIGON INDUST. 180KG/CM2 3/8"@0.10m </t>
    </r>
  </si>
  <si>
    <r>
      <t xml:space="preserve">COLUMNA CIRCULAR D40cms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HORMIGON INDUST. 210KG/CM2 3/8"@0.10m </t>
    </r>
  </si>
  <si>
    <r>
      <t xml:space="preserve">COLUMNA CIRCULAR D40cms 6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HORMIGON INDUST. 240KG/CM2 3/8"@0.10m </t>
    </r>
  </si>
  <si>
    <t>VIGAS EN HORMIGON ARMADO</t>
  </si>
  <si>
    <r>
      <t xml:space="preserve">VIGA DE AMARRE 15x20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- 3/8"@0.20m 1:2:4 LIGADO A MANO</t>
    </r>
  </si>
  <si>
    <r>
      <t xml:space="preserve">Vigas HA 15x20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3/8" y 3/8" @ 0.20m</t>
    </r>
  </si>
  <si>
    <t>Encofrado viga de amarre Todo Costo</t>
  </si>
  <si>
    <r>
      <t xml:space="preserve">VIGA DE AMARRE 15x20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- 3/8"@0.20m 1:2:4 CON LIGADORA</t>
    </r>
  </si>
  <si>
    <r>
      <t xml:space="preserve">VIGA DE AMARRE 20x20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3/8" - 3/8"@0.20m 1:2:4 CON LIGADORA</t>
    </r>
  </si>
  <si>
    <r>
      <t xml:space="preserve">VIGA 20x40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 Y WINCHE</t>
    </r>
  </si>
  <si>
    <r>
      <t xml:space="preserve">Vigas HA 20x40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3/4" y 3/8" @ 0.20m</t>
    </r>
  </si>
  <si>
    <t>Encofrado viga carga Todo Costo</t>
  </si>
  <si>
    <r>
      <t xml:space="preserve">VIGA 20x40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180Kg/cm2 TABLA CEMEX CON LIGADORA Y WINCHE</t>
    </r>
  </si>
  <si>
    <t>Vac. y ligado Hormigón 180Kg/cm2 - 10% desp</t>
  </si>
  <si>
    <r>
      <t xml:space="preserve">VIGA 20x40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210Kg/cm2 </t>
    </r>
  </si>
  <si>
    <t>Hormigón Industrial</t>
  </si>
  <si>
    <r>
      <t xml:space="preserve">VIGA 20x40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280Kg/cm2 </t>
    </r>
  </si>
  <si>
    <r>
      <t xml:space="preserve">VIGA 25x40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 Y WINCHE</t>
    </r>
  </si>
  <si>
    <r>
      <t xml:space="preserve">Vigas HA 25x40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3/4" y 3/8" @ 0.20m</t>
    </r>
  </si>
  <si>
    <r>
      <t xml:space="preserve">VIGA 25x40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180Kg/cm2 TABLA CEMEX CON LIGADORA Y WINCHE</t>
    </r>
  </si>
  <si>
    <r>
      <t xml:space="preserve">VIGA 25x40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210Kg/cm2 </t>
    </r>
  </si>
  <si>
    <r>
      <t xml:space="preserve">VIGA 25x40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280Kg/cm2 </t>
    </r>
  </si>
  <si>
    <r>
      <t xml:space="preserve">VIGA 20x50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 Y WINCHE</t>
    </r>
  </si>
  <si>
    <r>
      <t xml:space="preserve">Vigas HA 20x50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3/4" y 3/8" @ 0.20m</t>
    </r>
  </si>
  <si>
    <r>
      <t xml:space="preserve">VIGA 20x50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180Kg/cm2 TABLA CEMEX CON LIGADORA Y WINCHE</t>
    </r>
  </si>
  <si>
    <r>
      <t xml:space="preserve">VIGA 20x50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210Kg/cm2 </t>
    </r>
  </si>
  <si>
    <r>
      <t xml:space="preserve">VIGA 20x50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280Kg/cm2 </t>
    </r>
  </si>
  <si>
    <r>
      <t xml:space="preserve">VIGA 25x50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1:2:4 CON LIGADORA Y WINCHE</t>
    </r>
  </si>
  <si>
    <r>
      <t xml:space="preserve">Vigas HA 25x50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3/4" y 3/8" @ 0.20m</t>
    </r>
  </si>
  <si>
    <r>
      <t xml:space="preserve">VIGA 25x50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3/4" - 3/8"@0.20m 180Kg/cm2 TABLA CEMEX CON LIGADORA Y WINCHE</t>
    </r>
  </si>
  <si>
    <r>
      <t xml:space="preserve">VIGA 25x50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210Kg/cm2 </t>
    </r>
  </si>
  <si>
    <r>
      <t xml:space="preserve">VIGA 25x50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3/4" - 3/8"@0.20m 280Kg/cm2 </t>
    </r>
  </si>
  <si>
    <r>
      <t xml:space="preserve">VIGA 30x50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 Y WINCHE</t>
    </r>
  </si>
  <si>
    <r>
      <t xml:space="preserve">Vigas HA 30x50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1" y 3/8" @ 0.20m</t>
    </r>
  </si>
  <si>
    <r>
      <t xml:space="preserve">VIGA 30x50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180Kg/cm2 TABLA CEMEX CON LIGADORA Y WINCHE</t>
    </r>
  </si>
  <si>
    <r>
      <t xml:space="preserve">VIGA 30x50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210Kg/cm2 </t>
    </r>
  </si>
  <si>
    <r>
      <t xml:space="preserve">VIGA 30x50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280Kg/cm2 </t>
    </r>
  </si>
  <si>
    <r>
      <t xml:space="preserve">VIGA 30x60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 Y WINCHE</t>
    </r>
  </si>
  <si>
    <r>
      <t xml:space="preserve">Vigas HA 30x60 4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1" y 3/8" @ 0.20m</t>
    </r>
  </si>
  <si>
    <r>
      <t xml:space="preserve">VIGA 30x60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180Kg/cm2 TABLA CEMEX CON LIGADORA Y WINCHE</t>
    </r>
  </si>
  <si>
    <r>
      <t xml:space="preserve">VIGA 30x60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210Kg/cm2 </t>
    </r>
  </si>
  <si>
    <r>
      <t xml:space="preserve">VIGA 30x60 4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280Kg/cm2 </t>
    </r>
  </si>
  <si>
    <r>
      <t xml:space="preserve">VIGA 30x70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 Y WINCHE</t>
    </r>
  </si>
  <si>
    <r>
      <t xml:space="preserve">Vigas HA 30x70 5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1" y 3/8" @ 0.20m</t>
    </r>
  </si>
  <si>
    <r>
      <t xml:space="preserve">VIGA 30x70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180Kg/cm2 TABLA CEMEX CON LIGADORA Y WINCHE</t>
    </r>
  </si>
  <si>
    <r>
      <t xml:space="preserve">VIGA 30x70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210Kg/cm2 </t>
    </r>
  </si>
  <si>
    <r>
      <t xml:space="preserve">VIGA 30x70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280Kg/cm2 </t>
    </r>
  </si>
  <si>
    <r>
      <t xml:space="preserve">VIGA 40x80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1:2:4 CON LIGADORA Y WINCHE</t>
    </r>
  </si>
  <si>
    <r>
      <t xml:space="preserve">Vigas HA 40x80 5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1" y 3/8" @ 0.20m</t>
    </r>
  </si>
  <si>
    <r>
      <t xml:space="preserve">VIGA 40x80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>1" - 3/8"@0.20m 180Kg/cm2 TABLA CEMEX CON LIGADORA Y WINCHE</t>
    </r>
  </si>
  <si>
    <r>
      <t xml:space="preserve">VIGA 40x80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210Kg/cm2 </t>
    </r>
  </si>
  <si>
    <r>
      <t xml:space="preserve">VIGA 40x80 5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1" - 3/8"@0.20m 280Kg/cm2 </t>
    </r>
  </si>
  <si>
    <t>DINTELES HORMIGON ARMADO</t>
  </si>
  <si>
    <r>
      <t xml:space="preserve">DINTEL 10X20 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A MANO</t>
    </r>
  </si>
  <si>
    <r>
      <t xml:space="preserve">Dintel HA 10x20 2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</si>
  <si>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t>Encofrado dintel todo costo</t>
  </si>
  <si>
    <r>
      <t xml:space="preserve">DINTEL 10X20 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CON LIGADORA</t>
    </r>
  </si>
  <si>
    <r>
      <t xml:space="preserve">DINTEL 10X20 2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180Kg/cm2 TABLA CEMEX CON LIGADORA</t>
    </r>
  </si>
  <si>
    <r>
      <t xml:space="preserve">DINTEL 15X20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A MANO</t>
    </r>
  </si>
  <si>
    <r>
      <t xml:space="preserve">Dintel HA 15x20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</si>
  <si>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r>
      <t xml:space="preserve">DINTEL 15X20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CON LIGADORA</t>
    </r>
  </si>
  <si>
    <r>
      <t xml:space="preserve">DINTEL 15X20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180Kg/cm2 TABLA CEMEX CON LIGADORA</t>
    </r>
  </si>
  <si>
    <r>
      <t xml:space="preserve">DINTEL 20X20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A MANO</t>
    </r>
  </si>
  <si>
    <r>
      <t xml:space="preserve">Dintel HA 20x20 3 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Calibri"/>
        <family val="2"/>
        <scheme val="minor"/>
      </rPr>
      <t xml:space="preserve"> 1/2" y 3/8" @ 0.20m</t>
    </r>
  </si>
  <si>
    <r>
      <t xml:space="preserve">DINTEL 20X20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1:2:4 CON LIGADORA</t>
    </r>
  </si>
  <si>
    <r>
      <t xml:space="preserve">DINTEL 20X20 3 </t>
    </r>
    <r>
      <rPr>
        <b/>
        <sz val="9"/>
        <color theme="1"/>
        <rFont val="Symbol"/>
        <family val="1"/>
        <charset val="2"/>
      </rPr>
      <t xml:space="preserve">f </t>
    </r>
    <r>
      <rPr>
        <b/>
        <sz val="9"/>
        <color theme="1"/>
        <rFont val="Calibri"/>
        <family val="2"/>
        <scheme val="minor"/>
      </rPr>
      <t xml:space="preserve">1/2" Y 2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3/8"- 3/8"@0.20m 180Kg/cm2 TABLA CEMEX CON LIGADORA</t>
    </r>
  </si>
  <si>
    <t>MUROS DE HORMIGON ARMADO</t>
  </si>
  <si>
    <t xml:space="preserve">MUROS DE HORMIGON ARMADO DE 0.15M ESPESOR 3/8"@0.20m A.D. Y A.C. 180Kg/cm2 </t>
  </si>
  <si>
    <t>Muros HA 0.15m 3/8" @ 0.20m AD y AC</t>
  </si>
  <si>
    <t>Hormigón Industrial - 10% desp</t>
  </si>
  <si>
    <t>Encofrado Muros HA Todo Costo</t>
  </si>
  <si>
    <t xml:space="preserve">MUROS DE HORMIGON ARMADO DE 0.15M ESPESOR 3/8"@0.20m A.D. Y A.C. 210Kg/cm2 </t>
  </si>
  <si>
    <t xml:space="preserve">MUROS DE HORMIGON ARMADO DE 0.15M ESPESOR 3/8"@0.20m A.D. Y A.C. 280Kg/cm2 </t>
  </si>
  <si>
    <t xml:space="preserve">MUROS DE HORMIGON ARMADO DE 0.20M ESPESOR 3/8"@0.20m A.D. Y A.C. 180Kg/cm2 </t>
  </si>
  <si>
    <t>Muros HA 0.20m 3/8" @ 0.20m AD y AC</t>
  </si>
  <si>
    <t xml:space="preserve">MUROS DE HORMIGON ARMADO DE 0.20M ESPESOR 3/8"@0.20m A.D. Y A.C. 210Kg/cm2 </t>
  </si>
  <si>
    <t xml:space="preserve">MUROS DE HORMIGON ARMADO DE 0.20M ESPESOR 3/8"@0.20m A.D. Y A.C. 280Kg/cm2 </t>
  </si>
  <si>
    <t>LOSAS DE HORMIGON ARMADO MACIZAS</t>
  </si>
  <si>
    <t>LOSA HA E=0.10m 3/8"@0.25m EN A.D. - 1:2:4 CON LIGADORA Y WINCHE</t>
  </si>
  <si>
    <t>Losas HA e=0.10m 3/8" @ 0.25m AD</t>
  </si>
  <si>
    <t>Encofrado losa plana h=3.00m Todo Costo</t>
  </si>
  <si>
    <t>LOSA HA E=0.10m 3/8"@0.25m AD 180Kg/cm2 TABLA CEMEX CON LIGADORA Y WINCHE</t>
  </si>
  <si>
    <t>Vac y lig Hormigón 180Kg/cm2 Cemex - 10% desp</t>
  </si>
  <si>
    <t>LOSA HA E=0.10m 3/8"@0.25m AD 210Kg/cm2 TABLA CEMEX CON LIGADORA Y WINCHE</t>
  </si>
  <si>
    <t>Vac y lig Hormigón 210Kg/cm2 Cemex - 10% desp</t>
  </si>
  <si>
    <t>LOSA HA E=0.10m 3/8"@0.25m AD HORMIGON INDUSTRIAL 210Kg/cm2</t>
  </si>
  <si>
    <t>LOSA HA E=0.12m 3/8"@0.25m EN A.D. - 1:2:4 CON LIGADORA Y WINCHE</t>
  </si>
  <si>
    <t>Losas HA e=0.12m 3/8" @ 0.25m AD</t>
  </si>
  <si>
    <t>LOSA HA E=0.12m 3/8"@0.25m AD 180Kg/cm2 TABLA CEMEX CON LIGADORA Y WINCHE</t>
  </si>
  <si>
    <t>LOSA HA E=0.12m 3/8"@0.25m AD 210Kg/cm2 TABLA CEMEX CON LIGADORA Y WINCHE</t>
  </si>
  <si>
    <t>LOSA HA E=0.12m 3/8"@0.25m AD HORMIGON INDUSTRIAL 210Kg/cm2</t>
  </si>
  <si>
    <t>LOSA HA E=0.13m 3/8"@0.25m EN A.D. - 1:2:4 CON LIGADORA Y WINCHE</t>
  </si>
  <si>
    <t>Losas HA e=0.13m 3/8" @ 0.25m AD</t>
  </si>
  <si>
    <t>LOSA HA E=0.13m 3/8"@0.25m AD 180Kg/cm2 TABLA CEMEX CON LIGADORA Y WINCHE</t>
  </si>
  <si>
    <t>LOSA HA E=0.13m 3/8"@0.25m AD 210Kg/cm2 TABLA CEMEX CON LIGADORA Y WINCHE</t>
  </si>
  <si>
    <t>LOSA HA E=0.13m 3/8"@0.25m AD HORMIGON INDUSTRIAL 210Kg/cm2</t>
  </si>
  <si>
    <t>LOSA HA E=0.14m 3/8"@0.25m EN A.D. - 1:2:4 CON LIGADORA Y WINCHE</t>
  </si>
  <si>
    <t>Losas HA e=0.14m 3/8" @ 0.25m AD</t>
  </si>
  <si>
    <t>LOSA HA E=0.14m 3/8"@0.25m AD 180Kg/cm2 TABLA CEMEX CON LIGADORA Y WINCHE</t>
  </si>
  <si>
    <t>LOSA HA E=0.14m 3/8"@0.25m AD 210Kg/cm2 TABLA CEMEX CON LIGADORA Y WINCHE</t>
  </si>
  <si>
    <t>LOSA HA E=0.14m 3/8"@0.25m AD HORMIGON INDUSTRIAL 210Kg/cm2</t>
  </si>
  <si>
    <t>LOSA HA E=0.15m 3/8"@0.25m EN A.D. - 1:2:4 CON LIGADORA Y WINCHE</t>
  </si>
  <si>
    <t>Losas HA e=0.15m 3/8" @ 0.25m AD</t>
  </si>
  <si>
    <t>LOSA HA E=0.15m 3/8"@0.25m AD 180Kg/cm2 TABLA CEMEX CON LIGADORA Y WINCHE</t>
  </si>
  <si>
    <t>LOSA HA E=0.15m 3/8"@0.25m AD 210Kg/cm2 TABLA CEMEX CON LIGADORA Y WINCHE</t>
  </si>
  <si>
    <t>LOSA HA E=0.15m 3/8"@0.25m AD HORMIGON INDUSTRIAL 210Kg/cm2</t>
  </si>
  <si>
    <t>LOSAS ALIGERADAS</t>
  </si>
  <si>
    <r>
      <t xml:space="preserve">LOSA ALIGERADA HA E=0.20m NERVIOS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 y 1/2" TOPPING 0.05M D2.3XD2.3 100X100mm HORMIGON INDUSTRIAL 210Kg/cm2</t>
    </r>
  </si>
  <si>
    <t xml:space="preserve">Losa aligerada HA e=0.20m </t>
  </si>
  <si>
    <t>Acero Nervios - Cuantía QQ/M3</t>
  </si>
  <si>
    <t>Rollo Malla Electrosoldada D2.3x2.3 10x10cm</t>
  </si>
  <si>
    <t>Bovedillas en Foam 0.50 x 0.50 x 0.15m</t>
  </si>
  <si>
    <t>Mano de obra malla electrosoldada</t>
  </si>
  <si>
    <r>
      <t xml:space="preserve">LOSA ALIGERADA HA E=0.20m NERVIOS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 y 1/2" TOPPING 0.05M D2.3XD2.3 100X100mm HORMIGON INDUSTRIAL 240Kg/cm2</t>
    </r>
  </si>
  <si>
    <r>
      <t xml:space="preserve">LOSA ALIGERADA HA E=0.20m NERVIOS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 xml:space="preserve"> 3/8" y 1/2" TOPPING 0.05M D2.3XD2.3 100X100mm HORMIGON INDUSTRIAL 280Kg/cm2</t>
    </r>
  </si>
  <si>
    <t>Hormigón Industrial 280Kg/cm2 - 10% desp</t>
  </si>
  <si>
    <t>RAMPAS DE ESCALERAS</t>
  </si>
  <si>
    <t>RAMPA ESCALERA HA E=0.12m 1/2"@0.20m Y 3/8"@0.20m 1:2:4 CON LIGADORA Y WINCHE</t>
  </si>
  <si>
    <t>Rampa HA e=0.12m 1/2"@0.20m y 3/8" @ 0.20m</t>
  </si>
  <si>
    <t>Mano de Obra Acero por rampa</t>
  </si>
  <si>
    <t>Encofrado Rampa Esc. 2 tramos Todo Costo</t>
  </si>
  <si>
    <t>RAMPA ESCALERA HA E=0.12m 1/2" y 3/8"@0.20 180Kg/cm2 TABLA CEMEX LIGADORA Y WINCHE</t>
  </si>
  <si>
    <t>RAMPA ESCALERA HA E=0.12m 1/2" y 3/8"@0.20 210Kg/cm2 TABLA CEMEX LIGADORA Y WINCHE</t>
  </si>
  <si>
    <t>RAMPA ESCALERA HA E=0.12m 1/2"@0.20m Y 3/8"@0.20m HORMIGON INDUSTRIAL 210Kg/cm2</t>
  </si>
  <si>
    <t>RAMPA ESCALERA HA E=0.12m 1/2"@0.20m Y 3/8"@0.20m HORMIGON INDUSTRIAL 280Kg/cm2</t>
  </si>
  <si>
    <t>RAMPA ESCALERA HA E=0.14m 1/2"@0.20m Y 3/8"@0.20m 1:2:4 CON LIGADORA Y WINCHE</t>
  </si>
  <si>
    <t>Rampa HA e=0.14m 1/2"@0.20m y 3/8" @ 0.20m</t>
  </si>
  <si>
    <t>RAMPA ESCALERA HA E=0.14m 1/2" y 3/8"@0.20 180Kg/cm2 TABLA CEMEX LIGADORA Y WINCHE</t>
  </si>
  <si>
    <t>RAMPA ESCALERA HA E=0.14m 1/2" y 3/8"@0.20 210Kg/cm2 TABLA CEMEX LIGADORA Y WINCHE</t>
  </si>
  <si>
    <t>RAMPA ESCALERA HA E=0.14m 1/2"@0.20m Y 3/8"@0.20m HORMIGON INDUSTRIAL 210Kg/cm2</t>
  </si>
  <si>
    <t>RAMPA ESCALERA HA E=0.14m 1/2"@0.20m Y 3/8"@0.20m HORMIGON INDUSTRIAL 280Kg/cm2</t>
  </si>
  <si>
    <t>PISOS EN HORMIGON ARMADO</t>
  </si>
  <si>
    <t xml:space="preserve">PISO HA E=0.10m 3/8"@0.25m EN A.D. FROTADO - 1:2:4 CON LIGADORA </t>
  </si>
  <si>
    <t>Pisos HA e=0.10m 3/8" @ 0.25m AD</t>
  </si>
  <si>
    <t>Preparación superficie - Ayudante AY</t>
  </si>
  <si>
    <t>Mano de obra frotado</t>
  </si>
  <si>
    <t>PISO HA E=0.10m 3/8"@0.25m EN A.D. FROTADO - HORMIGON INDUSTRIAL 180KG/CM2</t>
  </si>
  <si>
    <t>Hormigón Industrial 180 Kg/cm2</t>
  </si>
  <si>
    <t>PISO HA E=0.10m 3/8"@0.25m EN A.D. FROTADO - HORMIGON INDUSTRIAL 210KG/CM2</t>
  </si>
  <si>
    <t>Hormigón Industrial 210 Kg/cm2</t>
  </si>
  <si>
    <t xml:space="preserve">PISO HA E=0.15m 3/8"@0.25m EN A.D. FROTADO - 1:2:4 CON LIGADORA </t>
  </si>
  <si>
    <t>Pisos HA e=0.15m 3/8" @ 0.25m AD</t>
  </si>
  <si>
    <t>PISO HA E=0.15m 3/8"@0.25m EN A.D. FROTADO - HORMIGON INDUSTRIAL 180KG/CM2</t>
  </si>
  <si>
    <t>PISO HA E=0.15m 3/8"@0.25m EN A.D. FROTADO - HORMIGON INDUSTRIAL 210KG/CM2</t>
  </si>
  <si>
    <t xml:space="preserve">PISO HA E=0.20m 3/8"@0.25m EN A.D. FROTADO - 1:2:4 CON LIGADORA </t>
  </si>
  <si>
    <t>Pisos HA e=0.20m 3/8" @ 0.25m AD</t>
  </si>
  <si>
    <t>PISO HA E=0.20m 3/8"@0.25m EN A.D. FROTADO - HORMIGON INDUSTRIAL 180KG/CM2</t>
  </si>
  <si>
    <t>PISO HA E=0.20m 3/8"@0.25m EN A.D. FROTADO - HORMIGON INDUSTRIAL 210KG/CM2</t>
  </si>
  <si>
    <t xml:space="preserve">PISO HA E=0.10m MALLA ELECTROSOLD. D2.3 10X10 FROTADO - 1:2:4 CON LIGADORA </t>
  </si>
  <si>
    <t>Pisos HA e=0.10m malla electrosold. D2.3 10x10</t>
  </si>
  <si>
    <t>Malla Electrosoldada D2.3 10x10mm + 10% desp.</t>
  </si>
  <si>
    <t>ROLLO</t>
  </si>
  <si>
    <t>Mano de Obra colocación malla</t>
  </si>
  <si>
    <t>PISO HA E=0.10m MALLA ELECTROSOLD. D2.3 10X10 FROTADO - HORMIGON 180KG/CM2</t>
  </si>
  <si>
    <t>Hormigón industrial 180Kg/cm2 - 10% desp</t>
  </si>
  <si>
    <t>PISO HA E=0.10m MALLA ELECTROSOLD. D2.3 10X10 FROTADO - HORMIGON 210KG/CM2</t>
  </si>
  <si>
    <t>Hormigón industrial 210Kg/cm2 - 10% desp</t>
  </si>
  <si>
    <t xml:space="preserve">PISO HA E=0.15m MALLA ELECTROSOLD. D2.3 10X10 FROTADO - 1:2:4 CON LIGADORA </t>
  </si>
  <si>
    <t>Pisos HA e=0.15m malla electrosold. D2.3 10x10</t>
  </si>
  <si>
    <t>PISO HA E=0.15m MALLA ELECTROSOLD. D2.3 10X10 FROTADO - HORMIGON 180KG/CM2</t>
  </si>
  <si>
    <t>PISO HA E=0.15m MALLA ELECTROSOLD. D2.3 10X10 FROTADO - HORMIGON 210KG/CM2</t>
  </si>
  <si>
    <t xml:space="preserve">PISO HA E=0.20m MALLA ELECTROSOLD. D2.3 10X10 FROTADO - 1:2:4 CON LIGADORA </t>
  </si>
  <si>
    <t>Pisos HA e=0.20m malla electrosold. D2.3 10x10</t>
  </si>
  <si>
    <t>PISO HA E=0.20m MALLA ELECTROSOLD. D2.3 10X10 FROTADO - HORMIGON 180KG/CM2</t>
  </si>
  <si>
    <t>PISO HA E=0.20m MALLA ELECTROSOLD. D2.3 10X10 FROTADO - HORMIGON 210KG/CM2</t>
  </si>
  <si>
    <t>PISO HA E=0.10m MALLA ELECTROS. D2.3 10X10 PULIDO HELICOPTERO-HORMIGON 180KG/CM2</t>
  </si>
  <si>
    <t>Pulido con Helicoptero - Todo Costo</t>
  </si>
  <si>
    <t>PISO HA E=0.10m MALLA ELECTROS. D2.3 10X10 PULIDO HELICOPTERO-HORMIGON 210KG/CM2</t>
  </si>
  <si>
    <t>PISO HA E=0.15m MALLA ELECTROS. D2.3 10X10 PULIDO HELICOPTERO-HORMIGON 180KG/CM2</t>
  </si>
  <si>
    <t>PISO HA E=0.15m MALLA ELECTROS. D2.3 10X10 PULIDO HELICOPTERO-HORMIGON 210KG/CM2</t>
  </si>
  <si>
    <t>PISO HA E=0.20m MALLA ELECTROS. D2.3 10X10 PULIDO HELICOPTERO-HORMIGON 180KG/CM2</t>
  </si>
  <si>
    <t>PISO HA E=0.20m MALLA ELECTROS. D2.3 10X10 PULIDO HELICOPTERO-HORMIGON 210KG/CM2</t>
  </si>
  <si>
    <t>PISO HA E=0.10m MALLA ELECTROS. D2.3 15X15 PULIDO A MANO-HORMIGON 210KG/CM2</t>
  </si>
  <si>
    <t>Pisos HA e=0.10m malla electrosold. D2.3 15x15</t>
  </si>
  <si>
    <t>Malla Electrosoldada D2.3 15x15mm + 10% desp.</t>
  </si>
  <si>
    <t>Mano de obra piso pulido hormigón y violinado a mano</t>
  </si>
  <si>
    <t>PISO HA E=0.10m MALLA ELECTROS. D2.3 15X15 PULIDO A MANO-HORMIGON 210KG/CM2 LIGADORA</t>
  </si>
  <si>
    <t>Hormigón 210Kg/cm2 TABLA CEMEX CON LIGADORA - 10% desp</t>
  </si>
  <si>
    <t>MORTEROS</t>
  </si>
  <si>
    <t>MORTERO 1:3 PARA BLOQUES</t>
  </si>
  <si>
    <t>Mezcla para bloques</t>
  </si>
  <si>
    <t>Arena gruesa itabo lavada</t>
  </si>
  <si>
    <t>Mano de obra mezclado (Peón)</t>
  </si>
  <si>
    <t>MORTERO 1:4 PARA PISOS</t>
  </si>
  <si>
    <t>Mezcla para pisos</t>
  </si>
  <si>
    <t>MORTERO 1:4 PARA EMPAÑETES</t>
  </si>
  <si>
    <t>Mezcla para empañetes</t>
  </si>
  <si>
    <t>Cal Hidratada 50lbs.</t>
  </si>
  <si>
    <t>Arena fina de empañete</t>
  </si>
  <si>
    <t>MORTERO 1:10 PARA PISOS</t>
  </si>
  <si>
    <t>MUROS DE BLOQUES DE HORMIGON</t>
  </si>
  <si>
    <t>ANDAMIOS PARA BLOQUES/EMPAÑETES</t>
  </si>
  <si>
    <t>Andamios madera para colocación bloques</t>
  </si>
  <si>
    <t>Madera bruta 6 usos</t>
  </si>
  <si>
    <t>Clavos corriente</t>
  </si>
  <si>
    <t>LBS</t>
  </si>
  <si>
    <t>Confección andamios - T1</t>
  </si>
  <si>
    <t>BLOQUES HORMIGON DE 4" - 3/8" @ 0.80m</t>
  </si>
  <si>
    <t>Bloques de Hormigón 16" x 8" x 4"</t>
  </si>
  <si>
    <t>Suministro bloques horm. +4% desp.</t>
  </si>
  <si>
    <t>Hormigón 1:3:5 en cámaras +10% desp.</t>
  </si>
  <si>
    <t>Mortero 1:3  en juntas + 30% desp.</t>
  </si>
  <si>
    <t>Acero bastones 3/8" + 20% desp.</t>
  </si>
  <si>
    <t>Alambre Dulce No. 18 para amarrar bastones</t>
  </si>
  <si>
    <t>Andamios</t>
  </si>
  <si>
    <t>Colocación bloques y acero</t>
  </si>
  <si>
    <t>BLOQUES HORMIGON DE 6" - 3/8" @ 0.80m</t>
  </si>
  <si>
    <t>Bloques de Hormigón 16" x 8" x 6"</t>
  </si>
  <si>
    <t>BLOQUES HORMIGON DE 6" - 3/8" @ 0.60m</t>
  </si>
  <si>
    <t>BLOQUES HORMIGON DE 6" - 3/8" @ 0.40m</t>
  </si>
  <si>
    <t>BLOQUES HORMIGON DE 6" - 3/8" @ 0.40m TODAS LAS CAMARAS LLENAS</t>
  </si>
  <si>
    <t>BLOQUES HORMIGON DE 6" - 3/8" @ 0.20m TODAS LAS CAMARAS LLENAS</t>
  </si>
  <si>
    <t>BLOQUES HORMIGON DE 8" - 3/8" @ 0.80m</t>
  </si>
  <si>
    <t>Bloques de Hormigón 16" x 8" x 8"</t>
  </si>
  <si>
    <t>BLOQUES HORMIGON DE 8" - 3/8" @ 0.60m</t>
  </si>
  <si>
    <t>BLOQUES HORMIGON DE 8" - 3/8" @ 0.40m</t>
  </si>
  <si>
    <t>BLOQUES HORMIGON DE 8" - 3/8" @ 0.40m TODAS LAS CAMARAS LLENAS</t>
  </si>
  <si>
    <t>BLOQUES HORMIGON DE 8" - 3/8" @ 0.20m TODAS LAS CAMARAS LLENAS</t>
  </si>
  <si>
    <t>EMPAÑETES</t>
  </si>
  <si>
    <t>ALQUILER TORRE ANDAMIOS METALICOS</t>
  </si>
  <si>
    <t>5 torres de andamios pared 18mx12m altura</t>
  </si>
  <si>
    <t>Marcos 5 pies x 5 pies</t>
  </si>
  <si>
    <t>Crucetas de 1.80m</t>
  </si>
  <si>
    <t>Acoples y springs</t>
  </si>
  <si>
    <t>Plataformas de 1.80m</t>
  </si>
  <si>
    <t>Bases niveladoras</t>
  </si>
  <si>
    <t>Tranporte Almacén-Obra-Almacén</t>
  </si>
  <si>
    <t>Montura y desmonte de andamios metálicos</t>
  </si>
  <si>
    <t>ALQUILER ANDAMIOS METALICOS TECHO/VIGAS</t>
  </si>
  <si>
    <t>Alquiler de andamios para techos/vigas</t>
  </si>
  <si>
    <t>FRAGUACHE CON LLANA</t>
  </si>
  <si>
    <t>Fraguache con llana</t>
  </si>
  <si>
    <t>Mortero 1:4 de empañete 1.50mm + 50% desp.</t>
  </si>
  <si>
    <t>Regla madera americana cepillada 1"x4" / 20 usos</t>
  </si>
  <si>
    <t>Mano de obra fraguache</t>
  </si>
  <si>
    <t>EMPAÑETE MAESTREADO - INTERIOR</t>
  </si>
  <si>
    <t>Empañete en muro maestreado en interior</t>
  </si>
  <si>
    <t>Mortero 1:4 de empañete 1.75cm + 25% desp.</t>
  </si>
  <si>
    <t>Andamios en madera</t>
  </si>
  <si>
    <t>Mano de obra empañete interior</t>
  </si>
  <si>
    <t>EMPAÑETE MAESTREADO - EXTERIOR</t>
  </si>
  <si>
    <t>Empañete en muro maestreado exterior</t>
  </si>
  <si>
    <t>Mortero 1:4 de empañete 2.00cm + 25% desp.</t>
  </si>
  <si>
    <t>Torre de andamios metálicos - Alquiler</t>
  </si>
  <si>
    <t>Mano de obra empañete exterior</t>
  </si>
  <si>
    <t>EMPAÑETE MAESTREADO - TECHOS Y VIGAS</t>
  </si>
  <si>
    <t>Empañete en muro maestreado techos/vigas</t>
  </si>
  <si>
    <t>Torre de andamios metálicos techos/vigas - Alquiler</t>
  </si>
  <si>
    <t>Mano de obra empañete techos y vigas</t>
  </si>
  <si>
    <t>EMPAÑETE MAESTREADO - COLUMNAS</t>
  </si>
  <si>
    <t>Empañete maestreado en columnas</t>
  </si>
  <si>
    <t>Mano de obra empañete columnas</t>
  </si>
  <si>
    <t>EMPAÑETE PULIDO</t>
  </si>
  <si>
    <t xml:space="preserve">Empañete pulido </t>
  </si>
  <si>
    <t>Cemento en 2da capa pulida - 30% desp.</t>
  </si>
  <si>
    <t>Mano de obra empañete pulido</t>
  </si>
  <si>
    <t xml:space="preserve">CANTOS </t>
  </si>
  <si>
    <t>Cantos de mezcla</t>
  </si>
  <si>
    <t>Mortero 1:4 para empañete + 10% desp.</t>
  </si>
  <si>
    <t>Regla madera americana cepillada 1"x4" / 4 usos</t>
  </si>
  <si>
    <t>Mano de obra canto</t>
  </si>
  <si>
    <t>MOCHETAS EN MUROS DE 0.15m</t>
  </si>
  <si>
    <t xml:space="preserve">Mochetas en muros de 0.15m </t>
  </si>
  <si>
    <t>Mano de obra mocheta 0.15m</t>
  </si>
  <si>
    <t>MOCHETAS EN MUROS DE 0.20m</t>
  </si>
  <si>
    <t xml:space="preserve">Mochetas en muros de 0.20m </t>
  </si>
  <si>
    <t>Mano de obra mocheta 0.20m</t>
  </si>
  <si>
    <t>REPELLO MAESTREADO</t>
  </si>
  <si>
    <t>Repello Maestreado espesor 3cm</t>
  </si>
  <si>
    <t>Mortero 1:4 - 2 capas 1.5cm + 25% desp.</t>
  </si>
  <si>
    <t>Mano de obra repello maestreado</t>
  </si>
  <si>
    <t>RESANE EN MUROS</t>
  </si>
  <si>
    <t>Resane en muros</t>
  </si>
  <si>
    <t>Mortero 1:4 - 0.50cm + 25% desp.</t>
  </si>
  <si>
    <t>Mano de obra resane en muros</t>
  </si>
  <si>
    <t>GOTEROS COLGANTES</t>
  </si>
  <si>
    <t>Goteros colgantes</t>
  </si>
  <si>
    <t>Mortero 1:4 para empañete + 30% desp.</t>
  </si>
  <si>
    <t>Regla madera americana cepillada 1"x4" / 10 usos</t>
  </si>
  <si>
    <t>Mano de obra goteros colgantes</t>
  </si>
  <si>
    <t>GOTEROS DE RANURA</t>
  </si>
  <si>
    <t>Goteros de ranura</t>
  </si>
  <si>
    <t>Mano de obra goteros de ranura</t>
  </si>
  <si>
    <t>PINTURAS</t>
  </si>
  <si>
    <t>PINTURA ACRILICA PREPARADA INT/EXT</t>
  </si>
  <si>
    <t>Pintura acrílica preparada Int/ext</t>
  </si>
  <si>
    <t>Suministro pintura</t>
  </si>
  <si>
    <t>Preparación de superficie y aplicación 2 manos</t>
  </si>
  <si>
    <t>Desperdicios, retoques y material gastable - 20%</t>
  </si>
  <si>
    <t>PINTURA ACRILICA PREP. INT/EXT ANDAMIOS</t>
  </si>
  <si>
    <t>Pintura acrílica preparada Int/ext andamios</t>
  </si>
  <si>
    <t>Andmios - Guidolas</t>
  </si>
  <si>
    <t>PINTURA ACRILICA SUPERIOR INT/EXT</t>
  </si>
  <si>
    <t>Pintura acrílica superior Int/ext</t>
  </si>
  <si>
    <t>PINTURA ACRILICA SUPERIOR INT/EXT ANDAMIO</t>
  </si>
  <si>
    <t>Pintura acrílica superior Int/ext andamios</t>
  </si>
  <si>
    <t>PINTURA ACRILICA CONTRACTOR INT/EXT</t>
  </si>
  <si>
    <t>Pintura acrílica contractor Int/ext</t>
  </si>
  <si>
    <t>PINTURA ACRI. CONTRACTOR INT/EXT ANDAMIO</t>
  </si>
  <si>
    <t>Pintura acrílica contractor Int/ext andamios</t>
  </si>
  <si>
    <t>PINTURA ECONOMICA INT/EXT</t>
  </si>
  <si>
    <t>Pintura económica Int/ext</t>
  </si>
  <si>
    <t>PINTURA ECONOMICA INT/EXT ANDAMIOS</t>
  </si>
  <si>
    <t>Pintura económica Int/ext andamios</t>
  </si>
  <si>
    <t>PINTURA SEMIGLOSS INTERIOR/EXTERIOR</t>
  </si>
  <si>
    <t>Pintura semigloss Int/ext</t>
  </si>
  <si>
    <t>PINTURA SEMIGLOSS CONTRACTOR INT/EXT</t>
  </si>
  <si>
    <t>Pintura semigloss contractor Int/ext</t>
  </si>
  <si>
    <t xml:space="preserve">PINTURA MANTENIMIENTO </t>
  </si>
  <si>
    <t xml:space="preserve">Pintura mantenimiento </t>
  </si>
  <si>
    <t>Thinner</t>
  </si>
  <si>
    <t>PINTURA ANTI-OXIDO</t>
  </si>
  <si>
    <t>Pintura anti-óxido</t>
  </si>
  <si>
    <t>PINTURA MANTENIMIENTO CON ANDAMIOS</t>
  </si>
  <si>
    <t>Pintura mantenimiento con andamios</t>
  </si>
  <si>
    <t>PINTURA MANTENIMIENTO INDUSTRIAL</t>
  </si>
  <si>
    <t>Pintura mantenimiento industrial</t>
  </si>
  <si>
    <t>PINTURA EPOXICA</t>
  </si>
  <si>
    <t>Pintura epóxica</t>
  </si>
  <si>
    <t>INSTALACIONES SANITARIAS</t>
  </si>
  <si>
    <t>SALIDA AGUA POT. 1/2" - POLIETILENO 18mm</t>
  </si>
  <si>
    <t>Salida Agua Potable en 1/2" con Tubería en Polipropileno 18mm</t>
  </si>
  <si>
    <t>Tapón 1/2" H.G.</t>
  </si>
  <si>
    <t>Codo de 1/2" H.G.</t>
  </si>
  <si>
    <t>Coupling 1/2" H.G.</t>
  </si>
  <si>
    <t>Conector Racor Macho 18mm</t>
  </si>
  <si>
    <t>Tubería Flexible Poliestileno 18mm</t>
  </si>
  <si>
    <t>PIES</t>
  </si>
  <si>
    <t>Codo 18mm x 90 grados racor</t>
  </si>
  <si>
    <t>Mano de obra</t>
  </si>
  <si>
    <t>Mano de Obra Salida A.P.</t>
  </si>
  <si>
    <t>MO hacer ranura y acuñe tubería</t>
  </si>
  <si>
    <t>SALIDA SANITARIA A.N. PVC 4" - AEREA</t>
  </si>
  <si>
    <t>Salida Sanitaria Aguas Negras PVC 4" - Aérea</t>
  </si>
  <si>
    <t>Tubo 4" PVC SDR-41</t>
  </si>
  <si>
    <t>Codo 4" x 90 PVC Drenaje</t>
  </si>
  <si>
    <t>Codo 4" x 45 PVC Drenaje</t>
  </si>
  <si>
    <t>Yee 4" x 4" PVC Drenaje</t>
  </si>
  <si>
    <t>Cemento PVC OATEY 32oz</t>
  </si>
  <si>
    <t>Gancho para fijación aérea Drenaje PVC</t>
  </si>
  <si>
    <t>Mano de Obra Desague 4"</t>
  </si>
  <si>
    <t>Mano de obra fijaciones de techo</t>
  </si>
  <si>
    <t>SALIDA SANITARIA A.N. PVC 4" - TIERRA</t>
  </si>
  <si>
    <t>Salida Sanitaria Aguas Negras PVC 4" - Tierra</t>
  </si>
  <si>
    <t>Mano de obra zanja en tierra</t>
  </si>
  <si>
    <t>SALIDA SANITARIA A.N. PVC 2" - AEREA</t>
  </si>
  <si>
    <t>Salida Sanitaria Aguas Negras PVC 2" - Aérea</t>
  </si>
  <si>
    <t>Tubo 2" PVC SDR-41</t>
  </si>
  <si>
    <t>Codo 2" x 90 PVC Drenaje</t>
  </si>
  <si>
    <t>Codo 2" x 45 PVC Drenaje</t>
  </si>
  <si>
    <t>Yee 4" a 2" PVC Drenaje</t>
  </si>
  <si>
    <t>Mano de Obra Desague 2"</t>
  </si>
  <si>
    <t>SALIDA SANITARIA A.N. PVC 2" - TIERRA</t>
  </si>
  <si>
    <t>Salida Sanitaria Aguas Negras PVC 2" - Tierra</t>
  </si>
  <si>
    <t>INODORO SERVICIO ECO BCO. + SALIDAS</t>
  </si>
  <si>
    <t>Inodoro Servicio Azteca Bco con tapa + salida 1/2</t>
  </si>
  <si>
    <t>Niple Cromado 1/2" x 3"</t>
  </si>
  <si>
    <t>Cubrefalta cromado 1/2"</t>
  </si>
  <si>
    <t>Llave Angular 1/2" a 3/8"</t>
  </si>
  <si>
    <t>Manguera flexible inodoro inox. 3/8" Eastman</t>
  </si>
  <si>
    <t>Inodoro ECO</t>
  </si>
  <si>
    <t>Junta de Cera</t>
  </si>
  <si>
    <t>Arandela PVC 4"</t>
  </si>
  <si>
    <t>Juego de tornillos de basineta</t>
  </si>
  <si>
    <t>Cemento blanco</t>
  </si>
  <si>
    <t xml:space="preserve">Teflón </t>
  </si>
  <si>
    <t>Salida Agua Potable 1/2" Poliestileno 18mm</t>
  </si>
  <si>
    <t>Salida Sanitaria A.N. 4" Inodoro Aérea</t>
  </si>
  <si>
    <t>Mano de Obra Instalación inodoro</t>
  </si>
  <si>
    <t>INODORO COMBEST BLANCO + SALIDAS</t>
  </si>
  <si>
    <t>Inodoro Bath Collection Bco con tapa + salida 1/2</t>
  </si>
  <si>
    <t>Inodoro combest blanco</t>
  </si>
  <si>
    <t>INODORO SERVICIO AZTECA BCO. SIN SALIDAS</t>
  </si>
  <si>
    <t>Inodoro Servicio Azteca Bco sin salidas sanitarias</t>
  </si>
  <si>
    <t>Inodoro Azteca con tapa</t>
  </si>
  <si>
    <t>INODORO ZEUS BCO. SIN SALIDAS</t>
  </si>
  <si>
    <t>Inodoro Bath Collection Bco sin salidas sanitarias</t>
  </si>
  <si>
    <t>Inodoro Zeus blanco con tapa</t>
  </si>
  <si>
    <t>LAVAMANOS DE SERVICIO BCO + SALIDAS SANIT.</t>
  </si>
  <si>
    <t>Lavamanos de servicio bco. + salidas sanitarias</t>
  </si>
  <si>
    <t>Manguera flexible lavamanos inox. 3/8" Eastman</t>
  </si>
  <si>
    <t>Lavamanos de servicio Bco</t>
  </si>
  <si>
    <t>Llave sencilla cromada</t>
  </si>
  <si>
    <t>Boquilla para lavamanos sencilla</t>
  </si>
  <si>
    <t>Cola Extensora 1-1/4" PVC</t>
  </si>
  <si>
    <t>Sifón 1-1/4" PVC</t>
  </si>
  <si>
    <t>Reducción 2" a 1-1/4" PVC drenaje</t>
  </si>
  <si>
    <t>Salida Sanitaria A.N. 2" Aérea</t>
  </si>
  <si>
    <t>Mano de Obra Instalación lavamanos</t>
  </si>
  <si>
    <t>LAVAMANOS TOPE BLANCO + SALIDAS</t>
  </si>
  <si>
    <t>Lavamanos de tope Bath Collection + Salidas</t>
  </si>
  <si>
    <t>Lavamanos de  blanco 20x18</t>
  </si>
  <si>
    <t>Mezcladora Pfister lavamanos</t>
  </si>
  <si>
    <t>Boquilla para lavamanos autom. push button</t>
  </si>
  <si>
    <t>LAVAMANOS PEDESTAL MEDITERRANEO + SALIDAS SANITARIAS</t>
  </si>
  <si>
    <t>Lavamanos pedestal Bath Collection + salidas sanitarias</t>
  </si>
  <si>
    <t>Lavamanos de pedestal Mediterraneo</t>
  </si>
  <si>
    <t xml:space="preserve">Mezcladora Pfister lavamanos </t>
  </si>
  <si>
    <t>MUEBLE HIDROFUGO DE 0.80m CON LAVAMANOS Y ESPEJO + SALIDAS SANITARIAS</t>
  </si>
  <si>
    <t>Mueble hidrofugo de 0.80m con lavamanos y espejo + salidas sanitarias</t>
  </si>
  <si>
    <t>Mueble hidrofugo de Lavamanos con espejo</t>
  </si>
  <si>
    <t>LAVAMANOS DE SERVICIO BCO SIN SALIDAS</t>
  </si>
  <si>
    <t xml:space="preserve">Lavamanos de servicio bco. sin salidas </t>
  </si>
  <si>
    <t>LAVAMANOS TOPE CORONA SIN SALIDAS SANITARIAS</t>
  </si>
  <si>
    <t>Lavamanos de tope Bath Collection sin Salidas</t>
  </si>
  <si>
    <t xml:space="preserve">Lavamanos de Corona </t>
  </si>
  <si>
    <t>LAVAMANOS PEDESTAL CORONA SIN SALIDAS SANITARIAS</t>
  </si>
  <si>
    <t>Lavamanos pedestal Bath Collection sin salidas sanitarias</t>
  </si>
  <si>
    <t>Lavamanos de pedestal Corona</t>
  </si>
  <si>
    <t>MUEBLE HIDROFUGO DE 0.80m CON LAVAMANOS Y ESPEJO SIN SALIDAS SANITARIAS</t>
  </si>
  <si>
    <t>Mueble hidrofugo de 0.80m con lavamanos y espejo sin salidas sanitarias</t>
  </si>
  <si>
    <t>DESAGUE DE PISO 2" PARRILLA ACERO INOX.</t>
  </si>
  <si>
    <t>Desague de piso 2" con parrilla acero inoxidable</t>
  </si>
  <si>
    <t>Parrilla 2" en acero inoxidable</t>
  </si>
  <si>
    <t>Sifón 2" PVC drenaje</t>
  </si>
  <si>
    <t>Mano de Obra desague de 2"</t>
  </si>
  <si>
    <t>DESAGUE DE PISO 2" PARRILLA ZINC</t>
  </si>
  <si>
    <t>Desague de piso 2" con parrilla zinc</t>
  </si>
  <si>
    <t>Parrilla 2" en zinc</t>
  </si>
  <si>
    <t>LAVADERO GRANITO SENCILLO + SALIDAS</t>
  </si>
  <si>
    <t>Lavadero granito sencillo + salidas</t>
  </si>
  <si>
    <t>Niple 1/2" x 3" H.G.</t>
  </si>
  <si>
    <t>Llave de chorro 1/2"</t>
  </si>
  <si>
    <t>Lavadero de granito sencillo</t>
  </si>
  <si>
    <t>Boquilla para lavadero cromo</t>
  </si>
  <si>
    <t>Tubo 1-1/2" PVC drenaje</t>
  </si>
  <si>
    <t>Desague de piso 2" acero inox.</t>
  </si>
  <si>
    <t>Mano de Obra Instalación lavadero sencillo</t>
  </si>
  <si>
    <t>LAVADERO GRANITO DOBLE + SALIDAS</t>
  </si>
  <si>
    <t>Lavadero granito doble + salidas</t>
  </si>
  <si>
    <t>Lavadero de granito doble</t>
  </si>
  <si>
    <t>Mano de Obra Instalación lavadero doble</t>
  </si>
  <si>
    <t>LAVADERO GRANITO SENCILLO SIN SALIDAS</t>
  </si>
  <si>
    <t>Lavadero granito sencillo sin salidas</t>
  </si>
  <si>
    <t>LAVADERO GRANITO DOBLE SIN SALIDAS</t>
  </si>
  <si>
    <t>Lavadero granito doble sin salidas</t>
  </si>
  <si>
    <t>FREGADERO ACERO INOX. SENCILLO + SALIDAS</t>
  </si>
  <si>
    <t>Fregadero Acero Inoxidable sencillo + salidas</t>
  </si>
  <si>
    <t>Manguera flexible fregadero inox. 3/8" Eastman</t>
  </si>
  <si>
    <t xml:space="preserve">Fregadero Acero Inox. sencillo 25"x22" 3H </t>
  </si>
  <si>
    <t>Mezcladora para fregadero cromo Deluxe</t>
  </si>
  <si>
    <t>Boquilla para fregadero cromada</t>
  </si>
  <si>
    <t>Desague sencillo para fregadero PVC</t>
  </si>
  <si>
    <t>Silicón antihongos fijación fregadero</t>
  </si>
  <si>
    <t>Mano de Obra Instalación fregadero sencillo</t>
  </si>
  <si>
    <t>FREGADERO ACERO INOX. DOBLE + SALIDAS</t>
  </si>
  <si>
    <t>Fregadero Acero Inoxidable doble + salidas</t>
  </si>
  <si>
    <t xml:space="preserve">Fregadero Acero Inox. Doble 3H 22.7" x 33" </t>
  </si>
  <si>
    <t>Desague Doble para fregadero PVC</t>
  </si>
  <si>
    <t>FREGADERO ACERO INOX. SENCILLO SIN SALIDAS</t>
  </si>
  <si>
    <t>Fregadero Acero Inoxidable sencillo sin salidas</t>
  </si>
  <si>
    <t>FREGADERO ACERO INOX. DOBLE SIN SALIDAS</t>
  </si>
  <si>
    <t>Fregadero Acero Inoxidable doble sin salidas</t>
  </si>
  <si>
    <t>DUCHA SENCILLA LLAVE EMP. + SALIDAS AP y AN</t>
  </si>
  <si>
    <t>Ducha sencilla mezcladora empotrada + salidas</t>
  </si>
  <si>
    <t>Roceador de ducha Genebre</t>
  </si>
  <si>
    <t>Llave de empotrar para ducha Sayco</t>
  </si>
  <si>
    <t>Desague de piso 2" parrilla zinc</t>
  </si>
  <si>
    <t>Mano de Obra Instalación llave empotrada</t>
  </si>
  <si>
    <t>Mano de Obra Instalación ducha</t>
  </si>
  <si>
    <t>DUCHA CON MEZCLADORA DE SUPERFICIE + SALIDAS AGUA POTABLE Y DESAGUE</t>
  </si>
  <si>
    <t>Ducha Mezcladora de superficie + salidas</t>
  </si>
  <si>
    <t>Coupling de 1/2" H.G.</t>
  </si>
  <si>
    <t>Mezcladora monomando Geneve de superficie</t>
  </si>
  <si>
    <t>Mano de Obra Instalación mezcladora superf.</t>
  </si>
  <si>
    <t>DUCHA CON MEZCLADORA EMPOTRADA + SALIDAS AGUA POTABLE Y DESAGUE</t>
  </si>
  <si>
    <t>Ducha Mezcladora empotrada + salidas</t>
  </si>
  <si>
    <t>Mezcladora Monomando Pfisters de empotrar</t>
  </si>
  <si>
    <t>Mano de Obra Instalación mezclad. empotrada</t>
  </si>
  <si>
    <t>BAÑERA DE ACRILICO CON FALDA + DUCHA CON MEZCLADORA SUPERFICIE + SALIDAS Y DESAGUE</t>
  </si>
  <si>
    <t>Bañera acrílico con falda + mezcladora y salidas</t>
  </si>
  <si>
    <t>Desague PVC para bañera Eastman</t>
  </si>
  <si>
    <t>Bañera en acrílico con falda</t>
  </si>
  <si>
    <t>Silicón de poliuretano</t>
  </si>
  <si>
    <t>Mezcla 1:4 para acuñe de bañera</t>
  </si>
  <si>
    <t>Ducha con mezcladora empotrada + salidas</t>
  </si>
  <si>
    <t>Mano de Obra Instalación y acuñe bañera</t>
  </si>
  <si>
    <t>BAÑERA ACRILICO CON FALDA + DUCHA CON MEZCLADORA EMPOTRADA +SALIDAS Y DESAGUE</t>
  </si>
  <si>
    <t>Ducha con mezcladora superficie + salidas</t>
  </si>
  <si>
    <t>ORINAL PEQUEÑO + SALIDAS AP Y AN</t>
  </si>
  <si>
    <t>Orinal pequeño + salidas AP y AN</t>
  </si>
  <si>
    <t>Manguera flexible orinal inox. 3/8" Eastman</t>
  </si>
  <si>
    <t>Orinal pequeño color blanco</t>
  </si>
  <si>
    <t>Llave cromada para orinal</t>
  </si>
  <si>
    <t>Mano de Obra Instalación orinal</t>
  </si>
  <si>
    <t xml:space="preserve">ORINAL PEQUEÑO SIN SALIDAS </t>
  </si>
  <si>
    <t>Orinal pequeño sin salidas</t>
  </si>
  <si>
    <t>CAMARA DE INSPECCION 0.70x0.70x0.70 CALICHE</t>
  </si>
  <si>
    <t>Cámara inspección 0.70mx0.70mx0.70m Calcihe</t>
  </si>
  <si>
    <t>Carga y bote de material a mano</t>
  </si>
  <si>
    <t>Hormigón 1:3:5 ligado a mano en piso y losa</t>
  </si>
  <si>
    <t>Bloques de 6" (solo suministro)</t>
  </si>
  <si>
    <t>Acero corrugado 3/8"</t>
  </si>
  <si>
    <t>Mortero 1:3 para pañete pulido</t>
  </si>
  <si>
    <t>Excavación a mano</t>
  </si>
  <si>
    <t>M3N</t>
  </si>
  <si>
    <t xml:space="preserve">Mano de Obra cámara de inspección </t>
  </si>
  <si>
    <t>CAMARA DE INSPECCION 0.70x0.70x0.70 ROCA</t>
  </si>
  <si>
    <t xml:space="preserve">Cámara inspección 0.70mx0.70mx0.70m Roca </t>
  </si>
  <si>
    <t>Excavación roca a compresor</t>
  </si>
  <si>
    <t>TRAMPA DE GRASA 1.00x1.00x1.00 CALICHE</t>
  </si>
  <si>
    <t>Trampa de grasa 1.00x1.00x1.00m Calcihe</t>
  </si>
  <si>
    <t>Mano de Obra trampa de grasa</t>
  </si>
  <si>
    <t>TRAMPA DE GRASA 1.00x1.00x1.00 ROCA</t>
  </si>
  <si>
    <t>Trampa de grasa 1.00x1.00x1.00m Roca</t>
  </si>
  <si>
    <t>CAMARA SEPTICA 1.70x3.40x1.70m CALICHE</t>
  </si>
  <si>
    <t>Cámara Séptica 1.70x3.40x1.70m Calcihe</t>
  </si>
  <si>
    <t>Piso en Hormigón 1:2:4 e=0.10m 3/8"@0.25m</t>
  </si>
  <si>
    <t>Losa en Hormigón 1:2:4 e=0.10m 3/8"@0.25m</t>
  </si>
  <si>
    <t>Bloques de 6" BNP</t>
  </si>
  <si>
    <t>Pañete pulido</t>
  </si>
  <si>
    <t>CAMARA SEPTICA 1.70x3.40x1.70m ROCA</t>
  </si>
  <si>
    <t xml:space="preserve">Cámara Séptica 1.70x3.40x1.70m Roca </t>
  </si>
  <si>
    <t>CISTERNA 4,000 GLS 2.50x3.50x2.00m CALICHE</t>
  </si>
  <si>
    <t>Cisterna 4,000 Gls 2.50x3.50x2.00m Calcihe</t>
  </si>
  <si>
    <t>Bloques de 8" BNP</t>
  </si>
  <si>
    <t>Zabaletas interior cisterna</t>
  </si>
  <si>
    <t>Tapa de hierro galvanizado</t>
  </si>
  <si>
    <t>CISTERNA 4,000 GLS 2.50x3.50x2.00m ROCA</t>
  </si>
  <si>
    <t xml:space="preserve">Cisterna 4,000 Gls 2.50x3.50x2.00m Roca </t>
  </si>
  <si>
    <t>INSTALACIONES ELECTRICAS</t>
  </si>
  <si>
    <t>LUZ CENITAL</t>
  </si>
  <si>
    <t>Luz Cenital</t>
  </si>
  <si>
    <t>Tubo ½"x19' PVC SDR-26 + 15% desp.</t>
  </si>
  <si>
    <t>Caja octagonal</t>
  </si>
  <si>
    <t>Alambre #12 TW</t>
  </si>
  <si>
    <t>PIE</t>
  </si>
  <si>
    <t>Roseta de porcelana</t>
  </si>
  <si>
    <t>Cinta adhesiva eléctrica 3M (rollo)</t>
  </si>
  <si>
    <t xml:space="preserve">Cemento PVC + 30% desp. </t>
  </si>
  <si>
    <t>Gastos indirectos contratistas eléctricos</t>
  </si>
  <si>
    <t>%</t>
  </si>
  <si>
    <t>INTERRUPTOR SENCILLO</t>
  </si>
  <si>
    <t>Interruptor Sencillo</t>
  </si>
  <si>
    <t>Caja rectangular ½"</t>
  </si>
  <si>
    <t>Accesorio Tapa interruptor sencillo</t>
  </si>
  <si>
    <t>Codo electrico PVC 1/2"</t>
  </si>
  <si>
    <t>Cemento PVC + 30% desp.</t>
  </si>
  <si>
    <t>Mano de obra interruptor sencillo</t>
  </si>
  <si>
    <t>INTERRUPTOR DOBLE</t>
  </si>
  <si>
    <t>Interruptor Doble</t>
  </si>
  <si>
    <t>Accesorio Tapa interruptor doble</t>
  </si>
  <si>
    <t>Mano de obra Interruptor Doble</t>
  </si>
  <si>
    <t>INTERRUPTOR TRIPLE</t>
  </si>
  <si>
    <t>Interruptor Triple</t>
  </si>
  <si>
    <t>Accesorio Tapa interruptor triple</t>
  </si>
  <si>
    <t>Mano de obra Interruptor Triple</t>
  </si>
  <si>
    <t>INTERRUPTOR TRES VIAS</t>
  </si>
  <si>
    <t>Interruptor Tres Vías</t>
  </si>
  <si>
    <t>Accesorio Tapa interruptor tres vías</t>
  </si>
  <si>
    <t>Mano de obra Interruptor Tres Vías</t>
  </si>
  <si>
    <t>TOMACORRIENTE DOBLE 110V</t>
  </si>
  <si>
    <t>Tomacorriente Doble 110V</t>
  </si>
  <si>
    <t>Alambre #12 TW + 5% desp.</t>
  </si>
  <si>
    <t>Accesorio Tapa Tomacorriente Doble 110 V</t>
  </si>
  <si>
    <t>Mano de obra Tomacorriente Doble 110 V</t>
  </si>
  <si>
    <t>TOMACORRIENTE SENCILLO 220V</t>
  </si>
  <si>
    <t>Tomacorriente Sencillo 220V</t>
  </si>
  <si>
    <t>Tubo ¾"x19' PVC SDR-26 + 15% desp.</t>
  </si>
  <si>
    <t>Caja rectangular ¾".</t>
  </si>
  <si>
    <t>Alambre #10 TW + 5% desp.</t>
  </si>
  <si>
    <t>Alambre #12 TW+ 5% desp.</t>
  </si>
  <si>
    <t>Accesorio Tapa Tomacorriente Sencillo 220 V</t>
  </si>
  <si>
    <t>Codo electrico PVC 3/4"</t>
  </si>
  <si>
    <t>Mano de obra Tomacorriente Sencillo 220 V</t>
  </si>
  <si>
    <t>SALIDA CALENTADOR</t>
  </si>
  <si>
    <t>Salida Calentador</t>
  </si>
  <si>
    <t>Accesorio Tapa Salida Calentador</t>
  </si>
  <si>
    <t>Mano de obra Salida Calentador</t>
  </si>
  <si>
    <t>SALIDA TELEFONO</t>
  </si>
  <si>
    <t>Salida Telefono</t>
  </si>
  <si>
    <t>Alambre dulce No. 18+ 5% desp.</t>
  </si>
  <si>
    <t xml:space="preserve">Accesorio Tapa Ciega </t>
  </si>
  <si>
    <t>Mano de obra Salida Telefono</t>
  </si>
  <si>
    <t>TIMBRE</t>
  </si>
  <si>
    <t xml:space="preserve">Timbre </t>
  </si>
  <si>
    <t>Alambre #14 TW+ 5% desp.</t>
  </si>
  <si>
    <t>Accesorio Tapa Timbre Corriente</t>
  </si>
  <si>
    <t>Cinta adhesiva "3M" (rollo)</t>
  </si>
  <si>
    <t>Mano de obra Timbre Corriente</t>
  </si>
  <si>
    <t>BOTON DE TIMBRE</t>
  </si>
  <si>
    <t>Botón de Timbre</t>
  </si>
  <si>
    <t>Alambre #14 TW + 5% desp.</t>
  </si>
  <si>
    <t>Accesorio Tapa Botón de Timbre</t>
  </si>
  <si>
    <t>Mano de obra Botón de Timbre</t>
  </si>
  <si>
    <t>PANEL DISTRIBUCION 2 ESPACIOS</t>
  </si>
  <si>
    <t>Panel Distribución 2 Espacios</t>
  </si>
  <si>
    <t>Breakers 15 A.</t>
  </si>
  <si>
    <t>Mano de obra  hueco y posicionamiento panel</t>
  </si>
  <si>
    <t>Mano de obra instalación Breakers</t>
  </si>
  <si>
    <t xml:space="preserve">PANEL DISTRIBUCION 4 ESPACIOS </t>
  </si>
  <si>
    <t>Panel Distribución 4 Espacios</t>
  </si>
  <si>
    <t>PANEL DISTRIBUCION 6 ESPACIOS</t>
  </si>
  <si>
    <t xml:space="preserve">Panel Distribución 6 Espacios </t>
  </si>
  <si>
    <t>Panel Distribución 6 Espacios</t>
  </si>
  <si>
    <t>PANEL DISTRIBUCION 8 ESPACIOS</t>
  </si>
  <si>
    <t xml:space="preserve">Panel Distribución 8 Espacios </t>
  </si>
  <si>
    <t>Breakers 15 y 20 A.</t>
  </si>
  <si>
    <t>Panel Distribución 8 Espacios</t>
  </si>
  <si>
    <t>PANEL DISTRIBUCION 12 ESPACIOS</t>
  </si>
  <si>
    <t>Panel Distribución 12 Espacios</t>
  </si>
  <si>
    <t>PANEL DISTRIBUCION 16 ESPACIOS</t>
  </si>
  <si>
    <t>Panel Distribución 16 Espacios</t>
  </si>
  <si>
    <t>PANEL DISTRIBUCION 24 ESPACIOS</t>
  </si>
  <si>
    <t xml:space="preserve">Panel Distribución 24 Espacios </t>
  </si>
  <si>
    <t>Panel Distribución 24 Espacios</t>
  </si>
  <si>
    <t>PANEL DISTRIBUCION 30 ESPACIOS</t>
  </si>
  <si>
    <t>Panel Distribución30 Espacios</t>
  </si>
  <si>
    <t>Breakers 20 A.</t>
  </si>
  <si>
    <t>Breakers 30 A.</t>
  </si>
  <si>
    <t>Breakers 60 A.</t>
  </si>
  <si>
    <t xml:space="preserve">Cemento PVC </t>
  </si>
  <si>
    <t>Codos electrico PVC ¾".</t>
  </si>
  <si>
    <t>Mortero 1:3 p/remendar para empotrar panel y tuberías</t>
  </si>
  <si>
    <t>Tubo ½"x20' PVC SDR-26 + 15% desp.</t>
  </si>
  <si>
    <t>Tubo ¾"x20' PVC SDR-26 + 15% desp.</t>
  </si>
  <si>
    <t>TRANSFORMADOR PADMOUNTED, 225 KVA</t>
  </si>
  <si>
    <t>Transformador PadMounted, 225 KVA</t>
  </si>
  <si>
    <t>Base horm. 1:2:4, 3/8" @ 0.25 m, 1.50x1.20x0.20m</t>
  </si>
  <si>
    <t>Tranformador 225 KVA, Pad-Mounted, 3ph, 7200, 120/208/240 v.</t>
  </si>
  <si>
    <t>Alquiler camión grúa 25 Ton. Manitex</t>
  </si>
  <si>
    <t>HR</t>
  </si>
  <si>
    <t>Fittings de instalación</t>
  </si>
  <si>
    <t>Mano de obra  instalación</t>
  </si>
  <si>
    <t>LUZ CENITAL EN EMT</t>
  </si>
  <si>
    <t>Luz Cenital EMT</t>
  </si>
  <si>
    <t>Tubo EMT de 1/2" x 10 Pies</t>
  </si>
  <si>
    <t>Curva EMT 1/2"</t>
  </si>
  <si>
    <t>Coupling EMT 1/2"</t>
  </si>
  <si>
    <t>Conector Recto EMT 1/2"</t>
  </si>
  <si>
    <t>Caja octagonal 1/2"</t>
  </si>
  <si>
    <t>Abrazadera 1/2"</t>
  </si>
  <si>
    <t>Tarugo Azul con tornillo</t>
  </si>
  <si>
    <t>INTERRUPTOR SENCILLO EN EMT</t>
  </si>
  <si>
    <t>Interruptor Sencillo EMT</t>
  </si>
  <si>
    <t>Caja rectangular 1/2"</t>
  </si>
  <si>
    <t>INTERRUPTOR DOBLE EN EMT</t>
  </si>
  <si>
    <t>Interruptor Doble EMT</t>
  </si>
  <si>
    <t>INTERRUPTOR TRIPLE EN EMT</t>
  </si>
  <si>
    <t>Interruptor Triple en EMT</t>
  </si>
  <si>
    <t>INTERRUPTOR TRES VIAS EN EMT</t>
  </si>
  <si>
    <t>Interruptor Tres Vías EMT</t>
  </si>
  <si>
    <t>TOMACORRIENTE DOBLE 110V EN EMT</t>
  </si>
  <si>
    <t>Tomacorriente Doble 110V EMT</t>
  </si>
  <si>
    <t>TOMACORRIENTE SENCILLO 220V EN EMT</t>
  </si>
  <si>
    <t>Tomacorriente Sencillo 220V EMT</t>
  </si>
  <si>
    <t>Tubo EMT de 3/4" x 10 Pies</t>
  </si>
  <si>
    <t>Curva EMT 3/4"</t>
  </si>
  <si>
    <t>Coupling EMT 3/4"</t>
  </si>
  <si>
    <t>Conector Recto EMT 3/4"</t>
  </si>
  <si>
    <t>Caja rectangular 3/4"</t>
  </si>
  <si>
    <t>Abrazadera 3/4"</t>
  </si>
  <si>
    <t>PISOS</t>
  </si>
  <si>
    <t>ADOQUIN BARAHONA GRIS</t>
  </si>
  <si>
    <t>Adoquin Barahona Gris</t>
  </si>
  <si>
    <t>Arena lavada triturada azul</t>
  </si>
  <si>
    <t>Adoquin + 5% desp.</t>
  </si>
  <si>
    <t>Regla (2 de 1"x4"x2.62' / 10 usos)</t>
  </si>
  <si>
    <t>Mano de Obra Corte de Chazos</t>
  </si>
  <si>
    <t>Transporte de pisos (3%)</t>
  </si>
  <si>
    <t>Mano de Obra Cantos Laterales</t>
  </si>
  <si>
    <t>M</t>
  </si>
  <si>
    <t>Mano de Obra de colocación de Adoquines</t>
  </si>
  <si>
    <t>CERAMICA EUROPEA ECONOMICA</t>
  </si>
  <si>
    <t>Cerámica Europea Económica 0.30x0.30m</t>
  </si>
  <si>
    <t>Mortero 1:10 pisos + 10% desp.</t>
  </si>
  <si>
    <t>Cerámica Europea Económica + 10% desp.</t>
  </si>
  <si>
    <t>Derretido Keracolor 25 lbs + 10% desp.</t>
  </si>
  <si>
    <t xml:space="preserve">Corte de Chazos </t>
  </si>
  <si>
    <t>Estopa</t>
  </si>
  <si>
    <t>Mano de Obra de colocación cerámica pisos</t>
  </si>
  <si>
    <t>CERAMICA EUROPEA BUENA CALIDAD</t>
  </si>
  <si>
    <t>Cerámica Europea buena calidad 0.30x0.30m</t>
  </si>
  <si>
    <t>Cerámica Europea buena calidad + 10% desp.</t>
  </si>
  <si>
    <t>CERAMICA EUROPEA DE PRIMERA 0.30x0.60m</t>
  </si>
  <si>
    <t>Cerámica Europea de primera 0.30x0.60m</t>
  </si>
  <si>
    <t>Cerámica Europea de primera + 10% desp.</t>
  </si>
  <si>
    <t>CERAMICA EUROPEA PARA EXTERIORES</t>
  </si>
  <si>
    <t>Cerámica Europea para exteriores 0.40x0.40m</t>
  </si>
  <si>
    <t>Cerámica Europea exteriores + 10% desp.</t>
  </si>
  <si>
    <t>GRANITO 30x30, FONDO GRIS - ESCUELAS</t>
  </si>
  <si>
    <t>Granito 30x30, Fondo Gris</t>
  </si>
  <si>
    <t>Granito 30x30 fondo gris + 10% desp.</t>
  </si>
  <si>
    <t>Pulido y cristalizado de pisos</t>
  </si>
  <si>
    <t xml:space="preserve">Corte de Chazos Granito </t>
  </si>
  <si>
    <t>Mano de Obra de colocación de Granito</t>
  </si>
  <si>
    <t>GRANITO 30x30, FONDO BLANCO</t>
  </si>
  <si>
    <t>Granito 30x30, Fondo Blanco</t>
  </si>
  <si>
    <t>Granito 30x30 fondo blanco + 10% desp.</t>
  </si>
  <si>
    <t xml:space="preserve">Mano de Obra de colocación de Granito </t>
  </si>
  <si>
    <t>PORCELANATO ORIENTAL 50X50 ANTIMANCHAS</t>
  </si>
  <si>
    <t>Porcelanato</t>
  </si>
  <si>
    <t>Porcelanato +20% desp.</t>
  </si>
  <si>
    <t>Corte de Chazos Porcelanato</t>
  </si>
  <si>
    <t>Mano de Obra de colocación de Porcelanato</t>
  </si>
  <si>
    <t>PORCELANATO ROMANO 50X50 IMPORTADO</t>
  </si>
  <si>
    <t xml:space="preserve">Porcelanato Romano 50x50  </t>
  </si>
  <si>
    <t>Porcelanato Romano +20% desp.</t>
  </si>
  <si>
    <t>MARMOL TRAVERTINO 40x40 IMP. MATE</t>
  </si>
  <si>
    <t>Mármol travertino 40x40 importado mate</t>
  </si>
  <si>
    <t>Mármol travertino importado mate + 10% desp.</t>
  </si>
  <si>
    <t>Mano de Obra de colocación mármol</t>
  </si>
  <si>
    <t>MARMOL CREMA MARFIL 40x40 PULIDO IMP.</t>
  </si>
  <si>
    <t>Mármol crema marfil 40x40 importado pulido</t>
  </si>
  <si>
    <t>Mármol crema marfil 40x40 pulido + 10% desp.</t>
  </si>
  <si>
    <t>MARMOL CREMA MARFIL 40x40 BRUTO IMP.</t>
  </si>
  <si>
    <t>Mármol crema marfil 40x40 importado bruto</t>
  </si>
  <si>
    <t>Mármol crema marfil 40x40 bruto + 10% desp.</t>
  </si>
  <si>
    <t>ZOCALOS</t>
  </si>
  <si>
    <t>ZOCALOS CERAMICA EUROPEA ECONOMICA</t>
  </si>
  <si>
    <t>Zócalos Cerámica Europea Económica 0.07x0.30m</t>
  </si>
  <si>
    <t>Mano de Obra de colocación zócalos</t>
  </si>
  <si>
    <t>ZOCALOS CERAMICA EUROPEA BUENA CALIDAD</t>
  </si>
  <si>
    <t>Zócalo Cerám. Europea buena calidad 0.07x0.30</t>
  </si>
  <si>
    <t>ZOCALO CERAMICA EUROPEA PRIMERA 0.07x0.60</t>
  </si>
  <si>
    <t>Zócalo Cerámica Europea de primera 0.07x0.60m</t>
  </si>
  <si>
    <t>ZOCALOS CERAMICA EUROPEA PARA EXTERIORES</t>
  </si>
  <si>
    <t>Zócalos Cerámica Europea exteriores 0.08x0.40m</t>
  </si>
  <si>
    <t>ZOCALO GRANITO 7x30, FONDO GRIS - ESCUELA</t>
  </si>
  <si>
    <t>Zócalo Granito 7x30, Fondo Gris</t>
  </si>
  <si>
    <t>ZOCALOS GRANITO 7x30, FONDO BLANCO</t>
  </si>
  <si>
    <t>Zócalos Granito 0.07x0.30, Fondo Blanco</t>
  </si>
  <si>
    <t>ZOCALO PORCELANATO ORIENTAL 0.07x0.50m</t>
  </si>
  <si>
    <t>Zócalos porcelanato oriental 0.07x0.50m</t>
  </si>
  <si>
    <t>ZOCALO PORCELANATO ROMANO 7X50 IMP.</t>
  </si>
  <si>
    <t xml:space="preserve">Zócalo Porcelanato Romano 0.07x0.50m  </t>
  </si>
  <si>
    <t>ZOCALO MARMOL TRAVERTINO 8x40 IMP. MATE</t>
  </si>
  <si>
    <t>Zócalo Mármol travertino 0.08x0.40 imp. mate</t>
  </si>
  <si>
    <t>ZOCALO MARMOL CREMA MARFIL 8x40 PULIDO</t>
  </si>
  <si>
    <t xml:space="preserve">Zócalo Mármol crema marfil 8x40 importado pulido importado </t>
  </si>
  <si>
    <t>ZOCALO MARMOL CREMA MARFIL 40x40 BRUTO</t>
  </si>
  <si>
    <t>Zócalo Mármol crema marfil 40x40 importado bruto importado</t>
  </si>
  <si>
    <t>ACERAS, CONTENES Y ENCACHES</t>
  </si>
  <si>
    <t>ACERA EN HORMIGON VIOLINADA E=0.10m - 1:2:4 CON LIGADORA</t>
  </si>
  <si>
    <t xml:space="preserve">Acera en hormigón e=0.10m </t>
  </si>
  <si>
    <t>Mano de obra frotado y violinado</t>
  </si>
  <si>
    <t>ACERA EN HORMIGON VIOLINADA E=0.10m - HORMIGON INDUSTRIAL 180KG/CM2</t>
  </si>
  <si>
    <t>ACERA EN HORMIGON VIOLINADA E=0.10m - HORMIGON INDUSTRIAL 210KG/CM2</t>
  </si>
  <si>
    <t xml:space="preserve">ACERA EN HORMIGON E=0.10m MALLA ELECTROSOLD. D2.3 10X10 - 1:2:4 CON LIGADORA </t>
  </si>
  <si>
    <t>Acera e=0.10m malla electrosold. D2.3 10x10</t>
  </si>
  <si>
    <t>ACERA HORMIGON E=0.10m MALLA ELECTROSOL. D2.3 10X10 FROTADO - HORMIGON 180KG/CM2</t>
  </si>
  <si>
    <t>ACERA HORMIGON E=0.10m MALLA ELECTROSOL. D2.3 10X10 FROTADO - HORMIGON 210KG/CM2</t>
  </si>
  <si>
    <t xml:space="preserve">PLANTILLAS PARA CONTEN EN PLYWOOD 3/4"  </t>
  </si>
  <si>
    <t>Plantillas en plywood para contén b=0.50m h=0.40m tope=0.20m - sección 0.14m2</t>
  </si>
  <si>
    <t>Plancha Plywood 3/4" americano</t>
  </si>
  <si>
    <t>Transporte plywood y plantillas - 5%</t>
  </si>
  <si>
    <t>Corte de plantillas con sierra</t>
  </si>
  <si>
    <t>CONTEN PULIDO DE h=0.40m - HORMIGON 1:2:4 CON LIGADORA</t>
  </si>
  <si>
    <t>Contén pulido b=0.50 h=0.40m - sección 0.14m2</t>
  </si>
  <si>
    <t>Bote de material a mano camión 6m3</t>
  </si>
  <si>
    <t>Plantillas en plywood 3/4" sum. y confección</t>
  </si>
  <si>
    <t>Madera pino americ. cepillado 10"x1"/20 usos</t>
  </si>
  <si>
    <t>Excavación a mano caliche</t>
  </si>
  <si>
    <t>Mano de obra contenes (madera y pulido)</t>
  </si>
  <si>
    <t>CONTEN PULIDO DE h=0.40m - HORMIGON INDUSTRIAL 180KG/CM2</t>
  </si>
  <si>
    <t>CONTEN PULIDO DE h=0.40m - HORMIGON INDUSTRIAL 210KG/CM2</t>
  </si>
  <si>
    <t>ESCALONES</t>
  </si>
  <si>
    <t>ESCALON  GRANITO  FONDO GRIS</t>
  </si>
  <si>
    <t>Escalón Granito fondo gris</t>
  </si>
  <si>
    <t>Huella redondeada de 0.30m en granito + 10%</t>
  </si>
  <si>
    <t>Contrahuella de 0.17m en granito + 10% desp</t>
  </si>
  <si>
    <t>Mano de Obra de colocación escalón</t>
  </si>
  <si>
    <t>ESCALON  GRANITO  FONDO BLANCO</t>
  </si>
  <si>
    <t>Escalón Granito fondo blanco</t>
  </si>
  <si>
    <t>ESCALON  PORCELANATO ORIENTAL</t>
  </si>
  <si>
    <t>Escalón porcelanato oriental</t>
  </si>
  <si>
    <t>Huella de 0.30m en porcelanato + 10%</t>
  </si>
  <si>
    <t>Contrahuella de 0.17m en porcelanato + 10%</t>
  </si>
  <si>
    <t>ESCALON  PORCELANATO ROMANO</t>
  </si>
  <si>
    <t>Escalón porcelanato romano</t>
  </si>
  <si>
    <t>PORTAJE</t>
  </si>
  <si>
    <t>PUERTA POLIMETALICA 0.70-090 X 2.10m</t>
  </si>
  <si>
    <t>Puerta Polimetálica 0.70-0.90 x 2.10m</t>
  </si>
  <si>
    <t>Panel Polimetálico 0.70-0.90 x 2.10</t>
  </si>
  <si>
    <t xml:space="preserve">Llavín Stanley </t>
  </si>
  <si>
    <t>Transporte de Puerta (3%)</t>
  </si>
  <si>
    <t>Mano de obra Inst. de Puerta incluye Llavín</t>
  </si>
  <si>
    <t>PUERTA POLIMETALICA 0.95-1.10 X 2.10m</t>
  </si>
  <si>
    <t>Puerta Polimetálica 0.95-1.10 x 2.10m</t>
  </si>
  <si>
    <t>Panel Polimetálico 0.95-1.10 x 2.10</t>
  </si>
  <si>
    <t>PUERTA PVC BLANCO 0.70-0.90 X 2.10m</t>
  </si>
  <si>
    <t>Puerta PVC blanco 0.70-0.90 x 2.10m</t>
  </si>
  <si>
    <t>Puerta PVC Blanco 0.70 a 0.90 x2.10m con marco y bisag.</t>
  </si>
  <si>
    <t>Llavín para puertas PVC</t>
  </si>
  <si>
    <t xml:space="preserve">PUERTA PINO TRATADO 0.80-0.90x2.10m </t>
  </si>
  <si>
    <t>Puerta Pino tratado 0.80-0.90 x 2.10m</t>
  </si>
  <si>
    <t>Puerta panel de pino tratado con marco</t>
  </si>
  <si>
    <t>Bisagras 3-1/2" x 3-1/2"</t>
  </si>
  <si>
    <t>Tornillos tirafondo 3"</t>
  </si>
  <si>
    <t>Tarugos plástico 3/8"</t>
  </si>
  <si>
    <t>Llavín Stanley</t>
  </si>
  <si>
    <t>PUERTA ANDIROBA 0.80-0.90 X 2.10m INTERIOR</t>
  </si>
  <si>
    <t xml:space="preserve">Puerta Andiroba 0.80-0.90 x 2.10m Interior </t>
  </si>
  <si>
    <t>Puerta panel de andiroba con marco</t>
  </si>
  <si>
    <t>PUERTA CAOBA 0.80-0.90 X 2.10m INTERIOR</t>
  </si>
  <si>
    <t xml:space="preserve">Puerta Caoba 0.80-0.90 x 2.10m Interior </t>
  </si>
  <si>
    <t>Puerta panel de caoba con marco</t>
  </si>
  <si>
    <t>PUERTA ROBLE ALEMAN 0.80-0.90x2.10 INTERIOR</t>
  </si>
  <si>
    <t xml:space="preserve">Puerta Roble Alemán 0.80-0.90 x 2.10m Interior </t>
  </si>
  <si>
    <t>Puerta panel de roble alemán con marco</t>
  </si>
  <si>
    <t>PUERTA ROBLE 0.80-0.90 X 2.10m INTERIOR</t>
  </si>
  <si>
    <t xml:space="preserve">Puerta Roble 0.80-0.90 x 2.10m Interior </t>
  </si>
  <si>
    <t>Puerta panel de Roble con marco</t>
  </si>
  <si>
    <t>PUERTA ANDIROBA 0.90-1.00 X 2.10m PRINCIPAL</t>
  </si>
  <si>
    <t xml:space="preserve">Puerta Andiroba 0.90-1.00 x 2.10m Principal </t>
  </si>
  <si>
    <t>PUERTA CAOBA 0.90-1.00 X 2.10m PRINCIPAL</t>
  </si>
  <si>
    <t xml:space="preserve">Puerta Caoba 0.90-1.00 x 2.10m Principal </t>
  </si>
  <si>
    <t>PUERTA ROBLE 0.90-1.00 X 2.10m PRINCIPAL</t>
  </si>
  <si>
    <t xml:space="preserve">Puerta Roble 0.90-1.00 x 2.10m Principal </t>
  </si>
  <si>
    <t>Bisagras 3 1/2 x 3 1/2</t>
  </si>
  <si>
    <t>PUERTAS CLOSET EN ANDIROBA</t>
  </si>
  <si>
    <t>Puertas closet en Andiroba 2.80x2.10m</t>
  </si>
  <si>
    <t>Puerta apanelada para closet en Andiroba</t>
  </si>
  <si>
    <t>Bisagras 2-1/2" x 2-1/2"</t>
  </si>
  <si>
    <t>Tiradores</t>
  </si>
  <si>
    <t>Mano de obra Inst. puertas closets</t>
  </si>
  <si>
    <t xml:space="preserve">PUERTAS CLOSET EN CAOBA </t>
  </si>
  <si>
    <t>Puertas closet en caoba 2.80x2.10m</t>
  </si>
  <si>
    <t>Puerta apanelada para closet en caoba</t>
  </si>
  <si>
    <t>REVESTIMIENTOS DE SUPERFICIES</t>
  </si>
  <si>
    <t>REVESTIMIENTO CERAMICA EUROPEA ECONOMICA 0.30x0.60m</t>
  </si>
  <si>
    <t>Cerámica europea económica 0.30x0.60m</t>
  </si>
  <si>
    <t>Cerámica + 10% desperdicio</t>
  </si>
  <si>
    <t>Pegamento de cerámica Pegatod</t>
  </si>
  <si>
    <t>Cemento gris</t>
  </si>
  <si>
    <t xml:space="preserve">Estopa </t>
  </si>
  <si>
    <t>Separadores de cerámica</t>
  </si>
  <si>
    <t>Transporte de cerámicas (3%)</t>
  </si>
  <si>
    <t>Mano de Obra de colocación de Cerámica</t>
  </si>
  <si>
    <t>REVESTIMIENTO CERAMICA EUROPEA INTERMEDIA 0.30x0.60m</t>
  </si>
  <si>
    <t>Cerámica europea intermedia 0.30x0.60m</t>
  </si>
  <si>
    <t>REVESTIMIENTO CERAMICA EUROPEA BUENA CALIDAD 0.30x0.60m</t>
  </si>
  <si>
    <t>Cerámica europea buena calidad 0.30x0.60m</t>
  </si>
  <si>
    <t>REVESTIMIENTO PIEDRA CORALINA BICELADA</t>
  </si>
  <si>
    <t>Revestimiento piedra coralina bicelada</t>
  </si>
  <si>
    <t>Piedra coralina bicelada + 10% desperdicio</t>
  </si>
  <si>
    <t>Mano de Obra de colocación piedra coralina</t>
  </si>
  <si>
    <t>TERMINACION DE TECHOS</t>
  </si>
  <si>
    <t>FINO TECHO PLANO</t>
  </si>
  <si>
    <t>Fino Techo Plano Eprom=0.05m</t>
  </si>
  <si>
    <t>Mortero 1:3 + 10% desp., 5 cm espesor</t>
  </si>
  <si>
    <t>Pino americano cepillado 1"x4"x10' - 10 usos</t>
  </si>
  <si>
    <t xml:space="preserve">Mano de obra  </t>
  </si>
  <si>
    <t>Mano de obra Fino de mezcla</t>
  </si>
  <si>
    <t>Mano de Obra Subida materiales - Ayudante AY</t>
  </si>
  <si>
    <t>FINO TECHO INCLINADO</t>
  </si>
  <si>
    <t>Fino Techo Inclinado Eprom=0.03m</t>
  </si>
  <si>
    <t>Mortero 1:3 + 10% desp. 3 cm espesor</t>
  </si>
  <si>
    <t>ZABALETA DE TECHO</t>
  </si>
  <si>
    <t>Zabaleta de Techo</t>
  </si>
  <si>
    <t>Mortero 1:3 + 10% desperdicio</t>
  </si>
  <si>
    <t>Mano de obra zabaleta</t>
  </si>
  <si>
    <t>TECHO EN ZINC ACANALADO CAL. 34 Y MADERA PINO TRATADO AMER.</t>
  </si>
  <si>
    <t>Zinc acanalado caliblre 34 y madera pino americano tratado</t>
  </si>
  <si>
    <t>Madera bruta pino americano tratado</t>
  </si>
  <si>
    <t>Zinc acanalado calibre 34 - Plancha 6 x 3 pies</t>
  </si>
  <si>
    <t>Caballeta zinc calibre 34 - 6 pies</t>
  </si>
  <si>
    <t>Clavos de zinc</t>
  </si>
  <si>
    <t>Confección estructura soporte madera</t>
  </si>
  <si>
    <t>Instalación planchas de zinc sin enlatado</t>
  </si>
  <si>
    <t>Instalación caballetes</t>
  </si>
  <si>
    <t>TECHO EN ZINC ACANALADO CAL. 29 Y MADERA PINO TRATADO AMER.</t>
  </si>
  <si>
    <t>Zinc acanalado calibre 29 - Plancha 6 x 3 pies</t>
  </si>
  <si>
    <t>Caballeta zinc calibre 29 - 6 pies</t>
  </si>
  <si>
    <t>MALLA CICLONICA</t>
  </si>
  <si>
    <t>MALLA CICLONICA 6 PIES</t>
  </si>
  <si>
    <t xml:space="preserve">Malla ciclónica de 6 pies de altura </t>
  </si>
  <si>
    <t>Malla ciclónica 6 pies cal. 9 + 5% desp.</t>
  </si>
  <si>
    <t>PL</t>
  </si>
  <si>
    <t>Tubo Hierro Galvanizado Ligero 1-1/2" x 15pies</t>
  </si>
  <si>
    <t>Tubo Hierro Galvanizado Ligero 1-1/4" x 20pies</t>
  </si>
  <si>
    <t>Copa en H.G. 1/2"</t>
  </si>
  <si>
    <t>Abrazaderas de 1-1/2"</t>
  </si>
  <si>
    <t>Alambre galvanizado no. 14</t>
  </si>
  <si>
    <t>Zabaleta doble</t>
  </si>
  <si>
    <t>Hojas de segueta</t>
  </si>
  <si>
    <t>Mano de obra malla ciclónica</t>
  </si>
  <si>
    <t>MALLA CICLONICA 6 PIES CON ALAMBRE PUAS - 3 LINEAS</t>
  </si>
  <si>
    <t>Malla ciclónica 6 pies con 3 líneas alambre púas</t>
  </si>
  <si>
    <t>Palometas sencillas</t>
  </si>
  <si>
    <t>Alambre de púas - Rollo 250m</t>
  </si>
  <si>
    <t>Mano de obra alambre de púas</t>
  </si>
  <si>
    <t>MALLA CICLONICA 6 PIES + ALAMBRE TRINCHERA</t>
  </si>
  <si>
    <t>Malla ciclónica 6 pies con alambre trinchera</t>
  </si>
  <si>
    <t>Palometas dobles</t>
  </si>
  <si>
    <t>Alambre de trinchera Galv. 17" - Rollo</t>
  </si>
  <si>
    <t>Mano de obra alambre de trincheras</t>
  </si>
  <si>
    <t>MURO DE GAVIONES</t>
  </si>
  <si>
    <t>Muro de gaviones</t>
  </si>
  <si>
    <t>Rollo para muro de gaviones 2x50m 2.4mm</t>
  </si>
  <si>
    <t>Alambre galvanizado No. 14</t>
  </si>
  <si>
    <t>Madera pino bruto 1" x 4"</t>
  </si>
  <si>
    <t>Clavos dulce 2"</t>
  </si>
  <si>
    <t>Piedra para gaviones</t>
  </si>
  <si>
    <t>Tranporte piedra gaviones (arranque)</t>
  </si>
  <si>
    <t>Tranporte piedra gaviones (20 kms)</t>
  </si>
  <si>
    <t>M3*KM</t>
  </si>
  <si>
    <t>Mano de obra cajas malla gaviones</t>
  </si>
  <si>
    <t>Mano de obra llenado cajas con piedras</t>
  </si>
  <si>
    <t>HERRERIA</t>
  </si>
  <si>
    <t>PROTECTORES DE VENTANAS BARRAS 1/2"</t>
  </si>
  <si>
    <t>Protectores de ventanas en hierro negro en barras 1/2"</t>
  </si>
  <si>
    <t>Barras hierro negro 1/2" x 20 pies</t>
  </si>
  <si>
    <t>Soldadura universal 5/32"</t>
  </si>
  <si>
    <t>Pintura Anticorrosivo color negro</t>
  </si>
  <si>
    <t>Discos de corte fino 7"</t>
  </si>
  <si>
    <t xml:space="preserve">Trasnporte a obra </t>
  </si>
  <si>
    <t>Mano de obra herrería</t>
  </si>
  <si>
    <t>Gastos indirectos contratista herrería</t>
  </si>
  <si>
    <t>PROTECTORES DE VENTANAS BARRAS 5/8"</t>
  </si>
  <si>
    <t>Protectores de ventanas en hierro negro en barras 5/8"</t>
  </si>
  <si>
    <t>Barras hierro negro 5/8" x 20 pies</t>
  </si>
  <si>
    <t>FORMALETAS</t>
  </si>
  <si>
    <t>MUROS 0.10m Fc=210 KG/CM2 EN FORMALETAS ALUMINIO - TODO COSTO MALLA D2.5</t>
  </si>
  <si>
    <t>Muros 0.10m Fc=210Kg/cm2 Form. todo costo</t>
  </si>
  <si>
    <t>Sistema Formaleta Aluminio Todo Costo</t>
  </si>
  <si>
    <t>Malla Electrosoldada D2.5 10x10mm</t>
  </si>
  <si>
    <t>Alambre No. 18</t>
  </si>
  <si>
    <t>Acero 3/8" p/refuerzos huecos puertas/ventanas</t>
  </si>
  <si>
    <t>Hormigón Fc=210 Kg/cm2 + 10% Desp.</t>
  </si>
  <si>
    <t>MUROS 0.10m Fc=210 KG/CM2 EN FORMALETAS ACERO-MADERA RENTADAS MALLA D2.5</t>
  </si>
  <si>
    <t>Muros 0.10m Fc=210Kg/cm2 Formaletas rentadas</t>
  </si>
  <si>
    <t xml:space="preserve">Alquiler Sistema Formaleta Acero-Madera </t>
  </si>
  <si>
    <t>M2/USO</t>
  </si>
  <si>
    <t>Desmoldante base aceite - Tanque 55gls</t>
  </si>
  <si>
    <t>Porta corbatas - Rollos 250m</t>
  </si>
  <si>
    <t>Soporta mallas - Separadores</t>
  </si>
  <si>
    <t>Tablones 2" x 12" x 16pies en pasarelas</t>
  </si>
  <si>
    <t>Resane en huecos corbatas y juntas pisos</t>
  </si>
  <si>
    <t>Transporte sistema formaletas</t>
  </si>
  <si>
    <t>Mano de obra colocación formaletas y mallas</t>
  </si>
  <si>
    <t>Mano de obra subida de formaletas y mallas</t>
  </si>
  <si>
    <t>MUROS 0.10m Fc=210 KG/CM2 EN FORMALETAS ACERO-MADERA PROPIOS MALLA D2.5</t>
  </si>
  <si>
    <t>Muros 0.10m Fc=210Kg/cm2 Formaletas Propias</t>
  </si>
  <si>
    <t>Sistema Formaleta Acero-Madera</t>
  </si>
  <si>
    <t>MUROS DE 0.10m Fc=210 KG/CM2 EN FORMALETAS ALUMINIO PROPIO MALLA D2.5</t>
  </si>
  <si>
    <t>Sistema Formaleta Aluminio</t>
  </si>
  <si>
    <t>Porta corbatas - Rollos 550m</t>
  </si>
  <si>
    <t>MUROS 0.10m Fc=210 KG/CM2 EN FORMALETAS ALUMINIO - TODO COSTO MALLA D2.7</t>
  </si>
  <si>
    <t>Malla Electrosoldada D2.7 10x10mm</t>
  </si>
  <si>
    <t>MUROS 0.10m Fc=210 KG/CM2 EN FORMALETAS ACERO-MADERA RENTADAS MALLA D2.7</t>
  </si>
  <si>
    <t>MUROS 0.10m Fc=210 KG/CM2 EN FORMALETAS ACERO-MADERA PROPIOS MALLA D2.7</t>
  </si>
  <si>
    <t>MUROS DE 0.10m Fc=210 KG/CM2 EN FORMALETAS ALUMINIO PROPIO MALLA D2.7</t>
  </si>
  <si>
    <t>MUROS 0.10m Fc=210 KG/CM2 EN FORMALETAS ALUMINIO - TODO COSTO MALLA D2.9</t>
  </si>
  <si>
    <t>Malla Electrosoldada D2.9 10x10mm</t>
  </si>
  <si>
    <t>MUROS 0.10m Fc=210 KG/CM2 EN FORMALETAS ACERO-MADERA RENTADAS MALLA D2.9</t>
  </si>
  <si>
    <t>MUROS 0.10m Fc=210 KG/CM2 EN FORMALETAS ACERO-MADERA PROPIOS MALLA D2.9</t>
  </si>
  <si>
    <t>MUROS DE 0.10m Fc=210 KG/CM2 EN FORMALETAS ALUMINIO PROPIO MALLA D2.9</t>
  </si>
  <si>
    <t>LOSA 0.10m Fc=210 KG/CM2 EN FORMALETAS ALUMINIO - TODO COSTO MALLA D2.5</t>
  </si>
  <si>
    <t>Losa 0.10m Fc=210Kg/cm2 Form. todo costo</t>
  </si>
  <si>
    <t xml:space="preserve">Acero 3/8" p/refuerzos </t>
  </si>
  <si>
    <t>LOSA 0.10m Fc=210 KG/CM2 EN FORMALETAS ACERO-MADERA RENTADAS MALLA D2.5</t>
  </si>
  <si>
    <t>Losa 0.10m Fc=210Kg/cm2 Formaletas rentadas</t>
  </si>
  <si>
    <t>LOSA 0.10m Fc=210 KG/CM2 EN FORMALETAS ACERO-MADERA PROPIOS MALLA D2.5</t>
  </si>
  <si>
    <t>Losa 0.10m Fc=210Kg/cm2 Formaletas Propias</t>
  </si>
  <si>
    <t>LOSA DE 0.10m Fc=210 KG/CM2 EN FORMALETAS ALUMINIO PROPIO MALLA D2.5</t>
  </si>
  <si>
    <t>LOSA 0.10m Fc=210 KG/CM2 EN FORMALETAS ALUMINIO - TODO COSTO MALLA D2.7</t>
  </si>
  <si>
    <t>LOSA 0.10m Fc=210 KG/CM2 EN FORMALETAS ACERO-MADERA RENTADAS MALLA D2.7</t>
  </si>
  <si>
    <t>LOSA 0.10m Fc=210 KG/CM2 EN FORMALETAS ACERO-MADERA PROPIOS MALLA D2.7</t>
  </si>
  <si>
    <t>LOSA DE 0.10m Fc=210 KG/CM2 EN FORMALETAS ALUMINIO PROPIO MALLA D2.7</t>
  </si>
  <si>
    <t>LOSA 0.10m Fc=210 KG/CM2 EN FORMALETAS ALUMINIO - TODO COSTO MALLA D2.9</t>
  </si>
  <si>
    <t>LOSA 0.10m Fc=210 KG/CM2 EN FORMALETAS ACERO-MADERA RENTADAS MALLA D2.9</t>
  </si>
  <si>
    <t>LOSA 0.10m Fc=210 KG/CM2 EN FORMALETAS ACERO-MADERA PROPIOS MALLA D2.9</t>
  </si>
  <si>
    <t>LOSA DE 0.10m Fc=210 KG/CM2 EN FORMALETAS ALUMINIO PROPIO MALLA D2.9</t>
  </si>
  <si>
    <t>LOSA 0.12m Fc=210 KG/CM2 EN FORMALETAS ALUMINIO - TODO COSTO MALLA D2.5</t>
  </si>
  <si>
    <t>Losa 0.12m Fc=210Kg/cm2 Form. todo costo</t>
  </si>
  <si>
    <t>LOSA 0.12m Fc=210 KG/CM2 EN FORMALETAS ACERO-MADERA RENTADAS MALLA D2.5</t>
  </si>
  <si>
    <t>Losa 0.12m Fc=210Kg/cm2 Formaletas rentadas</t>
  </si>
  <si>
    <t>LOSA 0.12m Fc=210 KG/CM2 EN FORMALETAS ACERO-MADERA PROPIOS MALLA D2.5</t>
  </si>
  <si>
    <t>Losa 0.12m Fc=210Kg/cm2 Formaletas Propias</t>
  </si>
  <si>
    <t>LOSA DE 0.12m Fc=210 KG/CM2 EN FORMALETAS ALUMINIO PROPIO MALLA D2.5</t>
  </si>
  <si>
    <t>LOSA 0.12m Fc=210 KG/CM2 EN FORMALETAS ALUMINIO - TODO COSTO MALLA D2.7</t>
  </si>
  <si>
    <t>LOSA 0.12m Fc=210 KG/CM2 EN FORMALETAS ACERO-MADERA RENTADAS MALLA D2.7</t>
  </si>
  <si>
    <t>LOSA 0.12m Fc=210 KG/CM2 EN FORMALETAS ACERO-MADERA PROPIOS MALLA D2.7</t>
  </si>
  <si>
    <t>LOSA DE 0.12m Fc=210 KG/CM2 EN FORMALETAS ALUMINIO PROPIO MALLA D2.7</t>
  </si>
  <si>
    <t>LOSA 0.12m Fc=210 KG/CM2 EN FORMALETAS ALUMINIO - TODO COSTO MALLA D2.9</t>
  </si>
  <si>
    <t>LOSA 0.12m Fc=210 KG/CM2 EN FORMALETAS ACERO-MADERA RENTADAS MALLA D2.9</t>
  </si>
  <si>
    <t>LOSA 0.12m Fc=210 KG/CM2 EN FORMALETAS ACERO-MADERA PROPIOS MALLA D2.9</t>
  </si>
  <si>
    <t>LOSA DE 0.12m Fc=210 KG/CM2 EN FORMALETAS ALUMINIO PROPIO MALLA D2.9</t>
  </si>
  <si>
    <t>CONSTRUCCION LIGERA</t>
  </si>
  <si>
    <t>PAREDES EN SHEETROCK</t>
  </si>
  <si>
    <t>Paredes en sheetrock</t>
  </si>
  <si>
    <t>Planchas de yeso 1/2 x 4 x 8 pies</t>
  </si>
  <si>
    <t>Parales - Studs 2-1/2" x 10 C25</t>
  </si>
  <si>
    <t>Durmientes - Tracks 2-1/2" x 8 C25</t>
  </si>
  <si>
    <t>Cinta de yeso 250 PL</t>
  </si>
  <si>
    <t>Masilla para sheetrock 5GL</t>
  </si>
  <si>
    <t>Clavos 1-1/4" con arandelas Caja de 100unds</t>
  </si>
  <si>
    <t>Fulminates - Green Shots Caja de 100unds</t>
  </si>
  <si>
    <t>Tornillos 6 x 1-1/4" LBS 293 Torn/LB</t>
  </si>
  <si>
    <t>Tornillos 7 x 7/16" LBS 354 Torn/LB</t>
  </si>
  <si>
    <t>Esquinero metálico 10 pies</t>
  </si>
  <si>
    <t>Mano de obra paredes de sheetrock</t>
  </si>
  <si>
    <t>PARED EXTERIOR EN DENGLASS - 1 CARA</t>
  </si>
  <si>
    <t>Pared Exterior en denglass - 1 cara</t>
  </si>
  <si>
    <t>Plancha dens glass Gold 1/2" x 4 x 8 pies</t>
  </si>
  <si>
    <t>Parales - Studs 2-1/2" x 10 C22</t>
  </si>
  <si>
    <t>Durmientes - Tracks 2-1/2" x 8 C20</t>
  </si>
  <si>
    <t>Cinta Durock 2" 300PL</t>
  </si>
  <si>
    <t>Mortero para empañete Cementín</t>
  </si>
  <si>
    <t>Esquinero en vinil 10 PL</t>
  </si>
  <si>
    <t>Mano de obra pared exterior Dens Glass</t>
  </si>
  <si>
    <t>TECHOS EN SHEETROCK</t>
  </si>
  <si>
    <t>Techos en sheetrock</t>
  </si>
  <si>
    <t>Volumen Análisis - Techo Sheetrock</t>
  </si>
  <si>
    <t>Parales - Studs 1-5/8" x 10 C25</t>
  </si>
  <si>
    <t>Durmientes - Tracks 1-5/8" x 10 C25</t>
  </si>
  <si>
    <t>Mano de obra techo de sheetrock</t>
  </si>
  <si>
    <t>FACIAS EN TECHOS DE SHEETROCK</t>
  </si>
  <si>
    <t>Mano de obra facia en techo</t>
  </si>
  <si>
    <t>TECHOS EN SHEETROCK CON FACIAS</t>
  </si>
  <si>
    <t>Techos en sheetrock con facias</t>
  </si>
  <si>
    <t>PANELES POLIESTIRENO EXPANDIDO</t>
  </si>
  <si>
    <t>PANELES POLIESTIRENO EXPANDIDO 6CMS</t>
  </si>
  <si>
    <t>Poliestireno expandido reforzado - Terminado en 11cms</t>
  </si>
  <si>
    <t>Suministro Panel Poliestireno expandido reforzado</t>
  </si>
  <si>
    <t>Transporte Panel Poliestireno expandido</t>
  </si>
  <si>
    <t>Instalación Poliestireno expandido Todo Costo Revoque 5cms</t>
  </si>
  <si>
    <t>Subida de materiales</t>
  </si>
  <si>
    <t>PANELES POLIESTIRENO EXPANDIDO 8CMS</t>
  </si>
  <si>
    <t>Poliestireno expandido reforzado - Terminado en 13cms</t>
  </si>
  <si>
    <t>PANELES POLIESTIRENO EXPANDIDO 10CMS</t>
  </si>
  <si>
    <t>Poliestireno expandido reforzado - Terminado en 15cms</t>
  </si>
  <si>
    <t>PANELES POLIESTIRENO EXPANDIDO 12CMS</t>
  </si>
  <si>
    <t>Poliestireno expandido reforzado - Terminado en 17cms</t>
  </si>
  <si>
    <t>PANELES POLIESTIRENO EXPANDIDO 15CMS</t>
  </si>
  <si>
    <t>Poliestireno expandido reforzado - Terminado en 20cms</t>
  </si>
  <si>
    <t>SUBIDA DE MATERIALES</t>
  </si>
  <si>
    <t>SUBIDA DE VARILLAS CON POLEA</t>
  </si>
  <si>
    <t>Subida de varillas con polea - 3 und 3/8" x 20 pies</t>
  </si>
  <si>
    <t>Rendimientos</t>
  </si>
  <si>
    <t>Rendimiento por día brigada (4 peones)</t>
  </si>
  <si>
    <t>QQ/DIA</t>
  </si>
  <si>
    <t xml:space="preserve">Polea </t>
  </si>
  <si>
    <t>Soga de nylon 5/8"</t>
  </si>
  <si>
    <t>Estructura soporte madera 2x4 bruto (200 usos)</t>
  </si>
  <si>
    <t>Clavos de acero</t>
  </si>
  <si>
    <t>Mano de obra ayudantes</t>
  </si>
  <si>
    <t>DIAS</t>
  </si>
  <si>
    <t>SUBIDA DE MATERIALES CON WINCHE</t>
  </si>
  <si>
    <t>Subida de materiales con Winche</t>
  </si>
  <si>
    <t>Costo Horario Winche</t>
  </si>
  <si>
    <t>HRS</t>
  </si>
  <si>
    <t>Zapatas de columnas 5 de 1/2"  A.D. e= 0.25m Hormigon con ligadora 1:2:4</t>
  </si>
  <si>
    <t>Acero 1/2 - Cuantía QQ/M3</t>
  </si>
  <si>
    <r>
      <t xml:space="preserve">COLUMNA 20x30 8 </t>
    </r>
    <r>
      <rPr>
        <b/>
        <sz val="9"/>
        <color theme="1"/>
        <rFont val="Symbol"/>
        <family val="1"/>
        <charset val="2"/>
      </rPr>
      <t>f</t>
    </r>
    <r>
      <rPr>
        <b/>
        <sz val="9"/>
        <color theme="1"/>
        <rFont val="Calibri"/>
        <family val="2"/>
        <scheme val="minor"/>
      </rPr>
      <t>1/2" - 3/8"@0.20m 1:2:4 LIGADO A MANO</t>
    </r>
  </si>
  <si>
    <r>
      <t xml:space="preserve">Vigas HA 20x30 </t>
    </r>
    <r>
      <rPr>
        <b/>
        <sz val="9"/>
        <color theme="1"/>
        <rFont val="Symbol"/>
        <family val="1"/>
        <charset val="2"/>
      </rPr>
      <t>de</t>
    </r>
    <r>
      <rPr>
        <b/>
        <sz val="9"/>
        <color theme="1"/>
        <rFont val="Calibri"/>
        <family val="2"/>
        <scheme val="minor"/>
      </rPr>
      <t xml:space="preserve"> 1/2" y 3/8" @ 0.20m</t>
    </r>
  </si>
  <si>
    <t>Mano de obra piso colocación de  hormigón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</si>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</sst>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&quot;RD$&quot;#,##0.00"/>
    <numFmt numFmtId="167" formatCode="[$$-2C0A]\ #,##0.00"/>
    <numFmt numFmtId="168" formatCode="0.000"/>
    <numFmt numFmtId="169" formatCode="0.0000"/>
    <numFmt numFmtId="170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sz val="9"/>
      <color indexed="64"/>
      <name val="Arial"/>
      <family val="2"/>
    </font>
    <font>
      <sz val="9"/>
      <color indexed="64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29" fillId="0" borderId="0"/>
  </cellStyleXfs>
  <cellXfs count="30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0" fontId="8" fillId="0" borderId="0" xfId="0" applyFont="1"/>
    <xf numFmtId="0" fontId="9" fillId="6" borderId="0" xfId="0" applyFont="1" applyFill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8" fillId="6" borderId="0" xfId="0" applyFont="1" applyFill="1"/>
    <xf numFmtId="0" fontId="12" fillId="6" borderId="0" xfId="0" applyFont="1" applyFill="1" applyAlignment="1">
      <alignment wrapText="1"/>
    </xf>
    <xf numFmtId="0" fontId="12" fillId="5" borderId="16" xfId="0" applyFont="1" applyFill="1" applyBorder="1"/>
    <xf numFmtId="0" fontId="12" fillId="5" borderId="0" xfId="0" applyFont="1" applyFill="1"/>
    <xf numFmtId="0" fontId="12" fillId="6" borderId="0" xfId="0" applyFont="1" applyFill="1"/>
    <xf numFmtId="0" fontId="11" fillId="6" borderId="0" xfId="0" applyFont="1" applyFill="1"/>
    <xf numFmtId="0" fontId="14" fillId="6" borderId="0" xfId="0" applyFont="1" applyFill="1"/>
    <xf numFmtId="0" fontId="14" fillId="5" borderId="18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wrapText="1"/>
    </xf>
    <xf numFmtId="0" fontId="13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18" fillId="0" borderId="0" xfId="2" applyNumberFormat="1" applyFont="1" applyFill="1" applyBorder="1" applyAlignment="1">
      <alignment horizontal="right" vertical="center"/>
    </xf>
    <xf numFmtId="4" fontId="18" fillId="0" borderId="0" xfId="2" applyNumberFormat="1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0" fontId="17" fillId="0" borderId="4" xfId="4" applyNumberFormat="1" applyFont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right" vertical="center"/>
    </xf>
    <xf numFmtId="4" fontId="17" fillId="0" borderId="4" xfId="3" applyNumberFormat="1" applyFont="1" applyFill="1" applyBorder="1" applyAlignment="1">
      <alignment horizontal="right" vertical="center"/>
    </xf>
    <xf numFmtId="2" fontId="17" fillId="0" borderId="5" xfId="0" applyNumberFormat="1" applyFont="1" applyBorder="1" applyAlignment="1">
      <alignment horizontal="center" vertical="center"/>
    </xf>
    <xf numFmtId="10" fontId="17" fillId="0" borderId="5" xfId="4" applyNumberFormat="1" applyFont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4" fontId="17" fillId="0" borderId="0" xfId="3" applyNumberFormat="1" applyFont="1" applyFill="1" applyBorder="1" applyAlignment="1">
      <alignment horizontal="right" vertical="center"/>
    </xf>
    <xf numFmtId="2" fontId="17" fillId="3" borderId="13" xfId="0" applyNumberFormat="1" applyFont="1" applyFill="1" applyBorder="1" applyAlignment="1">
      <alignment horizontal="center" vertical="center"/>
    </xf>
    <xf numFmtId="2" fontId="17" fillId="3" borderId="9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17" fillId="0" borderId="0" xfId="4" applyNumberFormat="1" applyFont="1" applyBorder="1" applyAlignment="1" applyProtection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10" fontId="17" fillId="0" borderId="0" xfId="4" applyNumberFormat="1" applyFont="1" applyBorder="1" applyAlignment="1">
      <alignment horizontal="center" vertical="center" wrapText="1"/>
    </xf>
    <xf numFmtId="164" fontId="17" fillId="3" borderId="13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2" fontId="20" fillId="0" borderId="4" xfId="0" applyNumberFormat="1" applyFont="1" applyBorder="1" applyAlignment="1">
      <alignment vertical="top"/>
    </xf>
    <xf numFmtId="0" fontId="20" fillId="0" borderId="2" xfId="0" applyFont="1" applyBorder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0" fontId="24" fillId="0" borderId="0" xfId="0" applyFont="1"/>
    <xf numFmtId="168" fontId="7" fillId="0" borderId="0" xfId="0" applyNumberFormat="1" applyFont="1" applyAlignment="1">
      <alignment horizontal="center"/>
    </xf>
    <xf numFmtId="4" fontId="24" fillId="0" borderId="0" xfId="0" applyNumberFormat="1" applyFont="1"/>
    <xf numFmtId="169" fontId="7" fillId="0" borderId="0" xfId="0" applyNumberFormat="1" applyFont="1"/>
    <xf numFmtId="2" fontId="7" fillId="0" borderId="0" xfId="0" applyNumberFormat="1" applyFont="1"/>
    <xf numFmtId="0" fontId="25" fillId="0" borderId="0" xfId="0" applyFont="1"/>
    <xf numFmtId="166" fontId="26" fillId="0" borderId="0" xfId="0" applyNumberFormat="1" applyFont="1" applyAlignment="1">
      <alignment horizontal="center"/>
    </xf>
    <xf numFmtId="0" fontId="5" fillId="0" borderId="8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43" fontId="7" fillId="0" borderId="0" xfId="6" applyFont="1" applyAlignment="1">
      <alignment horizontal="center"/>
    </xf>
    <xf numFmtId="0" fontId="5" fillId="0" borderId="0" xfId="0" applyFont="1"/>
    <xf numFmtId="2" fontId="5" fillId="9" borderId="4" xfId="0" applyNumberFormat="1" applyFont="1" applyFill="1" applyBorder="1" applyAlignment="1">
      <alignment vertical="top"/>
    </xf>
    <xf numFmtId="0" fontId="5" fillId="9" borderId="1" xfId="0" applyFont="1" applyFill="1" applyBorder="1" applyAlignment="1">
      <alignment wrapText="1"/>
    </xf>
    <xf numFmtId="2" fontId="5" fillId="9" borderId="2" xfId="0" applyNumberFormat="1" applyFont="1" applyFill="1" applyBorder="1" applyAlignment="1">
      <alignment horizontal="center"/>
    </xf>
    <xf numFmtId="166" fontId="5" fillId="9" borderId="2" xfId="0" applyNumberFormat="1" applyFont="1" applyFill="1" applyBorder="1" applyAlignment="1">
      <alignment horizontal="center"/>
    </xf>
    <xf numFmtId="166" fontId="6" fillId="9" borderId="3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166" fontId="7" fillId="9" borderId="0" xfId="0" applyNumberFormat="1" applyFont="1" applyFill="1" applyAlignment="1">
      <alignment horizontal="center"/>
    </xf>
    <xf numFmtId="0" fontId="5" fillId="0" borderId="0" xfId="0" applyFont="1" applyAlignment="1">
      <alignment horizontal="left" wrapText="1"/>
    </xf>
    <xf numFmtId="44" fontId="0" fillId="0" borderId="0" xfId="3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2" fontId="28" fillId="10" borderId="0" xfId="0" applyNumberFormat="1" applyFont="1" applyFill="1" applyAlignment="1">
      <alignment horizontal="center" vertical="center"/>
    </xf>
    <xf numFmtId="0" fontId="8" fillId="10" borderId="0" xfId="0" applyFont="1" applyFill="1"/>
    <xf numFmtId="2" fontId="18" fillId="10" borderId="0" xfId="2" applyNumberFormat="1" applyFont="1" applyFill="1" applyBorder="1" applyAlignment="1">
      <alignment horizontal="right"/>
    </xf>
    <xf numFmtId="43" fontId="18" fillId="10" borderId="0" xfId="2" applyFont="1" applyFill="1" applyBorder="1" applyAlignment="1">
      <alignment horizontal="right"/>
    </xf>
    <xf numFmtId="40" fontId="18" fillId="10" borderId="0" xfId="2" applyNumberFormat="1" applyFont="1" applyFill="1" applyBorder="1" applyAlignment="1">
      <alignment horizontal="right"/>
    </xf>
    <xf numFmtId="170" fontId="18" fillId="10" borderId="0" xfId="3" applyNumberFormat="1" applyFont="1" applyFill="1" applyBorder="1" applyAlignment="1">
      <alignment horizontal="right"/>
    </xf>
    <xf numFmtId="2" fontId="17" fillId="0" borderId="18" xfId="0" applyNumberFormat="1" applyFont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4" fontId="17" fillId="0" borderId="4" xfId="0" applyNumberFormat="1" applyFont="1" applyBorder="1" applyAlignment="1">
      <alignment horizontal="right" vertical="center"/>
    </xf>
    <xf numFmtId="43" fontId="17" fillId="0" borderId="18" xfId="2" applyFont="1" applyBorder="1" applyAlignment="1">
      <alignment horizontal="right" vertical="center"/>
    </xf>
    <xf numFmtId="43" fontId="17" fillId="10" borderId="19" xfId="2" applyFont="1" applyFill="1" applyBorder="1" applyAlignment="1">
      <alignment horizontal="right" vertical="center"/>
    </xf>
    <xf numFmtId="43" fontId="17" fillId="10" borderId="18" xfId="2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43" fontId="17" fillId="10" borderId="4" xfId="2" applyFont="1" applyFill="1" applyBorder="1" applyAlignment="1">
      <alignment horizontal="right" vertical="center"/>
    </xf>
    <xf numFmtId="4" fontId="17" fillId="0" borderId="4" xfId="5" applyNumberFormat="1" applyFont="1" applyBorder="1" applyAlignment="1">
      <alignment horizontal="center" vertical="center"/>
    </xf>
    <xf numFmtId="2" fontId="17" fillId="0" borderId="4" xfId="10" applyNumberFormat="1" applyFont="1" applyBorder="1" applyAlignment="1">
      <alignment horizontal="center" vertical="center"/>
    </xf>
    <xf numFmtId="43" fontId="17" fillId="0" borderId="4" xfId="10" applyNumberFormat="1" applyFont="1" applyBorder="1" applyAlignment="1" applyProtection="1">
      <alignment horizontal="right" vertical="center"/>
      <protection locked="0"/>
    </xf>
    <xf numFmtId="43" fontId="17" fillId="0" borderId="4" xfId="11" applyFont="1" applyFill="1" applyBorder="1" applyAlignment="1">
      <alignment vertical="center"/>
    </xf>
    <xf numFmtId="43" fontId="17" fillId="0" borderId="4" xfId="11" applyFont="1" applyFill="1" applyBorder="1" applyAlignment="1">
      <alignment horizontal="right" vertical="center"/>
    </xf>
    <xf numFmtId="4" fontId="17" fillId="10" borderId="4" xfId="5" applyNumberFormat="1" applyFont="1" applyFill="1" applyBorder="1" applyAlignment="1">
      <alignment horizontal="center" vertical="center"/>
    </xf>
    <xf numFmtId="2" fontId="17" fillId="10" borderId="4" xfId="10" applyNumberFormat="1" applyFont="1" applyFill="1" applyBorder="1" applyAlignment="1">
      <alignment horizontal="center" vertical="center"/>
    </xf>
    <xf numFmtId="43" fontId="17" fillId="10" borderId="4" xfId="10" applyNumberFormat="1" applyFont="1" applyFill="1" applyBorder="1" applyAlignment="1" applyProtection="1">
      <alignment horizontal="right" vertical="center"/>
      <protection locked="0"/>
    </xf>
    <xf numFmtId="43" fontId="17" fillId="10" borderId="4" xfId="11" applyFont="1" applyFill="1" applyBorder="1" applyAlignment="1">
      <alignment vertical="center"/>
    </xf>
    <xf numFmtId="4" fontId="17" fillId="0" borderId="4" xfId="12" applyNumberFormat="1" applyFont="1" applyBorder="1" applyAlignment="1">
      <alignment horizontal="center" vertical="center"/>
    </xf>
    <xf numFmtId="43" fontId="17" fillId="10" borderId="0" xfId="2" applyFont="1" applyFill="1" applyBorder="1" applyAlignment="1">
      <alignment horizontal="right" vertical="center"/>
    </xf>
    <xf numFmtId="164" fontId="17" fillId="12" borderId="1" xfId="0" applyNumberFormat="1" applyFont="1" applyFill="1" applyBorder="1" applyAlignment="1">
      <alignment horizontal="right" vertical="center"/>
    </xf>
    <xf numFmtId="2" fontId="30" fillId="12" borderId="2" xfId="0" applyNumberFormat="1" applyFont="1" applyFill="1" applyBorder="1" applyAlignment="1">
      <alignment vertical="center"/>
    </xf>
    <xf numFmtId="4" fontId="30" fillId="12" borderId="2" xfId="2" applyNumberFormat="1" applyFont="1" applyFill="1" applyBorder="1" applyAlignment="1">
      <alignment horizontal="center" vertical="center"/>
    </xf>
    <xf numFmtId="43" fontId="30" fillId="12" borderId="2" xfId="2" applyFont="1" applyFill="1" applyBorder="1" applyAlignment="1">
      <alignment horizontal="center" vertical="center"/>
    </xf>
    <xf numFmtId="40" fontId="30" fillId="12" borderId="2" xfId="2" applyNumberFormat="1" applyFont="1" applyFill="1" applyBorder="1" applyAlignment="1">
      <alignment horizontal="right" vertical="center"/>
    </xf>
    <xf numFmtId="170" fontId="30" fillId="12" borderId="3" xfId="3" applyNumberFormat="1" applyFont="1" applyFill="1" applyBorder="1" applyAlignment="1">
      <alignment horizontal="right" vertical="center"/>
    </xf>
    <xf numFmtId="164" fontId="17" fillId="10" borderId="0" xfId="0" applyNumberFormat="1" applyFont="1" applyFill="1" applyAlignment="1">
      <alignment horizontal="right" vertical="center"/>
    </xf>
    <xf numFmtId="4" fontId="30" fillId="10" borderId="0" xfId="2" applyNumberFormat="1" applyFont="1" applyFill="1" applyBorder="1" applyAlignment="1">
      <alignment horizontal="center" vertical="center"/>
    </xf>
    <xf numFmtId="43" fontId="30" fillId="10" borderId="0" xfId="2" applyFont="1" applyFill="1" applyBorder="1" applyAlignment="1">
      <alignment horizontal="center" vertical="center"/>
    </xf>
    <xf numFmtId="40" fontId="30" fillId="10" borderId="0" xfId="2" applyNumberFormat="1" applyFont="1" applyFill="1" applyBorder="1" applyAlignment="1">
      <alignment horizontal="right" vertical="center"/>
    </xf>
    <xf numFmtId="170" fontId="30" fillId="10" borderId="0" xfId="3" applyNumberFormat="1" applyFont="1" applyFill="1" applyBorder="1" applyAlignment="1">
      <alignment horizontal="right" vertical="center"/>
    </xf>
    <xf numFmtId="2" fontId="18" fillId="10" borderId="0" xfId="0" applyNumberFormat="1" applyFont="1" applyFill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3" fontId="33" fillId="0" borderId="18" xfId="2" applyFont="1" applyBorder="1" applyAlignment="1">
      <alignment horizontal="right" vertical="center"/>
    </xf>
    <xf numFmtId="43" fontId="33" fillId="10" borderId="19" xfId="2" applyFont="1" applyFill="1" applyBorder="1" applyAlignment="1">
      <alignment horizontal="right" vertical="center"/>
    </xf>
    <xf numFmtId="43" fontId="33" fillId="10" borderId="18" xfId="2" applyFont="1" applyFill="1" applyBorder="1" applyAlignment="1">
      <alignment horizontal="right" vertical="center"/>
    </xf>
    <xf numFmtId="164" fontId="33" fillId="12" borderId="1" xfId="0" applyNumberFormat="1" applyFont="1" applyFill="1" applyBorder="1" applyAlignment="1">
      <alignment horizontal="right" vertical="center"/>
    </xf>
    <xf numFmtId="164" fontId="33" fillId="6" borderId="0" xfId="0" applyNumberFormat="1" applyFont="1" applyFill="1" applyAlignment="1">
      <alignment horizontal="right" vertical="center"/>
    </xf>
    <xf numFmtId="4" fontId="34" fillId="6" borderId="0" xfId="2" applyNumberFormat="1" applyFont="1" applyFill="1" applyBorder="1" applyAlignment="1">
      <alignment horizontal="center" vertical="center"/>
    </xf>
    <xf numFmtId="43" fontId="34" fillId="6" borderId="0" xfId="2" applyFont="1" applyFill="1" applyBorder="1" applyAlignment="1">
      <alignment horizontal="center" vertical="center"/>
    </xf>
    <xf numFmtId="40" fontId="34" fillId="6" borderId="0" xfId="2" applyNumberFormat="1" applyFont="1" applyFill="1" applyBorder="1" applyAlignment="1">
      <alignment horizontal="right" vertical="center"/>
    </xf>
    <xf numFmtId="170" fontId="34" fillId="6" borderId="0" xfId="3" applyNumberFormat="1" applyFont="1" applyFill="1" applyBorder="1" applyAlignment="1">
      <alignment horizontal="right" vertical="center"/>
    </xf>
    <xf numFmtId="164" fontId="33" fillId="10" borderId="0" xfId="0" applyNumberFormat="1" applyFont="1" applyFill="1" applyAlignment="1">
      <alignment horizontal="right" vertical="center"/>
    </xf>
    <xf numFmtId="2" fontId="34" fillId="10" borderId="0" xfId="0" applyNumberFormat="1" applyFont="1" applyFill="1" applyAlignment="1">
      <alignment vertical="center"/>
    </xf>
    <xf numFmtId="4" fontId="34" fillId="10" borderId="0" xfId="2" applyNumberFormat="1" applyFont="1" applyFill="1" applyBorder="1" applyAlignment="1">
      <alignment horizontal="center" vertical="center"/>
    </xf>
    <xf numFmtId="43" fontId="34" fillId="10" borderId="0" xfId="2" applyFont="1" applyFill="1" applyBorder="1" applyAlignment="1">
      <alignment horizontal="center" vertical="center"/>
    </xf>
    <xf numFmtId="40" fontId="34" fillId="10" borderId="0" xfId="2" applyNumberFormat="1" applyFont="1" applyFill="1" applyBorder="1" applyAlignment="1">
      <alignment horizontal="right" vertical="center"/>
    </xf>
    <xf numFmtId="170" fontId="34" fillId="10" borderId="0" xfId="3" applyNumberFormat="1" applyFont="1" applyFill="1" applyBorder="1" applyAlignment="1">
      <alignment horizontal="right" vertical="center"/>
    </xf>
    <xf numFmtId="0" fontId="17" fillId="0" borderId="0" xfId="0" applyFont="1"/>
    <xf numFmtId="4" fontId="17" fillId="0" borderId="5" xfId="0" applyNumberFormat="1" applyFont="1" applyBorder="1" applyAlignment="1">
      <alignment horizontal="right" vertical="center"/>
    </xf>
    <xf numFmtId="43" fontId="17" fillId="0" borderId="15" xfId="2" applyFont="1" applyBorder="1" applyAlignment="1">
      <alignment horizontal="right" vertical="center"/>
    </xf>
    <xf numFmtId="43" fontId="17" fillId="10" borderId="24" xfId="2" applyFont="1" applyFill="1" applyBorder="1" applyAlignment="1">
      <alignment horizontal="right" vertical="center"/>
    </xf>
    <xf numFmtId="43" fontId="17" fillId="10" borderId="15" xfId="2" applyFont="1" applyFill="1" applyBorder="1" applyAlignment="1">
      <alignment horizontal="right" vertical="center"/>
    </xf>
    <xf numFmtId="0" fontId="17" fillId="10" borderId="0" xfId="0" applyFont="1" applyFill="1"/>
    <xf numFmtId="2" fontId="16" fillId="0" borderId="18" xfId="0" applyNumberFormat="1" applyFont="1" applyBorder="1" applyAlignment="1">
      <alignment horizontal="center" vertical="center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/>
    </xf>
    <xf numFmtId="43" fontId="16" fillId="0" borderId="18" xfId="2" applyFont="1" applyBorder="1" applyAlignment="1">
      <alignment horizontal="right" vertical="center"/>
    </xf>
    <xf numFmtId="43" fontId="16" fillId="10" borderId="19" xfId="2" applyFont="1" applyFill="1" applyBorder="1" applyAlignment="1">
      <alignment horizontal="right" vertical="center"/>
    </xf>
    <xf numFmtId="0" fontId="16" fillId="0" borderId="0" xfId="0" applyFont="1"/>
    <xf numFmtId="43" fontId="16" fillId="10" borderId="18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43" fontId="16" fillId="10" borderId="4" xfId="2" applyFont="1" applyFill="1" applyBorder="1" applyAlignment="1">
      <alignment horizontal="right" vertical="center"/>
    </xf>
    <xf numFmtId="4" fontId="16" fillId="0" borderId="4" xfId="5" applyNumberFormat="1" applyFont="1" applyBorder="1" applyAlignment="1">
      <alignment horizontal="center" vertical="center"/>
    </xf>
    <xf numFmtId="2" fontId="16" fillId="0" borderId="4" xfId="10" applyNumberFormat="1" applyFont="1" applyBorder="1" applyAlignment="1">
      <alignment horizontal="center" vertical="center"/>
    </xf>
    <xf numFmtId="43" fontId="16" fillId="0" borderId="4" xfId="10" applyNumberFormat="1" applyFont="1" applyBorder="1" applyAlignment="1" applyProtection="1">
      <alignment horizontal="right" vertical="center"/>
      <protection locked="0"/>
    </xf>
    <xf numFmtId="43" fontId="16" fillId="0" borderId="4" xfId="11" applyFont="1" applyFill="1" applyBorder="1" applyAlignment="1">
      <alignment vertical="center"/>
    </xf>
    <xf numFmtId="43" fontId="16" fillId="0" borderId="4" xfId="11" applyFont="1" applyFill="1" applyBorder="1" applyAlignment="1">
      <alignment horizontal="right" vertical="center"/>
    </xf>
    <xf numFmtId="4" fontId="16" fillId="10" borderId="4" xfId="5" applyNumberFormat="1" applyFont="1" applyFill="1" applyBorder="1" applyAlignment="1">
      <alignment horizontal="center" vertical="center"/>
    </xf>
    <xf numFmtId="2" fontId="16" fillId="10" borderId="4" xfId="10" applyNumberFormat="1" applyFont="1" applyFill="1" applyBorder="1" applyAlignment="1">
      <alignment horizontal="center" vertical="center"/>
    </xf>
    <xf numFmtId="43" fontId="16" fillId="10" borderId="4" xfId="10" applyNumberFormat="1" applyFont="1" applyFill="1" applyBorder="1" applyAlignment="1" applyProtection="1">
      <alignment horizontal="right" vertical="center"/>
      <protection locked="0"/>
    </xf>
    <xf numFmtId="43" fontId="16" fillId="10" borderId="4" xfId="11" applyFont="1" applyFill="1" applyBorder="1" applyAlignment="1">
      <alignment vertical="center"/>
    </xf>
    <xf numFmtId="4" fontId="16" fillId="0" borderId="4" xfId="12" applyNumberFormat="1" applyFont="1" applyBorder="1" applyAlignment="1">
      <alignment horizontal="center" vertical="center"/>
    </xf>
    <xf numFmtId="43" fontId="16" fillId="10" borderId="0" xfId="2" applyFont="1" applyFill="1" applyBorder="1" applyAlignment="1">
      <alignment horizontal="right" vertical="center"/>
    </xf>
    <xf numFmtId="164" fontId="16" fillId="12" borderId="1" xfId="0" applyNumberFormat="1" applyFont="1" applyFill="1" applyBorder="1" applyAlignment="1">
      <alignment horizontal="right" vertical="center"/>
    </xf>
    <xf numFmtId="4" fontId="35" fillId="12" borderId="2" xfId="2" applyNumberFormat="1" applyFont="1" applyFill="1" applyBorder="1" applyAlignment="1">
      <alignment horizontal="center" vertical="center"/>
    </xf>
    <xf numFmtId="43" fontId="35" fillId="12" borderId="2" xfId="2" applyFont="1" applyFill="1" applyBorder="1" applyAlignment="1">
      <alignment horizontal="center" vertical="center"/>
    </xf>
    <xf numFmtId="40" fontId="35" fillId="12" borderId="2" xfId="2" applyNumberFormat="1" applyFont="1" applyFill="1" applyBorder="1" applyAlignment="1">
      <alignment horizontal="right" vertical="center"/>
    </xf>
    <xf numFmtId="170" fontId="35" fillId="12" borderId="3" xfId="3" applyNumberFormat="1" applyFont="1" applyFill="1" applyBorder="1" applyAlignment="1">
      <alignment horizontal="right" vertical="center"/>
    </xf>
    <xf numFmtId="2" fontId="28" fillId="10" borderId="25" xfId="0" applyNumberFormat="1" applyFont="1" applyFill="1" applyBorder="1" applyAlignment="1">
      <alignment horizontal="center" vertical="center"/>
    </xf>
    <xf numFmtId="2" fontId="30" fillId="10" borderId="25" xfId="0" applyNumberFormat="1" applyFont="1" applyFill="1" applyBorder="1" applyAlignment="1">
      <alignment vertical="center"/>
    </xf>
    <xf numFmtId="0" fontId="8" fillId="10" borderId="25" xfId="0" applyFont="1" applyFill="1" applyBorder="1"/>
    <xf numFmtId="2" fontId="15" fillId="10" borderId="0" xfId="0" applyNumberFormat="1" applyFont="1" applyFill="1" applyAlignment="1">
      <alignment horizontal="center" vertical="center"/>
    </xf>
    <xf numFmtId="2" fontId="15" fillId="10" borderId="0" xfId="2" applyNumberFormat="1" applyFont="1" applyFill="1" applyBorder="1" applyAlignment="1">
      <alignment horizontal="right"/>
    </xf>
    <xf numFmtId="43" fontId="15" fillId="10" borderId="0" xfId="2" applyFont="1" applyFill="1" applyBorder="1" applyAlignment="1">
      <alignment horizontal="right"/>
    </xf>
    <xf numFmtId="40" fontId="15" fillId="10" borderId="0" xfId="2" applyNumberFormat="1" applyFont="1" applyFill="1" applyBorder="1" applyAlignment="1">
      <alignment horizontal="right"/>
    </xf>
    <xf numFmtId="170" fontId="15" fillId="10" borderId="0" xfId="3" applyNumberFormat="1" applyFont="1" applyFill="1" applyBorder="1" applyAlignment="1">
      <alignment horizontal="right"/>
    </xf>
    <xf numFmtId="4" fontId="16" fillId="0" borderId="4" xfId="0" applyNumberFormat="1" applyFont="1" applyBorder="1" applyAlignment="1">
      <alignment horizontal="center" vertical="center"/>
    </xf>
    <xf numFmtId="0" fontId="36" fillId="10" borderId="4" xfId="0" applyFont="1" applyFill="1" applyBorder="1" applyAlignment="1">
      <alignment horizontal="left" vertical="center" wrapText="1"/>
    </xf>
    <xf numFmtId="0" fontId="36" fillId="11" borderId="4" xfId="0" applyFont="1" applyFill="1" applyBorder="1" applyAlignment="1">
      <alignment horizontal="left" vertical="center" wrapText="1"/>
    </xf>
    <xf numFmtId="2" fontId="37" fillId="10" borderId="0" xfId="0" applyNumberFormat="1" applyFont="1" applyFill="1" applyAlignment="1">
      <alignment vertical="center"/>
    </xf>
    <xf numFmtId="167" fontId="36" fillId="10" borderId="4" xfId="0" applyNumberFormat="1" applyFont="1" applyFill="1" applyBorder="1" applyAlignment="1">
      <alignment vertical="center" wrapText="1"/>
    </xf>
    <xf numFmtId="167" fontId="36" fillId="10" borderId="4" xfId="0" applyNumberFormat="1" applyFont="1" applyFill="1" applyBorder="1" applyAlignment="1">
      <alignment horizontal="left" vertical="center" wrapText="1"/>
    </xf>
    <xf numFmtId="167" fontId="36" fillId="10" borderId="4" xfId="0" applyNumberFormat="1" applyFont="1" applyFill="1" applyBorder="1" applyAlignment="1">
      <alignment wrapText="1"/>
    </xf>
    <xf numFmtId="167" fontId="36" fillId="10" borderId="4" xfId="10" applyNumberFormat="1" applyFont="1" applyFill="1" applyBorder="1" applyAlignment="1">
      <alignment vertical="center" wrapText="1"/>
    </xf>
    <xf numFmtId="0" fontId="36" fillId="0" borderId="23" xfId="0" applyFont="1" applyBorder="1" applyAlignment="1">
      <alignment horizontal="left" vertical="center" wrapText="1"/>
    </xf>
    <xf numFmtId="2" fontId="38" fillId="12" borderId="2" xfId="0" applyNumberFormat="1" applyFont="1" applyFill="1" applyBorder="1" applyAlignment="1">
      <alignment vertical="center"/>
    </xf>
    <xf numFmtId="2" fontId="38" fillId="6" borderId="0" xfId="0" applyNumberFormat="1" applyFont="1" applyFill="1" applyAlignment="1">
      <alignment vertical="center"/>
    </xf>
    <xf numFmtId="0" fontId="36" fillId="10" borderId="4" xfId="0" applyFont="1" applyFill="1" applyBorder="1" applyAlignment="1">
      <alignment vertical="center"/>
    </xf>
    <xf numFmtId="2" fontId="38" fillId="10" borderId="0" xfId="0" applyNumberFormat="1" applyFont="1" applyFill="1" applyAlignment="1">
      <alignment vertical="center"/>
    </xf>
    <xf numFmtId="2" fontId="38" fillId="10" borderId="25" xfId="0" applyNumberFormat="1" applyFont="1" applyFill="1" applyBorder="1" applyAlignment="1">
      <alignment vertical="center"/>
    </xf>
    <xf numFmtId="0" fontId="36" fillId="5" borderId="4" xfId="0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left" vertical="center" wrapText="1"/>
    </xf>
    <xf numFmtId="2" fontId="18" fillId="10" borderId="0" xfId="0" applyNumberFormat="1" applyFont="1" applyFill="1" applyAlignment="1">
      <alignment vertical="center"/>
    </xf>
    <xf numFmtId="0" fontId="17" fillId="11" borderId="4" xfId="0" applyFont="1" applyFill="1" applyBorder="1" applyAlignment="1">
      <alignment horizontal="left" vertical="center" wrapText="1"/>
    </xf>
    <xf numFmtId="167" fontId="17" fillId="10" borderId="4" xfId="0" applyNumberFormat="1" applyFont="1" applyFill="1" applyBorder="1" applyAlignment="1">
      <alignment vertical="center" wrapText="1"/>
    </xf>
    <xf numFmtId="167" fontId="17" fillId="10" borderId="4" xfId="0" applyNumberFormat="1" applyFont="1" applyFill="1" applyBorder="1" applyAlignment="1">
      <alignment horizontal="left" vertical="center" wrapText="1"/>
    </xf>
    <xf numFmtId="167" fontId="17" fillId="10" borderId="4" xfId="0" applyNumberFormat="1" applyFont="1" applyFill="1" applyBorder="1" applyAlignment="1">
      <alignment wrapText="1"/>
    </xf>
    <xf numFmtId="167" fontId="17" fillId="10" borderId="4" xfId="10" applyNumberFormat="1" applyFont="1" applyFill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2" fontId="17" fillId="0" borderId="15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3" fontId="17" fillId="0" borderId="3" xfId="1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left" vertical="center" wrapText="1"/>
    </xf>
    <xf numFmtId="43" fontId="17" fillId="10" borderId="17" xfId="2" applyFont="1" applyFill="1" applyBorder="1" applyAlignment="1">
      <alignment horizontal="right" vertical="center"/>
    </xf>
    <xf numFmtId="2" fontId="28" fillId="10" borderId="0" xfId="0" applyNumberFormat="1" applyFont="1" applyFill="1" applyAlignment="1">
      <alignment horizontal="center" vertical="center"/>
    </xf>
    <xf numFmtId="0" fontId="15" fillId="10" borderId="0" xfId="1" applyFont="1" applyFill="1" applyBorder="1" applyAlignment="1">
      <alignment horizontal="center" vertical="center"/>
    </xf>
    <xf numFmtId="0" fontId="15" fillId="10" borderId="0" xfId="1" applyFont="1" applyFill="1" applyBorder="1" applyAlignment="1">
      <alignment horizontal="center" wrapText="1"/>
    </xf>
    <xf numFmtId="4" fontId="15" fillId="10" borderId="0" xfId="1" applyNumberFormat="1" applyFont="1" applyFill="1" applyBorder="1" applyAlignment="1">
      <alignment horizontal="center" vertical="center"/>
    </xf>
    <xf numFmtId="4" fontId="15" fillId="10" borderId="0" xfId="1" applyNumberFormat="1" applyFont="1" applyFill="1" applyBorder="1" applyAlignment="1">
      <alignment horizontal="center"/>
    </xf>
    <xf numFmtId="2" fontId="8" fillId="10" borderId="6" xfId="0" applyNumberFormat="1" applyFont="1" applyFill="1" applyBorder="1" applyProtection="1">
      <protection locked="0"/>
    </xf>
    <xf numFmtId="0" fontId="9" fillId="11" borderId="7" xfId="0" applyFont="1" applyFill="1" applyBorder="1" applyAlignment="1" applyProtection="1">
      <alignment horizontal="left" wrapText="1"/>
      <protection locked="0"/>
    </xf>
    <xf numFmtId="0" fontId="8" fillId="10" borderId="7" xfId="0" applyFont="1" applyFill="1" applyBorder="1" applyAlignment="1" applyProtection="1">
      <alignment horizontal="center"/>
      <protection locked="0"/>
    </xf>
    <xf numFmtId="43" fontId="8" fillId="10" borderId="7" xfId="0" applyNumberFormat="1" applyFont="1" applyFill="1" applyBorder="1" applyProtection="1">
      <protection locked="0"/>
    </xf>
    <xf numFmtId="0" fontId="8" fillId="10" borderId="7" xfId="0" applyFont="1" applyFill="1" applyBorder="1" applyProtection="1">
      <protection locked="0"/>
    </xf>
    <xf numFmtId="0" fontId="10" fillId="11" borderId="8" xfId="0" applyFont="1" applyFill="1" applyBorder="1" applyProtection="1">
      <protection locked="0"/>
    </xf>
    <xf numFmtId="0" fontId="11" fillId="11" borderId="16" xfId="0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left" wrapText="1"/>
      <protection locked="0"/>
    </xf>
    <xf numFmtId="43" fontId="8" fillId="10" borderId="0" xfId="0" applyNumberFormat="1" applyFont="1" applyFill="1" applyBorder="1" applyProtection="1">
      <protection locked="0"/>
    </xf>
    <xf numFmtId="0" fontId="8" fillId="10" borderId="26" xfId="0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left" vertical="top" wrapText="1"/>
      <protection locked="0"/>
    </xf>
    <xf numFmtId="0" fontId="8" fillId="10" borderId="0" xfId="0" applyFont="1" applyFill="1" applyBorder="1" applyProtection="1">
      <protection locked="0"/>
    </xf>
    <xf numFmtId="0" fontId="10" fillId="11" borderId="26" xfId="0" applyFont="1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28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8" fillId="10" borderId="25" xfId="0" applyFont="1" applyFill="1" applyBorder="1" applyProtection="1">
      <protection locked="0"/>
    </xf>
    <xf numFmtId="0" fontId="9" fillId="11" borderId="25" xfId="0" applyFont="1" applyFill="1" applyBorder="1" applyAlignment="1" applyProtection="1">
      <alignment wrapText="1"/>
      <protection locked="0"/>
    </xf>
    <xf numFmtId="0" fontId="9" fillId="11" borderId="29" xfId="0" applyFont="1" applyFill="1" applyBorder="1" applyAlignment="1" applyProtection="1">
      <alignment wrapText="1"/>
      <protection locked="0"/>
    </xf>
    <xf numFmtId="4" fontId="17" fillId="11" borderId="5" xfId="0" applyNumberFormat="1" applyFont="1" applyFill="1" applyBorder="1" applyAlignment="1">
      <alignment horizontal="center" vertical="center"/>
    </xf>
    <xf numFmtId="4" fontId="18" fillId="3" borderId="2" xfId="2" applyNumberFormat="1" applyFont="1" applyFill="1" applyBorder="1" applyAlignment="1">
      <alignment horizontal="right" vertical="center"/>
    </xf>
    <xf numFmtId="10" fontId="17" fillId="0" borderId="0" xfId="4" applyNumberFormat="1" applyFont="1" applyBorder="1" applyAlignment="1">
      <alignment horizontal="center" vertical="center"/>
    </xf>
    <xf numFmtId="10" fontId="18" fillId="3" borderId="14" xfId="4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vertical="center"/>
    </xf>
    <xf numFmtId="4" fontId="18" fillId="3" borderId="2" xfId="2" applyNumberFormat="1" applyFont="1" applyFill="1" applyBorder="1" applyAlignment="1">
      <alignment horizontal="center" vertical="center"/>
    </xf>
    <xf numFmtId="165" fontId="15" fillId="4" borderId="3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17" fillId="0" borderId="0" xfId="4" applyNumberFormat="1" applyFont="1" applyBorder="1" applyAlignment="1" applyProtection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7" fillId="0" borderId="0" xfId="2" applyNumberFormat="1" applyFont="1" applyFill="1" applyBorder="1" applyAlignment="1">
      <alignment horizontal="right" vertical="center"/>
    </xf>
    <xf numFmtId="2" fontId="18" fillId="3" borderId="14" xfId="0" applyNumberFormat="1" applyFont="1" applyFill="1" applyBorder="1" applyAlignment="1">
      <alignment vertical="center"/>
    </xf>
    <xf numFmtId="4" fontId="18" fillId="3" borderId="14" xfId="2" applyNumberFormat="1" applyFont="1" applyFill="1" applyBorder="1" applyAlignment="1">
      <alignment horizontal="right" vertical="center"/>
    </xf>
    <xf numFmtId="4" fontId="18" fillId="3" borderId="14" xfId="2" applyNumberFormat="1" applyFont="1" applyFill="1" applyBorder="1" applyAlignment="1">
      <alignment horizontal="center" vertical="center"/>
    </xf>
    <xf numFmtId="2" fontId="18" fillId="3" borderId="10" xfId="0" applyNumberFormat="1" applyFont="1" applyFill="1" applyBorder="1" applyAlignment="1">
      <alignment vertical="center"/>
    </xf>
    <xf numFmtId="4" fontId="18" fillId="3" borderId="10" xfId="2" applyNumberFormat="1" applyFont="1" applyFill="1" applyBorder="1" applyAlignment="1">
      <alignment horizontal="right" vertical="center"/>
    </xf>
    <xf numFmtId="4" fontId="18" fillId="3" borderId="10" xfId="2" applyNumberFormat="1" applyFont="1" applyFill="1" applyBorder="1" applyAlignment="1">
      <alignment horizontal="center" vertical="center"/>
    </xf>
    <xf numFmtId="10" fontId="18" fillId="3" borderId="10" xfId="4" applyNumberFormat="1" applyFont="1" applyFill="1" applyBorder="1" applyAlignment="1">
      <alignment horizontal="right" vertical="center"/>
    </xf>
    <xf numFmtId="4" fontId="17" fillId="0" borderId="0" xfId="2" applyNumberFormat="1" applyFont="1" applyFill="1" applyBorder="1" applyAlignment="1">
      <alignment horizontal="center" vertical="center" wrapText="1"/>
    </xf>
    <xf numFmtId="10" fontId="18" fillId="3" borderId="14" xfId="4" applyNumberFormat="1" applyFont="1" applyFill="1" applyBorder="1" applyAlignment="1">
      <alignment horizontal="right" vertical="center"/>
    </xf>
    <xf numFmtId="4" fontId="17" fillId="0" borderId="0" xfId="4" applyNumberFormat="1" applyFont="1" applyAlignment="1" applyProtection="1">
      <alignment horizontal="center" vertical="center"/>
    </xf>
    <xf numFmtId="10" fontId="17" fillId="0" borderId="0" xfId="4" applyNumberFormat="1" applyFont="1" applyAlignment="1">
      <alignment vertical="center"/>
    </xf>
    <xf numFmtId="4" fontId="18" fillId="0" borderId="0" xfId="4" applyNumberFormat="1" applyFont="1" applyAlignment="1">
      <alignment vertical="center"/>
    </xf>
    <xf numFmtId="4" fontId="17" fillId="0" borderId="4" xfId="0" applyNumberFormat="1" applyFont="1" applyBorder="1" applyAlignment="1" applyProtection="1">
      <alignment horizontal="right" vertical="center"/>
      <protection locked="0"/>
    </xf>
    <xf numFmtId="40" fontId="30" fillId="12" borderId="2" xfId="2" applyNumberFormat="1" applyFont="1" applyFill="1" applyBorder="1" applyAlignment="1" applyProtection="1">
      <alignment horizontal="right" vertical="center"/>
      <protection locked="0"/>
    </xf>
    <xf numFmtId="40" fontId="34" fillId="6" borderId="0" xfId="2" applyNumberFormat="1" applyFont="1" applyFill="1" applyBorder="1" applyAlignment="1" applyProtection="1">
      <alignment horizontal="right" vertical="center"/>
      <protection locked="0"/>
    </xf>
    <xf numFmtId="40" fontId="18" fillId="10" borderId="0" xfId="2" applyNumberFormat="1" applyFont="1" applyFill="1" applyBorder="1" applyAlignment="1" applyProtection="1">
      <alignment horizontal="right"/>
      <protection locked="0"/>
    </xf>
    <xf numFmtId="40" fontId="34" fillId="10" borderId="0" xfId="2" applyNumberFormat="1" applyFont="1" applyFill="1" applyBorder="1" applyAlignment="1" applyProtection="1">
      <alignment horizontal="right" vertical="center"/>
      <protection locked="0"/>
    </xf>
    <xf numFmtId="4" fontId="17" fillId="0" borderId="5" xfId="0" applyNumberFormat="1" applyFont="1" applyBorder="1" applyAlignment="1" applyProtection="1">
      <alignment horizontal="right" vertical="center"/>
      <protection locked="0"/>
    </xf>
    <xf numFmtId="4" fontId="17" fillId="0" borderId="27" xfId="0" applyNumberFormat="1" applyFont="1" applyBorder="1" applyAlignment="1" applyProtection="1">
      <alignment horizontal="right" vertical="center"/>
      <protection locked="0"/>
    </xf>
    <xf numFmtId="2" fontId="28" fillId="10" borderId="0" xfId="0" applyNumberFormat="1" applyFont="1" applyFill="1" applyAlignment="1">
      <alignment horizontal="center" vertical="center"/>
    </xf>
    <xf numFmtId="2" fontId="31" fillId="1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11" borderId="0" xfId="0" applyFont="1" applyFill="1" applyBorder="1" applyAlignment="1" applyProtection="1">
      <alignment horizontal="center" wrapText="1"/>
      <protection locked="0"/>
    </xf>
    <xf numFmtId="0" fontId="12" fillId="7" borderId="16" xfId="0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9" fillId="5" borderId="18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</cellXfs>
  <cellStyles count="13">
    <cellStyle name="60% - Énfasis3" xfId="1" builtinId="40"/>
    <cellStyle name="Comma 2" xfId="6"/>
    <cellStyle name="Currency 2" xfId="7"/>
    <cellStyle name="Millares" xfId="2" builtinId="3"/>
    <cellStyle name="Millares 3" xfId="11"/>
    <cellStyle name="Moneda" xfId="3" builtinId="4"/>
    <cellStyle name="Normal" xfId="0" builtinId="0"/>
    <cellStyle name="Normal 2" xfId="5"/>
    <cellStyle name="Normal 2 2" xfId="12"/>
    <cellStyle name="Normal 2 2 2 2" xfId="10"/>
    <cellStyle name="Normal 3" xfId="9"/>
    <cellStyle name="Percent 2" xfId="8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276225</xdr:rowOff>
        </xdr:from>
        <xdr:to>
          <xdr:col>14</xdr:col>
          <xdr:colOff>304800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276225</xdr:rowOff>
        </xdr:from>
        <xdr:to>
          <xdr:col>14</xdr:col>
          <xdr:colOff>304800</xdr:colOff>
          <xdr:row>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276225</xdr:rowOff>
        </xdr:from>
        <xdr:to>
          <xdr:col>14</xdr:col>
          <xdr:colOff>304800</xdr:colOff>
          <xdr:row>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276225</xdr:rowOff>
        </xdr:from>
        <xdr:to>
          <xdr:col>14</xdr:col>
          <xdr:colOff>304800</xdr:colOff>
          <xdr:row>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276225</xdr:rowOff>
        </xdr:from>
        <xdr:to>
          <xdr:col>14</xdr:col>
          <xdr:colOff>304800</xdr:colOff>
          <xdr:row>7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14</xdr:col>
          <xdr:colOff>304800</xdr:colOff>
          <xdr:row>7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190500</xdr:rowOff>
        </xdr:from>
        <xdr:to>
          <xdr:col>14</xdr:col>
          <xdr:colOff>304800</xdr:colOff>
          <xdr:row>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590550</xdr:rowOff>
        </xdr:from>
        <xdr:to>
          <xdr:col>14</xdr:col>
          <xdr:colOff>304800</xdr:colOff>
          <xdr:row>10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276225</xdr:rowOff>
        </xdr:from>
        <xdr:to>
          <xdr:col>14</xdr:col>
          <xdr:colOff>304800</xdr:colOff>
          <xdr:row>11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95250</xdr:rowOff>
        </xdr:from>
        <xdr:to>
          <xdr:col>14</xdr:col>
          <xdr:colOff>304800</xdr:colOff>
          <xdr:row>11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Casilla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409"/>
  <sheetViews>
    <sheetView tabSelected="1" view="pageBreakPreview" zoomScale="85" zoomScaleNormal="100" zoomScaleSheetLayoutView="85" workbookViewId="0">
      <selection activeCell="F16" sqref="F16"/>
    </sheetView>
  </sheetViews>
  <sheetFormatPr baseColWidth="10" defaultColWidth="9.140625" defaultRowHeight="15" x14ac:dyDescent="0.25"/>
  <cols>
    <col min="1" max="1" width="8" style="7" customWidth="1"/>
    <col min="2" max="2" width="71" style="1" customWidth="1"/>
    <col min="3" max="3" width="11" style="3" customWidth="1"/>
    <col min="4" max="4" width="9.140625" style="5"/>
    <col min="5" max="5" width="12.42578125" style="4" customWidth="1"/>
    <col min="6" max="6" width="14" style="4" customWidth="1"/>
    <col min="7" max="7" width="20.5703125" style="4" customWidth="1"/>
    <col min="8" max="8" width="2.7109375" customWidth="1"/>
    <col min="9" max="10" width="124.140625" customWidth="1"/>
    <col min="11" max="11" width="14.140625" customWidth="1"/>
    <col min="12" max="12" width="18.7109375" customWidth="1"/>
    <col min="13" max="14" width="0" hidden="1" customWidth="1"/>
  </cols>
  <sheetData>
    <row r="1" spans="1:12" s="9" customFormat="1" ht="14.25" customHeight="1" x14ac:dyDescent="0.25">
      <c r="A1" s="238"/>
      <c r="B1" s="239"/>
      <c r="C1" s="239"/>
      <c r="D1" s="240"/>
      <c r="E1" s="241"/>
      <c r="F1" s="242"/>
      <c r="G1" s="243"/>
      <c r="H1" s="10"/>
      <c r="I1" s="10"/>
      <c r="J1" s="10"/>
      <c r="K1" s="10"/>
      <c r="L1" s="11"/>
    </row>
    <row r="2" spans="1:12" s="9" customFormat="1" ht="14.25" customHeight="1" x14ac:dyDescent="0.3">
      <c r="A2" s="244"/>
      <c r="B2" s="294"/>
      <c r="C2" s="294"/>
      <c r="D2" s="245"/>
      <c r="E2" s="246"/>
      <c r="F2" s="245"/>
      <c r="G2" s="247"/>
      <c r="H2" s="10"/>
      <c r="I2" s="10"/>
      <c r="J2" s="10"/>
      <c r="K2" s="10"/>
      <c r="L2" s="12"/>
    </row>
    <row r="3" spans="1:12" s="9" customFormat="1" ht="24.75" customHeight="1" x14ac:dyDescent="0.3">
      <c r="A3" s="244"/>
      <c r="B3" s="248"/>
      <c r="C3" s="248"/>
      <c r="D3" s="248"/>
      <c r="E3" s="249"/>
      <c r="F3" s="248"/>
      <c r="G3" s="250"/>
      <c r="H3" s="10"/>
      <c r="I3" s="10"/>
      <c r="J3" s="10"/>
      <c r="K3" s="10"/>
      <c r="L3" s="12"/>
    </row>
    <row r="4" spans="1:12" s="9" customFormat="1" ht="14.25" customHeight="1" x14ac:dyDescent="0.25">
      <c r="A4" s="251"/>
      <c r="B4" s="252"/>
      <c r="C4" s="252"/>
      <c r="D4" s="249"/>
      <c r="E4" s="249"/>
      <c r="F4" s="249"/>
      <c r="G4" s="250"/>
      <c r="H4" s="10"/>
      <c r="I4" s="10"/>
      <c r="J4" s="10"/>
      <c r="K4" s="10"/>
      <c r="L4" s="12"/>
    </row>
    <row r="5" spans="1:12" s="9" customFormat="1" ht="18.75" customHeight="1" x14ac:dyDescent="0.25">
      <c r="A5" s="253"/>
      <c r="B5" s="254"/>
      <c r="C5" s="254"/>
      <c r="D5" s="255"/>
      <c r="E5" s="255"/>
      <c r="F5" s="256"/>
      <c r="G5" s="257"/>
      <c r="H5" s="10"/>
      <c r="I5" s="10"/>
      <c r="J5" s="10"/>
      <c r="K5" s="10"/>
      <c r="L5" s="10"/>
    </row>
    <row r="6" spans="1:12" s="9" customFormat="1" ht="14.25" customHeight="1" x14ac:dyDescent="0.25">
      <c r="A6" s="295" t="s">
        <v>0</v>
      </c>
      <c r="B6" s="296"/>
      <c r="C6" s="296"/>
      <c r="D6" s="296"/>
      <c r="E6" s="296"/>
      <c r="F6" s="296"/>
      <c r="G6" s="296"/>
      <c r="H6" s="10"/>
      <c r="I6" s="10"/>
      <c r="J6" s="10"/>
      <c r="K6" s="10"/>
      <c r="L6" s="14"/>
    </row>
    <row r="7" spans="1:12" s="9" customFormat="1" ht="14.25" customHeight="1" x14ac:dyDescent="0.25">
      <c r="A7" s="15" t="s">
        <v>1</v>
      </c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</row>
    <row r="8" spans="1:12" s="9" customFormat="1" ht="30.75" customHeight="1" x14ac:dyDescent="0.25">
      <c r="A8" s="298" t="s">
        <v>4</v>
      </c>
      <c r="B8" s="299"/>
      <c r="C8" s="299"/>
      <c r="D8" s="297" t="s">
        <v>2</v>
      </c>
      <c r="E8" s="297"/>
      <c r="F8" s="297"/>
      <c r="G8" s="144" t="s">
        <v>3</v>
      </c>
      <c r="H8" s="19"/>
      <c r="I8" s="19"/>
      <c r="J8" s="19"/>
      <c r="K8" s="19"/>
      <c r="L8" s="13"/>
    </row>
    <row r="9" spans="1:12" s="9" customFormat="1" ht="29.25" customHeight="1" x14ac:dyDescent="0.25">
      <c r="A9" s="298" t="s">
        <v>5</v>
      </c>
      <c r="B9" s="299"/>
      <c r="C9" s="300"/>
      <c r="D9" s="301"/>
      <c r="E9" s="302"/>
      <c r="F9" s="303"/>
      <c r="G9" s="20"/>
      <c r="H9" s="19"/>
      <c r="I9" s="19"/>
      <c r="J9" s="19"/>
      <c r="K9" s="19"/>
      <c r="L9" s="13"/>
    </row>
    <row r="10" spans="1:12" s="9" customFormat="1" ht="14.25" customHeight="1" x14ac:dyDescent="0.3">
      <c r="A10" s="21" t="s">
        <v>1</v>
      </c>
      <c r="B10" s="22"/>
      <c r="C10" s="22"/>
      <c r="D10" s="22"/>
      <c r="E10" s="22"/>
      <c r="F10" s="22"/>
      <c r="G10" s="22"/>
      <c r="H10" s="23"/>
      <c r="I10" s="23"/>
      <c r="J10" s="23"/>
      <c r="K10" s="18"/>
      <c r="L10" s="13"/>
    </row>
    <row r="11" spans="1:12" s="9" customFormat="1" ht="14.25" customHeight="1" thickBot="1" x14ac:dyDescent="0.3">
      <c r="A11" s="295" t="s">
        <v>1416</v>
      </c>
      <c r="B11" s="296"/>
      <c r="C11" s="296"/>
      <c r="D11" s="296"/>
      <c r="E11" s="296"/>
      <c r="F11" s="296"/>
      <c r="G11" s="296"/>
      <c r="H11" s="14"/>
      <c r="I11" s="14"/>
      <c r="J11" s="14"/>
      <c r="K11" s="14"/>
      <c r="L11" s="14"/>
    </row>
    <row r="12" spans="1:12" s="9" customFormat="1" ht="37.5" customHeight="1" thickBot="1" x14ac:dyDescent="0.25">
      <c r="A12" s="24" t="s">
        <v>6</v>
      </c>
      <c r="B12" s="25" t="s">
        <v>7</v>
      </c>
      <c r="C12" s="25" t="s">
        <v>8</v>
      </c>
      <c r="D12" s="26" t="s">
        <v>9</v>
      </c>
      <c r="E12" s="27" t="s">
        <v>10</v>
      </c>
      <c r="F12" s="28" t="s">
        <v>11</v>
      </c>
      <c r="G12" s="25" t="s">
        <v>12</v>
      </c>
      <c r="K12" s="104" t="s">
        <v>13</v>
      </c>
      <c r="L12" s="104" t="s">
        <v>14</v>
      </c>
    </row>
    <row r="13" spans="1:12" s="2" customFormat="1" ht="17.25" customHeight="1" x14ac:dyDescent="0.25">
      <c r="A13" s="234"/>
      <c r="B13" s="235"/>
      <c r="C13" s="236"/>
      <c r="D13" s="237"/>
      <c r="E13" s="237"/>
      <c r="F13" s="237"/>
      <c r="G13" s="237"/>
    </row>
    <row r="14" spans="1:12" s="145" customFormat="1" ht="17.25" customHeight="1" x14ac:dyDescent="0.35">
      <c r="A14" s="290" t="s">
        <v>15</v>
      </c>
      <c r="B14" s="290"/>
      <c r="C14" s="290"/>
      <c r="D14" s="290"/>
      <c r="E14" s="290"/>
      <c r="F14" s="290"/>
      <c r="G14" s="290"/>
    </row>
    <row r="15" spans="1:12" s="9" customFormat="1" ht="21" customHeight="1" x14ac:dyDescent="0.2">
      <c r="A15" s="289" t="s">
        <v>16</v>
      </c>
      <c r="B15" s="289"/>
      <c r="C15" s="289"/>
      <c r="D15" s="289"/>
      <c r="E15" s="289"/>
      <c r="F15" s="289"/>
      <c r="G15" s="289"/>
    </row>
    <row r="16" spans="1:12" s="9" customFormat="1" ht="15.75" customHeight="1" x14ac:dyDescent="0.2">
      <c r="A16" s="233"/>
      <c r="B16" s="233"/>
      <c r="C16" s="233"/>
      <c r="D16" s="233"/>
      <c r="E16" s="233"/>
      <c r="F16" s="106"/>
      <c r="G16" s="106"/>
    </row>
    <row r="17" spans="1:7" s="9" customFormat="1" ht="15.75" customHeight="1" x14ac:dyDescent="0.2">
      <c r="A17" s="194"/>
      <c r="B17" s="195" t="s">
        <v>17</v>
      </c>
      <c r="C17" s="194"/>
      <c r="D17" s="194"/>
      <c r="E17" s="194"/>
      <c r="F17" s="196"/>
      <c r="G17" s="196"/>
    </row>
    <row r="18" spans="1:7" s="9" customFormat="1" ht="15.75" customHeight="1" x14ac:dyDescent="0.2">
      <c r="A18" s="105"/>
      <c r="B18" s="105"/>
      <c r="C18" s="105"/>
      <c r="D18" s="105"/>
      <c r="E18" s="105"/>
      <c r="F18" s="106"/>
      <c r="G18" s="106"/>
    </row>
    <row r="19" spans="1:7" s="9" customFormat="1" ht="21" customHeight="1" x14ac:dyDescent="0.25">
      <c r="A19" s="143">
        <v>1</v>
      </c>
      <c r="B19" s="218" t="s">
        <v>18</v>
      </c>
      <c r="C19" s="107"/>
      <c r="D19" s="108"/>
      <c r="E19" s="109"/>
      <c r="F19" s="109"/>
      <c r="G19" s="110"/>
    </row>
    <row r="20" spans="1:7" s="161" customFormat="1" ht="21" customHeight="1" x14ac:dyDescent="0.2">
      <c r="A20" s="111">
        <f>A19+0.01</f>
        <v>1.01</v>
      </c>
      <c r="B20" s="217" t="s">
        <v>19</v>
      </c>
      <c r="C20" s="112">
        <v>40.549999999999997</v>
      </c>
      <c r="D20" s="113" t="s">
        <v>20</v>
      </c>
      <c r="E20" s="282"/>
      <c r="F20" s="115">
        <f t="shared" ref="F20:F58" si="0">ROUND(C20*E20,2)</f>
        <v>0</v>
      </c>
      <c r="G20" s="116"/>
    </row>
    <row r="21" spans="1:7" s="161" customFormat="1" ht="21" customHeight="1" x14ac:dyDescent="0.2">
      <c r="A21" s="111">
        <f t="shared" ref="A21:A58" si="1">A20+0.01</f>
        <v>1.02</v>
      </c>
      <c r="B21" s="217" t="s">
        <v>21</v>
      </c>
      <c r="C21" s="112">
        <v>12.71</v>
      </c>
      <c r="D21" s="113" t="s">
        <v>20</v>
      </c>
      <c r="E21" s="282"/>
      <c r="F21" s="115">
        <f t="shared" si="0"/>
        <v>0</v>
      </c>
      <c r="G21" s="116"/>
    </row>
    <row r="22" spans="1:7" s="161" customFormat="1" ht="21" customHeight="1" x14ac:dyDescent="0.2">
      <c r="A22" s="111">
        <f t="shared" si="1"/>
        <v>1.03</v>
      </c>
      <c r="B22" s="217" t="s">
        <v>22</v>
      </c>
      <c r="C22" s="112">
        <v>5.0599999999999996</v>
      </c>
      <c r="D22" s="113" t="s">
        <v>20</v>
      </c>
      <c r="E22" s="282"/>
      <c r="F22" s="115">
        <f t="shared" si="0"/>
        <v>0</v>
      </c>
      <c r="G22" s="116"/>
    </row>
    <row r="23" spans="1:7" s="9" customFormat="1" ht="21" customHeight="1" x14ac:dyDescent="0.2">
      <c r="A23" s="111">
        <f t="shared" si="1"/>
        <v>1.04</v>
      </c>
      <c r="B23" s="217" t="s">
        <v>23</v>
      </c>
      <c r="C23" s="112">
        <v>2</v>
      </c>
      <c r="D23" s="113" t="s">
        <v>24</v>
      </c>
      <c r="E23" s="282"/>
      <c r="F23" s="115">
        <f t="shared" si="0"/>
        <v>0</v>
      </c>
      <c r="G23" s="116"/>
    </row>
    <row r="24" spans="1:7" s="9" customFormat="1" ht="21" customHeight="1" x14ac:dyDescent="0.2">
      <c r="A24" s="111">
        <f t="shared" si="1"/>
        <v>1.05</v>
      </c>
      <c r="B24" s="217" t="s">
        <v>25</v>
      </c>
      <c r="C24" s="112">
        <v>2</v>
      </c>
      <c r="D24" s="118" t="s">
        <v>24</v>
      </c>
      <c r="E24" s="282"/>
      <c r="F24" s="115">
        <f t="shared" si="0"/>
        <v>0</v>
      </c>
      <c r="G24" s="116"/>
    </row>
    <row r="25" spans="1:7" s="9" customFormat="1" ht="21" customHeight="1" x14ac:dyDescent="0.2">
      <c r="A25" s="111">
        <f t="shared" si="1"/>
        <v>1.06</v>
      </c>
      <c r="B25" s="217" t="s">
        <v>26</v>
      </c>
      <c r="C25" s="112">
        <v>2</v>
      </c>
      <c r="D25" s="118" t="s">
        <v>24</v>
      </c>
      <c r="E25" s="282"/>
      <c r="F25" s="115">
        <f t="shared" si="0"/>
        <v>0</v>
      </c>
      <c r="G25" s="116"/>
    </row>
    <row r="26" spans="1:7" s="9" customFormat="1" ht="21" customHeight="1" x14ac:dyDescent="0.2">
      <c r="A26" s="111">
        <f t="shared" si="1"/>
        <v>1.07</v>
      </c>
      <c r="B26" s="217" t="s">
        <v>27</v>
      </c>
      <c r="C26" s="119">
        <v>1</v>
      </c>
      <c r="D26" s="118" t="s">
        <v>24</v>
      </c>
      <c r="E26" s="282"/>
      <c r="F26" s="115">
        <f t="shared" si="0"/>
        <v>0</v>
      </c>
      <c r="G26" s="115"/>
    </row>
    <row r="27" spans="1:7" s="9" customFormat="1" ht="21" customHeight="1" x14ac:dyDescent="0.2">
      <c r="A27" s="111">
        <f t="shared" si="1"/>
        <v>1.08</v>
      </c>
      <c r="B27" s="217" t="s">
        <v>28</v>
      </c>
      <c r="C27" s="112">
        <v>1</v>
      </c>
      <c r="D27" s="118" t="s">
        <v>24</v>
      </c>
      <c r="E27" s="282"/>
      <c r="F27" s="115">
        <f t="shared" si="0"/>
        <v>0</v>
      </c>
      <c r="G27" s="115"/>
    </row>
    <row r="28" spans="1:7" s="161" customFormat="1" ht="23.25" customHeight="1" x14ac:dyDescent="0.2">
      <c r="A28" s="111">
        <f t="shared" si="1"/>
        <v>1.0900000000000001</v>
      </c>
      <c r="B28" s="219" t="s">
        <v>29</v>
      </c>
      <c r="C28" s="37">
        <v>12.71</v>
      </c>
      <c r="D28" s="118" t="s">
        <v>20</v>
      </c>
      <c r="E28" s="282"/>
      <c r="F28" s="115">
        <f t="shared" si="0"/>
        <v>0</v>
      </c>
      <c r="G28" s="117"/>
    </row>
    <row r="29" spans="1:7" s="161" customFormat="1" ht="23.25" customHeight="1" x14ac:dyDescent="0.2">
      <c r="A29" s="111">
        <f t="shared" si="1"/>
        <v>1.1000000000000001</v>
      </c>
      <c r="B29" s="219" t="s">
        <v>30</v>
      </c>
      <c r="C29" s="37">
        <v>5.0599999999999996</v>
      </c>
      <c r="D29" s="118" t="s">
        <v>20</v>
      </c>
      <c r="E29" s="282"/>
      <c r="F29" s="115">
        <f t="shared" si="0"/>
        <v>0</v>
      </c>
      <c r="G29" s="117"/>
    </row>
    <row r="30" spans="1:7" s="161" customFormat="1" ht="23.25" customHeight="1" x14ac:dyDescent="0.2">
      <c r="A30" s="111">
        <f t="shared" si="1"/>
        <v>1.1100000000000001</v>
      </c>
      <c r="B30" s="219" t="s">
        <v>31</v>
      </c>
      <c r="C30" s="37">
        <v>13.35</v>
      </c>
      <c r="D30" s="118" t="s">
        <v>20</v>
      </c>
      <c r="E30" s="282"/>
      <c r="F30" s="115">
        <f t="shared" si="0"/>
        <v>0</v>
      </c>
      <c r="G30" s="117"/>
    </row>
    <row r="31" spans="1:7" s="161" customFormat="1" ht="52.5" customHeight="1" x14ac:dyDescent="0.2">
      <c r="A31" s="111">
        <f t="shared" si="1"/>
        <v>1.1200000000000001</v>
      </c>
      <c r="B31" s="220" t="s">
        <v>32</v>
      </c>
      <c r="C31" s="37">
        <v>2</v>
      </c>
      <c r="D31" s="118" t="s">
        <v>24</v>
      </c>
      <c r="E31" s="282"/>
      <c r="F31" s="115">
        <f t="shared" si="0"/>
        <v>0</v>
      </c>
      <c r="G31" s="117"/>
    </row>
    <row r="32" spans="1:7" s="161" customFormat="1" ht="48" customHeight="1" x14ac:dyDescent="0.2">
      <c r="A32" s="111">
        <f t="shared" si="1"/>
        <v>1.1300000000000001</v>
      </c>
      <c r="B32" s="220" t="s">
        <v>33</v>
      </c>
      <c r="C32" s="37">
        <v>12.71</v>
      </c>
      <c r="D32" s="118" t="s">
        <v>20</v>
      </c>
      <c r="E32" s="282"/>
      <c r="F32" s="115">
        <f t="shared" si="0"/>
        <v>0</v>
      </c>
      <c r="G32" s="117"/>
    </row>
    <row r="33" spans="1:7" s="161" customFormat="1" ht="48" customHeight="1" x14ac:dyDescent="0.2">
      <c r="A33" s="111">
        <f t="shared" si="1"/>
        <v>1.1400000000000001</v>
      </c>
      <c r="B33" s="220" t="s">
        <v>34</v>
      </c>
      <c r="C33" s="37">
        <v>5.0599999999999996</v>
      </c>
      <c r="D33" s="118" t="s">
        <v>20</v>
      </c>
      <c r="E33" s="282"/>
      <c r="F33" s="115">
        <f t="shared" si="0"/>
        <v>0</v>
      </c>
      <c r="G33" s="117"/>
    </row>
    <row r="34" spans="1:7" s="161" customFormat="1" ht="58.5" customHeight="1" x14ac:dyDescent="0.2">
      <c r="A34" s="111">
        <f t="shared" si="1"/>
        <v>1.1500000000000001</v>
      </c>
      <c r="B34" s="221" t="s">
        <v>35</v>
      </c>
      <c r="C34" s="37">
        <v>4</v>
      </c>
      <c r="D34" s="118" t="s">
        <v>24</v>
      </c>
      <c r="E34" s="282"/>
      <c r="F34" s="115">
        <f t="shared" si="0"/>
        <v>0</v>
      </c>
      <c r="G34" s="117"/>
    </row>
    <row r="35" spans="1:7" s="161" customFormat="1" ht="33" customHeight="1" x14ac:dyDescent="0.2">
      <c r="A35" s="111">
        <f t="shared" si="1"/>
        <v>1.1600000000000001</v>
      </c>
      <c r="B35" s="222" t="s">
        <v>36</v>
      </c>
      <c r="C35" s="37">
        <v>20</v>
      </c>
      <c r="D35" s="118" t="s">
        <v>20</v>
      </c>
      <c r="E35" s="282"/>
      <c r="F35" s="115">
        <f t="shared" si="0"/>
        <v>0</v>
      </c>
      <c r="G35" s="117"/>
    </row>
    <row r="36" spans="1:7" s="161" customFormat="1" ht="36.75" customHeight="1" x14ac:dyDescent="0.2">
      <c r="A36" s="111">
        <f t="shared" si="1"/>
        <v>1.1700000000000002</v>
      </c>
      <c r="B36" s="223" t="s">
        <v>37</v>
      </c>
      <c r="C36" s="37">
        <v>12.71</v>
      </c>
      <c r="D36" s="118" t="s">
        <v>20</v>
      </c>
      <c r="E36" s="282"/>
      <c r="F36" s="115">
        <f t="shared" si="0"/>
        <v>0</v>
      </c>
      <c r="G36" s="117"/>
    </row>
    <row r="37" spans="1:7" s="161" customFormat="1" ht="45.75" customHeight="1" x14ac:dyDescent="0.2">
      <c r="A37" s="111">
        <f t="shared" si="1"/>
        <v>1.1800000000000002</v>
      </c>
      <c r="B37" s="223" t="s">
        <v>38</v>
      </c>
      <c r="C37" s="37">
        <v>40.549999999999997</v>
      </c>
      <c r="D37" s="118" t="s">
        <v>20</v>
      </c>
      <c r="E37" s="282"/>
      <c r="F37" s="115">
        <f t="shared" si="0"/>
        <v>0</v>
      </c>
      <c r="G37" s="117"/>
    </row>
    <row r="38" spans="1:7" s="161" customFormat="1" ht="45.75" customHeight="1" x14ac:dyDescent="0.2">
      <c r="A38" s="111">
        <f t="shared" si="1"/>
        <v>1.1900000000000002</v>
      </c>
      <c r="B38" s="223" t="s">
        <v>39</v>
      </c>
      <c r="C38" s="37">
        <v>11.66</v>
      </c>
      <c r="D38" s="118" t="s">
        <v>20</v>
      </c>
      <c r="E38" s="282"/>
      <c r="F38" s="115">
        <f t="shared" si="0"/>
        <v>0</v>
      </c>
      <c r="G38" s="117"/>
    </row>
    <row r="39" spans="1:7" s="161" customFormat="1" ht="45.75" customHeight="1" x14ac:dyDescent="0.2">
      <c r="A39" s="111">
        <f t="shared" si="1"/>
        <v>1.2000000000000002</v>
      </c>
      <c r="B39" s="223" t="s">
        <v>40</v>
      </c>
      <c r="C39" s="37">
        <v>1</v>
      </c>
      <c r="D39" s="118" t="s">
        <v>24</v>
      </c>
      <c r="E39" s="282"/>
      <c r="F39" s="115">
        <f t="shared" si="0"/>
        <v>0</v>
      </c>
      <c r="G39" s="117"/>
    </row>
    <row r="40" spans="1:7" s="161" customFormat="1" ht="54" customHeight="1" x14ac:dyDescent="0.2">
      <c r="A40" s="111">
        <f t="shared" si="1"/>
        <v>1.2100000000000002</v>
      </c>
      <c r="B40" s="223" t="s">
        <v>41</v>
      </c>
      <c r="C40" s="121">
        <v>2</v>
      </c>
      <c r="D40" s="122" t="s">
        <v>42</v>
      </c>
      <c r="E40" s="123"/>
      <c r="F40" s="115">
        <f t="shared" si="0"/>
        <v>0</v>
      </c>
      <c r="G40" s="117"/>
    </row>
    <row r="41" spans="1:7" s="161" customFormat="1" ht="23.25" customHeight="1" x14ac:dyDescent="0.2">
      <c r="A41" s="111">
        <f t="shared" si="1"/>
        <v>1.2200000000000002</v>
      </c>
      <c r="B41" s="219" t="s">
        <v>43</v>
      </c>
      <c r="C41" s="37">
        <v>1</v>
      </c>
      <c r="D41" s="118" t="s">
        <v>24</v>
      </c>
      <c r="E41" s="282"/>
      <c r="F41" s="115">
        <f t="shared" si="0"/>
        <v>0</v>
      </c>
      <c r="G41" s="117"/>
    </row>
    <row r="42" spans="1:7" s="161" customFormat="1" ht="41.25" customHeight="1" x14ac:dyDescent="0.2">
      <c r="A42" s="111">
        <f t="shared" si="1"/>
        <v>1.2300000000000002</v>
      </c>
      <c r="B42" s="219" t="s">
        <v>44</v>
      </c>
      <c r="C42" s="37">
        <v>1</v>
      </c>
      <c r="D42" s="118" t="s">
        <v>24</v>
      </c>
      <c r="E42" s="282"/>
      <c r="F42" s="115">
        <f t="shared" si="0"/>
        <v>0</v>
      </c>
      <c r="G42" s="117"/>
    </row>
    <row r="43" spans="1:7" s="161" customFormat="1" ht="59.25" customHeight="1" x14ac:dyDescent="0.2">
      <c r="A43" s="111">
        <f t="shared" si="1"/>
        <v>1.2400000000000002</v>
      </c>
      <c r="B43" s="223" t="s">
        <v>45</v>
      </c>
      <c r="C43" s="121">
        <v>1</v>
      </c>
      <c r="D43" s="122" t="s">
        <v>42</v>
      </c>
      <c r="E43" s="123"/>
      <c r="F43" s="115">
        <f t="shared" si="0"/>
        <v>0</v>
      </c>
      <c r="G43" s="125"/>
    </row>
    <row r="44" spans="1:7" s="161" customFormat="1" ht="23.25" customHeight="1" x14ac:dyDescent="0.2">
      <c r="A44" s="111">
        <f t="shared" si="1"/>
        <v>1.2500000000000002</v>
      </c>
      <c r="B44" s="219" t="s">
        <v>46</v>
      </c>
      <c r="C44" s="37">
        <v>2</v>
      </c>
      <c r="D44" s="118" t="s">
        <v>24</v>
      </c>
      <c r="E44" s="282"/>
      <c r="F44" s="115">
        <f t="shared" si="0"/>
        <v>0</v>
      </c>
      <c r="G44" s="117"/>
    </row>
    <row r="45" spans="1:7" s="161" customFormat="1" ht="23.25" customHeight="1" x14ac:dyDescent="0.2">
      <c r="A45" s="111">
        <f t="shared" si="1"/>
        <v>1.2600000000000002</v>
      </c>
      <c r="B45" s="223" t="s">
        <v>47</v>
      </c>
      <c r="C45" s="126">
        <v>1</v>
      </c>
      <c r="D45" s="127" t="s">
        <v>42</v>
      </c>
      <c r="E45" s="128"/>
      <c r="F45" s="115">
        <f t="shared" si="0"/>
        <v>0</v>
      </c>
      <c r="G45" s="117"/>
    </row>
    <row r="46" spans="1:7" s="161" customFormat="1" ht="42.75" customHeight="1" x14ac:dyDescent="0.2">
      <c r="A46" s="111">
        <f t="shared" si="1"/>
        <v>1.2700000000000002</v>
      </c>
      <c r="B46" s="219" t="s">
        <v>48</v>
      </c>
      <c r="C46" s="37">
        <v>2</v>
      </c>
      <c r="D46" s="118" t="s">
        <v>24</v>
      </c>
      <c r="E46" s="282"/>
      <c r="F46" s="115">
        <f t="shared" si="0"/>
        <v>0</v>
      </c>
      <c r="G46" s="117"/>
    </row>
    <row r="47" spans="1:7" s="161" customFormat="1" ht="45" customHeight="1" x14ac:dyDescent="0.2">
      <c r="A47" s="111">
        <f t="shared" si="1"/>
        <v>1.2800000000000002</v>
      </c>
      <c r="B47" s="224" t="s">
        <v>49</v>
      </c>
      <c r="C47" s="121">
        <v>2</v>
      </c>
      <c r="D47" s="122" t="s">
        <v>42</v>
      </c>
      <c r="E47" s="123"/>
      <c r="F47" s="115">
        <f t="shared" si="0"/>
        <v>0</v>
      </c>
      <c r="G47" s="117"/>
    </row>
    <row r="48" spans="1:7" s="161" customFormat="1" ht="45" customHeight="1" x14ac:dyDescent="0.2">
      <c r="A48" s="111">
        <f t="shared" si="1"/>
        <v>1.2900000000000003</v>
      </c>
      <c r="B48" s="223" t="s">
        <v>50</v>
      </c>
      <c r="C48" s="121">
        <v>1</v>
      </c>
      <c r="D48" s="122" t="s">
        <v>42</v>
      </c>
      <c r="E48" s="123"/>
      <c r="F48" s="115">
        <f t="shared" si="0"/>
        <v>0</v>
      </c>
      <c r="G48" s="117"/>
    </row>
    <row r="49" spans="1:7" s="161" customFormat="1" ht="43.5" customHeight="1" x14ac:dyDescent="0.2">
      <c r="A49" s="111">
        <f t="shared" si="1"/>
        <v>1.3000000000000003</v>
      </c>
      <c r="B49" s="223" t="s">
        <v>51</v>
      </c>
      <c r="C49" s="121">
        <v>11.79</v>
      </c>
      <c r="D49" s="122" t="s">
        <v>20</v>
      </c>
      <c r="E49" s="123"/>
      <c r="F49" s="115">
        <f t="shared" si="0"/>
        <v>0</v>
      </c>
      <c r="G49" s="117"/>
    </row>
    <row r="50" spans="1:7" s="161" customFormat="1" ht="43.5" customHeight="1" x14ac:dyDescent="0.2">
      <c r="A50" s="111">
        <f t="shared" si="1"/>
        <v>1.3100000000000003</v>
      </c>
      <c r="B50" s="223" t="s">
        <v>52</v>
      </c>
      <c r="C50" s="121">
        <v>1</v>
      </c>
      <c r="D50" s="122" t="s">
        <v>53</v>
      </c>
      <c r="E50" s="123"/>
      <c r="F50" s="115">
        <f t="shared" si="0"/>
        <v>0</v>
      </c>
      <c r="G50" s="117"/>
    </row>
    <row r="51" spans="1:7" s="161" customFormat="1" ht="43.5" customHeight="1" x14ac:dyDescent="0.2">
      <c r="A51" s="111">
        <f t="shared" si="1"/>
        <v>1.3200000000000003</v>
      </c>
      <c r="B51" s="223" t="s">
        <v>54</v>
      </c>
      <c r="C51" s="121">
        <v>2</v>
      </c>
      <c r="D51" s="122" t="s">
        <v>24</v>
      </c>
      <c r="E51" s="123"/>
      <c r="F51" s="115">
        <f t="shared" si="0"/>
        <v>0</v>
      </c>
      <c r="G51" s="117"/>
    </row>
    <row r="52" spans="1:7" s="161" customFormat="1" ht="43.5" customHeight="1" x14ac:dyDescent="0.2">
      <c r="A52" s="111">
        <f t="shared" si="1"/>
        <v>1.3300000000000003</v>
      </c>
      <c r="B52" s="223" t="s">
        <v>55</v>
      </c>
      <c r="C52" s="121">
        <v>21</v>
      </c>
      <c r="D52" s="122" t="s">
        <v>56</v>
      </c>
      <c r="E52" s="123"/>
      <c r="F52" s="115">
        <f t="shared" si="0"/>
        <v>0</v>
      </c>
      <c r="G52" s="117"/>
    </row>
    <row r="53" spans="1:7" s="161" customFormat="1" ht="43.5" customHeight="1" x14ac:dyDescent="0.2">
      <c r="A53" s="111">
        <f t="shared" si="1"/>
        <v>1.3400000000000003</v>
      </c>
      <c r="B53" s="223" t="s">
        <v>57</v>
      </c>
      <c r="C53" s="121">
        <v>2</v>
      </c>
      <c r="D53" s="122" t="s">
        <v>24</v>
      </c>
      <c r="E53" s="123"/>
      <c r="F53" s="115">
        <f t="shared" si="0"/>
        <v>0</v>
      </c>
      <c r="G53" s="117"/>
    </row>
    <row r="54" spans="1:7" s="161" customFormat="1" ht="43.5" customHeight="1" x14ac:dyDescent="0.2">
      <c r="A54" s="111">
        <f t="shared" si="1"/>
        <v>1.3500000000000003</v>
      </c>
      <c r="B54" s="223" t="s">
        <v>58</v>
      </c>
      <c r="C54" s="121">
        <v>1</v>
      </c>
      <c r="D54" s="122" t="s">
        <v>24</v>
      </c>
      <c r="E54" s="123"/>
      <c r="F54" s="115">
        <f t="shared" si="0"/>
        <v>0</v>
      </c>
      <c r="G54" s="117"/>
    </row>
    <row r="55" spans="1:7" s="161" customFormat="1" ht="43.5" customHeight="1" x14ac:dyDescent="0.2">
      <c r="A55" s="111">
        <f t="shared" si="1"/>
        <v>1.3600000000000003</v>
      </c>
      <c r="B55" s="223" t="s">
        <v>59</v>
      </c>
      <c r="C55" s="121">
        <v>1</v>
      </c>
      <c r="D55" s="122" t="s">
        <v>24</v>
      </c>
      <c r="E55" s="123"/>
      <c r="F55" s="115">
        <f t="shared" si="0"/>
        <v>0</v>
      </c>
      <c r="G55" s="117"/>
    </row>
    <row r="56" spans="1:7" s="161" customFormat="1" ht="30" customHeight="1" x14ac:dyDescent="0.2">
      <c r="A56" s="111">
        <f t="shared" si="1"/>
        <v>1.3700000000000003</v>
      </c>
      <c r="B56" s="223" t="s">
        <v>60</v>
      </c>
      <c r="C56" s="121">
        <v>1</v>
      </c>
      <c r="D56" s="122" t="s">
        <v>24</v>
      </c>
      <c r="E56" s="123"/>
      <c r="F56" s="115">
        <f t="shared" si="0"/>
        <v>0</v>
      </c>
      <c r="G56" s="117"/>
    </row>
    <row r="57" spans="1:7" s="161" customFormat="1" ht="30" customHeight="1" x14ac:dyDescent="0.2">
      <c r="A57" s="111">
        <f t="shared" si="1"/>
        <v>1.3800000000000003</v>
      </c>
      <c r="B57" s="223" t="s">
        <v>61</v>
      </c>
      <c r="C57" s="121">
        <v>2</v>
      </c>
      <c r="D57" s="122" t="s">
        <v>24</v>
      </c>
      <c r="E57" s="123"/>
      <c r="F57" s="115">
        <f t="shared" si="0"/>
        <v>0</v>
      </c>
      <c r="G57" s="117"/>
    </row>
    <row r="58" spans="1:7" s="161" customFormat="1" ht="23.25" customHeight="1" x14ac:dyDescent="0.2">
      <c r="A58" s="111">
        <f t="shared" si="1"/>
        <v>1.3900000000000003</v>
      </c>
      <c r="B58" s="219" t="s">
        <v>62</v>
      </c>
      <c r="C58" s="37">
        <v>1</v>
      </c>
      <c r="D58" s="118" t="s">
        <v>53</v>
      </c>
      <c r="E58" s="282"/>
      <c r="F58" s="115">
        <f t="shared" si="0"/>
        <v>0</v>
      </c>
      <c r="G58" s="117"/>
    </row>
    <row r="59" spans="1:7" s="161" customFormat="1" ht="21" customHeight="1" x14ac:dyDescent="0.2">
      <c r="A59" s="132"/>
      <c r="B59" s="133" t="s">
        <v>63</v>
      </c>
      <c r="C59" s="134"/>
      <c r="D59" s="135"/>
      <c r="E59" s="283"/>
      <c r="F59" s="136"/>
      <c r="G59" s="137">
        <f>SUM(F20:F58)</f>
        <v>0</v>
      </c>
    </row>
    <row r="60" spans="1:7" s="13" customFormat="1" ht="21" customHeight="1" x14ac:dyDescent="0.2">
      <c r="A60" s="150"/>
      <c r="B60" s="212"/>
      <c r="C60" s="151"/>
      <c r="D60" s="152"/>
      <c r="E60" s="284"/>
      <c r="F60" s="153"/>
      <c r="G60" s="154"/>
    </row>
    <row r="61" spans="1:7" s="161" customFormat="1" ht="21" customHeight="1" x14ac:dyDescent="0.25">
      <c r="A61" s="143">
        <v>2</v>
      </c>
      <c r="B61" s="218" t="s">
        <v>64</v>
      </c>
      <c r="C61" s="107"/>
      <c r="D61" s="108"/>
      <c r="E61" s="285"/>
      <c r="F61" s="109"/>
      <c r="G61" s="110"/>
    </row>
    <row r="62" spans="1:7" s="161" customFormat="1" ht="21" customHeight="1" x14ac:dyDescent="0.2">
      <c r="A62" s="111">
        <f t="shared" ref="A62" si="2">A61+0.01</f>
        <v>2.0099999999999998</v>
      </c>
      <c r="B62" s="217" t="s">
        <v>19</v>
      </c>
      <c r="C62" s="112">
        <v>35.770000000000003</v>
      </c>
      <c r="D62" s="113" t="s">
        <v>20</v>
      </c>
      <c r="E62" s="282"/>
      <c r="F62" s="115">
        <f t="shared" ref="F62:F94" si="3">ROUND(C62*E62,2)</f>
        <v>0</v>
      </c>
      <c r="G62" s="116"/>
    </row>
    <row r="63" spans="1:7" s="161" customFormat="1" ht="21" customHeight="1" x14ac:dyDescent="0.2">
      <c r="A63" s="111">
        <f t="shared" ref="A63:A94" si="4">A62+0.01</f>
        <v>2.0199999999999996</v>
      </c>
      <c r="B63" s="217" t="s">
        <v>21</v>
      </c>
      <c r="C63" s="112">
        <v>10.93</v>
      </c>
      <c r="D63" s="113" t="s">
        <v>20</v>
      </c>
      <c r="E63" s="282"/>
      <c r="F63" s="115">
        <f t="shared" si="3"/>
        <v>0</v>
      </c>
      <c r="G63" s="116"/>
    </row>
    <row r="64" spans="1:7" s="9" customFormat="1" ht="21" customHeight="1" x14ac:dyDescent="0.2">
      <c r="A64" s="111">
        <f t="shared" si="4"/>
        <v>2.0299999999999994</v>
      </c>
      <c r="B64" s="217" t="s">
        <v>23</v>
      </c>
      <c r="C64" s="112">
        <v>2</v>
      </c>
      <c r="D64" s="113" t="s">
        <v>24</v>
      </c>
      <c r="E64" s="282"/>
      <c r="F64" s="115">
        <f t="shared" si="3"/>
        <v>0</v>
      </c>
      <c r="G64" s="116"/>
    </row>
    <row r="65" spans="1:7" s="9" customFormat="1" ht="21" customHeight="1" x14ac:dyDescent="0.2">
      <c r="A65" s="111">
        <f t="shared" si="4"/>
        <v>2.0399999999999991</v>
      </c>
      <c r="B65" s="217" t="s">
        <v>25</v>
      </c>
      <c r="C65" s="112">
        <v>3</v>
      </c>
      <c r="D65" s="118" t="s">
        <v>24</v>
      </c>
      <c r="E65" s="282"/>
      <c r="F65" s="115">
        <f t="shared" si="3"/>
        <v>0</v>
      </c>
      <c r="G65" s="116"/>
    </row>
    <row r="66" spans="1:7" s="9" customFormat="1" ht="21" customHeight="1" x14ac:dyDescent="0.2">
      <c r="A66" s="111">
        <f t="shared" si="4"/>
        <v>2.0499999999999989</v>
      </c>
      <c r="B66" s="217" t="s">
        <v>27</v>
      </c>
      <c r="C66" s="119">
        <v>1</v>
      </c>
      <c r="D66" s="118" t="s">
        <v>24</v>
      </c>
      <c r="E66" s="282"/>
      <c r="F66" s="115">
        <f t="shared" si="3"/>
        <v>0</v>
      </c>
      <c r="G66" s="115"/>
    </row>
    <row r="67" spans="1:7" s="9" customFormat="1" ht="21" customHeight="1" x14ac:dyDescent="0.2">
      <c r="A67" s="111">
        <f t="shared" si="4"/>
        <v>2.0599999999999987</v>
      </c>
      <c r="B67" s="217" t="s">
        <v>28</v>
      </c>
      <c r="C67" s="112">
        <v>1</v>
      </c>
      <c r="D67" s="118" t="s">
        <v>24</v>
      </c>
      <c r="E67" s="282"/>
      <c r="F67" s="115">
        <f t="shared" si="3"/>
        <v>0</v>
      </c>
      <c r="G67" s="115"/>
    </row>
    <row r="68" spans="1:7" s="161" customFormat="1" ht="23.25" customHeight="1" x14ac:dyDescent="0.2">
      <c r="A68" s="111">
        <f t="shared" si="4"/>
        <v>2.0699999999999985</v>
      </c>
      <c r="B68" s="219" t="s">
        <v>65</v>
      </c>
      <c r="C68" s="37">
        <v>10.93</v>
      </c>
      <c r="D68" s="118" t="s">
        <v>20</v>
      </c>
      <c r="E68" s="282"/>
      <c r="F68" s="115">
        <f t="shared" si="3"/>
        <v>0</v>
      </c>
      <c r="G68" s="117"/>
    </row>
    <row r="69" spans="1:7" s="161" customFormat="1" ht="23.25" customHeight="1" x14ac:dyDescent="0.2">
      <c r="A69" s="111">
        <f t="shared" si="4"/>
        <v>2.0799999999999983</v>
      </c>
      <c r="B69" s="219" t="s">
        <v>31</v>
      </c>
      <c r="C69" s="37">
        <v>12</v>
      </c>
      <c r="D69" s="118" t="s">
        <v>20</v>
      </c>
      <c r="E69" s="282"/>
      <c r="F69" s="115">
        <f t="shared" si="3"/>
        <v>0</v>
      </c>
      <c r="G69" s="117"/>
    </row>
    <row r="70" spans="1:7" s="161" customFormat="1" ht="46.5" customHeight="1" x14ac:dyDescent="0.2">
      <c r="A70" s="111">
        <f t="shared" si="4"/>
        <v>2.0899999999999981</v>
      </c>
      <c r="B70" s="220" t="s">
        <v>66</v>
      </c>
      <c r="C70" s="37">
        <v>1</v>
      </c>
      <c r="D70" s="118" t="s">
        <v>24</v>
      </c>
      <c r="E70" s="282"/>
      <c r="F70" s="115">
        <f t="shared" si="3"/>
        <v>0</v>
      </c>
      <c r="G70" s="117"/>
    </row>
    <row r="71" spans="1:7" s="161" customFormat="1" ht="48" customHeight="1" x14ac:dyDescent="0.2">
      <c r="A71" s="111">
        <f t="shared" si="4"/>
        <v>2.0999999999999979</v>
      </c>
      <c r="B71" s="220" t="s">
        <v>67</v>
      </c>
      <c r="C71" s="37">
        <v>10.93</v>
      </c>
      <c r="D71" s="118" t="s">
        <v>20</v>
      </c>
      <c r="E71" s="282"/>
      <c r="F71" s="115">
        <f t="shared" si="3"/>
        <v>0</v>
      </c>
      <c r="G71" s="117"/>
    </row>
    <row r="72" spans="1:7" s="161" customFormat="1" ht="58.5" customHeight="1" x14ac:dyDescent="0.2">
      <c r="A72" s="111">
        <f t="shared" si="4"/>
        <v>2.1099999999999977</v>
      </c>
      <c r="B72" s="221" t="s">
        <v>35</v>
      </c>
      <c r="C72" s="37">
        <v>4</v>
      </c>
      <c r="D72" s="118" t="s">
        <v>24</v>
      </c>
      <c r="E72" s="282"/>
      <c r="F72" s="115">
        <f t="shared" si="3"/>
        <v>0</v>
      </c>
      <c r="G72" s="117"/>
    </row>
    <row r="73" spans="1:7" s="161" customFormat="1" ht="36.75" customHeight="1" x14ac:dyDescent="0.2">
      <c r="A73" s="111">
        <f t="shared" si="4"/>
        <v>2.1199999999999974</v>
      </c>
      <c r="B73" s="223" t="s">
        <v>37</v>
      </c>
      <c r="C73" s="37">
        <v>10.93</v>
      </c>
      <c r="D73" s="118" t="s">
        <v>20</v>
      </c>
      <c r="E73" s="282"/>
      <c r="F73" s="115">
        <f t="shared" si="3"/>
        <v>0</v>
      </c>
      <c r="G73" s="117"/>
    </row>
    <row r="74" spans="1:7" s="161" customFormat="1" ht="45.75" customHeight="1" x14ac:dyDescent="0.2">
      <c r="A74" s="111">
        <f t="shared" si="4"/>
        <v>2.1299999999999972</v>
      </c>
      <c r="B74" s="223" t="s">
        <v>38</v>
      </c>
      <c r="C74" s="37">
        <v>35.770000000000003</v>
      </c>
      <c r="D74" s="118" t="s">
        <v>20</v>
      </c>
      <c r="E74" s="282"/>
      <c r="F74" s="115">
        <f t="shared" si="3"/>
        <v>0</v>
      </c>
      <c r="G74" s="117"/>
    </row>
    <row r="75" spans="1:7" s="161" customFormat="1" ht="45.75" customHeight="1" x14ac:dyDescent="0.2">
      <c r="A75" s="111">
        <f t="shared" si="4"/>
        <v>2.139999999999997</v>
      </c>
      <c r="B75" s="223" t="s">
        <v>39</v>
      </c>
      <c r="C75" s="37">
        <v>11.66</v>
      </c>
      <c r="D75" s="118" t="s">
        <v>20</v>
      </c>
      <c r="E75" s="282"/>
      <c r="F75" s="115">
        <f t="shared" si="3"/>
        <v>0</v>
      </c>
      <c r="G75" s="117"/>
    </row>
    <row r="76" spans="1:7" s="161" customFormat="1" ht="45.75" customHeight="1" x14ac:dyDescent="0.2">
      <c r="A76" s="111">
        <f t="shared" si="4"/>
        <v>2.1499999999999968</v>
      </c>
      <c r="B76" s="223" t="s">
        <v>40</v>
      </c>
      <c r="C76" s="37">
        <v>1</v>
      </c>
      <c r="D76" s="118" t="s">
        <v>24</v>
      </c>
      <c r="E76" s="282"/>
      <c r="F76" s="115">
        <f t="shared" si="3"/>
        <v>0</v>
      </c>
      <c r="G76" s="117"/>
    </row>
    <row r="77" spans="1:7" s="161" customFormat="1" ht="54" customHeight="1" x14ac:dyDescent="0.2">
      <c r="A77" s="111">
        <f t="shared" si="4"/>
        <v>2.1599999999999966</v>
      </c>
      <c r="B77" s="223" t="s">
        <v>41</v>
      </c>
      <c r="C77" s="121">
        <v>2</v>
      </c>
      <c r="D77" s="122" t="s">
        <v>42</v>
      </c>
      <c r="E77" s="123"/>
      <c r="F77" s="115">
        <f t="shared" si="3"/>
        <v>0</v>
      </c>
      <c r="G77" s="117"/>
    </row>
    <row r="78" spans="1:7" s="161" customFormat="1" ht="23.25" customHeight="1" x14ac:dyDescent="0.2">
      <c r="A78" s="111">
        <f t="shared" si="4"/>
        <v>2.1699999999999964</v>
      </c>
      <c r="B78" s="219" t="s">
        <v>43</v>
      </c>
      <c r="C78" s="37">
        <v>1</v>
      </c>
      <c r="D78" s="118" t="s">
        <v>24</v>
      </c>
      <c r="E78" s="282"/>
      <c r="F78" s="115">
        <f t="shared" si="3"/>
        <v>0</v>
      </c>
      <c r="G78" s="117"/>
    </row>
    <row r="79" spans="1:7" s="161" customFormat="1" ht="41.25" customHeight="1" x14ac:dyDescent="0.2">
      <c r="A79" s="111">
        <f t="shared" si="4"/>
        <v>2.1799999999999962</v>
      </c>
      <c r="B79" s="219" t="s">
        <v>44</v>
      </c>
      <c r="C79" s="37">
        <v>1</v>
      </c>
      <c r="D79" s="118" t="s">
        <v>24</v>
      </c>
      <c r="E79" s="282"/>
      <c r="F79" s="115">
        <f t="shared" si="3"/>
        <v>0</v>
      </c>
      <c r="G79" s="117"/>
    </row>
    <row r="80" spans="1:7" s="161" customFormat="1" ht="59.25" customHeight="1" x14ac:dyDescent="0.2">
      <c r="A80" s="111">
        <f t="shared" si="4"/>
        <v>2.1899999999999959</v>
      </c>
      <c r="B80" s="223" t="s">
        <v>45</v>
      </c>
      <c r="C80" s="121">
        <v>2</v>
      </c>
      <c r="D80" s="122" t="s">
        <v>42</v>
      </c>
      <c r="E80" s="123"/>
      <c r="F80" s="115">
        <f t="shared" si="3"/>
        <v>0</v>
      </c>
      <c r="G80" s="125"/>
    </row>
    <row r="81" spans="1:7" s="161" customFormat="1" ht="23.25" customHeight="1" x14ac:dyDescent="0.2">
      <c r="A81" s="111">
        <f t="shared" si="4"/>
        <v>2.1999999999999957</v>
      </c>
      <c r="B81" s="219" t="s">
        <v>46</v>
      </c>
      <c r="C81" s="37">
        <v>2</v>
      </c>
      <c r="D81" s="118" t="s">
        <v>24</v>
      </c>
      <c r="E81" s="282"/>
      <c r="F81" s="115">
        <f t="shared" si="3"/>
        <v>0</v>
      </c>
      <c r="G81" s="117"/>
    </row>
    <row r="82" spans="1:7" s="161" customFormat="1" ht="41.25" customHeight="1" x14ac:dyDescent="0.2">
      <c r="A82" s="111">
        <f t="shared" si="4"/>
        <v>2.2099999999999955</v>
      </c>
      <c r="B82" s="223" t="s">
        <v>47</v>
      </c>
      <c r="C82" s="126">
        <v>1</v>
      </c>
      <c r="D82" s="127" t="s">
        <v>42</v>
      </c>
      <c r="E82" s="128"/>
      <c r="F82" s="115">
        <f t="shared" si="3"/>
        <v>0</v>
      </c>
      <c r="G82" s="117"/>
    </row>
    <row r="83" spans="1:7" s="161" customFormat="1" ht="42.75" customHeight="1" x14ac:dyDescent="0.2">
      <c r="A83" s="111">
        <f t="shared" si="4"/>
        <v>2.2199999999999953</v>
      </c>
      <c r="B83" s="219" t="s">
        <v>48</v>
      </c>
      <c r="C83" s="37">
        <v>2</v>
      </c>
      <c r="D83" s="118" t="s">
        <v>24</v>
      </c>
      <c r="E83" s="282"/>
      <c r="F83" s="115">
        <f t="shared" si="3"/>
        <v>0</v>
      </c>
      <c r="G83" s="117"/>
    </row>
    <row r="84" spans="1:7" s="161" customFormat="1" ht="45" customHeight="1" x14ac:dyDescent="0.2">
      <c r="A84" s="111">
        <f t="shared" si="4"/>
        <v>2.2299999999999951</v>
      </c>
      <c r="B84" s="224" t="s">
        <v>49</v>
      </c>
      <c r="C84" s="121">
        <v>2</v>
      </c>
      <c r="D84" s="122" t="s">
        <v>42</v>
      </c>
      <c r="E84" s="123"/>
      <c r="F84" s="115">
        <f t="shared" si="3"/>
        <v>0</v>
      </c>
      <c r="G84" s="117"/>
    </row>
    <row r="85" spans="1:7" s="161" customFormat="1" ht="45" customHeight="1" x14ac:dyDescent="0.2">
      <c r="A85" s="111">
        <f t="shared" si="4"/>
        <v>2.2399999999999949</v>
      </c>
      <c r="B85" s="223" t="s">
        <v>50</v>
      </c>
      <c r="C85" s="121">
        <v>1</v>
      </c>
      <c r="D85" s="122" t="s">
        <v>42</v>
      </c>
      <c r="E85" s="123"/>
      <c r="F85" s="115">
        <f t="shared" si="3"/>
        <v>0</v>
      </c>
      <c r="G85" s="117"/>
    </row>
    <row r="86" spans="1:7" s="161" customFormat="1" ht="43.5" customHeight="1" x14ac:dyDescent="0.2">
      <c r="A86" s="111">
        <f t="shared" si="4"/>
        <v>2.2499999999999947</v>
      </c>
      <c r="B86" s="223" t="s">
        <v>51</v>
      </c>
      <c r="C86" s="121">
        <v>8.9</v>
      </c>
      <c r="D86" s="122" t="s">
        <v>20</v>
      </c>
      <c r="E86" s="123"/>
      <c r="F86" s="115">
        <f t="shared" si="3"/>
        <v>0</v>
      </c>
      <c r="G86" s="117"/>
    </row>
    <row r="87" spans="1:7" s="161" customFormat="1" ht="43.5" customHeight="1" x14ac:dyDescent="0.2">
      <c r="A87" s="111">
        <f t="shared" si="4"/>
        <v>2.2599999999999945</v>
      </c>
      <c r="B87" s="223" t="s">
        <v>68</v>
      </c>
      <c r="C87" s="121">
        <v>1</v>
      </c>
      <c r="D87" s="122" t="s">
        <v>53</v>
      </c>
      <c r="E87" s="123"/>
      <c r="F87" s="115">
        <f t="shared" si="3"/>
        <v>0</v>
      </c>
      <c r="G87" s="117"/>
    </row>
    <row r="88" spans="1:7" s="161" customFormat="1" ht="43.5" customHeight="1" x14ac:dyDescent="0.2">
      <c r="A88" s="111">
        <f t="shared" si="4"/>
        <v>2.2699999999999942</v>
      </c>
      <c r="B88" s="223" t="s">
        <v>54</v>
      </c>
      <c r="C88" s="121">
        <v>2</v>
      </c>
      <c r="D88" s="122" t="s">
        <v>24</v>
      </c>
      <c r="E88" s="123"/>
      <c r="F88" s="115">
        <f t="shared" si="3"/>
        <v>0</v>
      </c>
      <c r="G88" s="117"/>
    </row>
    <row r="89" spans="1:7" s="161" customFormat="1" ht="43.5" customHeight="1" x14ac:dyDescent="0.2">
      <c r="A89" s="111">
        <f t="shared" si="4"/>
        <v>2.279999999999994</v>
      </c>
      <c r="B89" s="223" t="s">
        <v>55</v>
      </c>
      <c r="C89" s="121">
        <v>32</v>
      </c>
      <c r="D89" s="122" t="s">
        <v>56</v>
      </c>
      <c r="E89" s="123"/>
      <c r="F89" s="115">
        <f t="shared" si="3"/>
        <v>0</v>
      </c>
      <c r="G89" s="117"/>
    </row>
    <row r="90" spans="1:7" s="161" customFormat="1" ht="43.5" customHeight="1" x14ac:dyDescent="0.2">
      <c r="A90" s="111">
        <f t="shared" si="4"/>
        <v>2.2899999999999938</v>
      </c>
      <c r="B90" s="223" t="s">
        <v>57</v>
      </c>
      <c r="C90" s="121">
        <v>2</v>
      </c>
      <c r="D90" s="122" t="s">
        <v>24</v>
      </c>
      <c r="E90" s="123"/>
      <c r="F90" s="115">
        <f t="shared" si="3"/>
        <v>0</v>
      </c>
      <c r="G90" s="117"/>
    </row>
    <row r="91" spans="1:7" s="161" customFormat="1" ht="48" customHeight="1" x14ac:dyDescent="0.2">
      <c r="A91" s="111">
        <f t="shared" si="4"/>
        <v>2.2999999999999936</v>
      </c>
      <c r="B91" s="223" t="s">
        <v>59</v>
      </c>
      <c r="C91" s="121">
        <v>1</v>
      </c>
      <c r="D91" s="122" t="s">
        <v>24</v>
      </c>
      <c r="E91" s="123"/>
      <c r="F91" s="115">
        <f t="shared" si="3"/>
        <v>0</v>
      </c>
      <c r="G91" s="117"/>
    </row>
    <row r="92" spans="1:7" s="161" customFormat="1" ht="43.5" customHeight="1" x14ac:dyDescent="0.2">
      <c r="A92" s="111">
        <f t="shared" si="4"/>
        <v>2.3099999999999934</v>
      </c>
      <c r="B92" s="223" t="s">
        <v>69</v>
      </c>
      <c r="C92" s="121">
        <v>1</v>
      </c>
      <c r="D92" s="122" t="s">
        <v>24</v>
      </c>
      <c r="E92" s="123"/>
      <c r="F92" s="115">
        <f t="shared" si="3"/>
        <v>0</v>
      </c>
      <c r="G92" s="117"/>
    </row>
    <row r="93" spans="1:7" s="161" customFormat="1" ht="43.5" customHeight="1" x14ac:dyDescent="0.2">
      <c r="A93" s="111">
        <f t="shared" si="4"/>
        <v>2.3199999999999932</v>
      </c>
      <c r="B93" s="223" t="s">
        <v>70</v>
      </c>
      <c r="C93" s="121">
        <v>2</v>
      </c>
      <c r="D93" s="122" t="s">
        <v>24</v>
      </c>
      <c r="E93" s="123"/>
      <c r="F93" s="115">
        <f t="shared" si="3"/>
        <v>0</v>
      </c>
      <c r="G93" s="117"/>
    </row>
    <row r="94" spans="1:7" s="161" customFormat="1" ht="23.25" customHeight="1" x14ac:dyDescent="0.2">
      <c r="A94" s="111">
        <f t="shared" si="4"/>
        <v>2.329999999999993</v>
      </c>
      <c r="B94" s="219" t="s">
        <v>62</v>
      </c>
      <c r="C94" s="37">
        <v>1</v>
      </c>
      <c r="D94" s="118" t="s">
        <v>53</v>
      </c>
      <c r="E94" s="282"/>
      <c r="F94" s="115">
        <f t="shared" si="3"/>
        <v>0</v>
      </c>
      <c r="G94" s="117"/>
    </row>
    <row r="95" spans="1:7" s="161" customFormat="1" ht="21" customHeight="1" x14ac:dyDescent="0.2">
      <c r="A95" s="132"/>
      <c r="B95" s="133" t="s">
        <v>63</v>
      </c>
      <c r="C95" s="134"/>
      <c r="D95" s="135"/>
      <c r="E95" s="283"/>
      <c r="F95" s="136"/>
      <c r="G95" s="137">
        <f>SUM(F62:F94)</f>
        <v>0</v>
      </c>
    </row>
    <row r="96" spans="1:7" s="106" customFormat="1" ht="21" customHeight="1" x14ac:dyDescent="0.2">
      <c r="A96" s="155"/>
      <c r="B96" s="214"/>
      <c r="C96" s="157"/>
      <c r="D96" s="158"/>
      <c r="E96" s="286"/>
      <c r="F96" s="159"/>
      <c r="G96" s="160"/>
    </row>
    <row r="97" spans="1:7" s="161" customFormat="1" ht="21" customHeight="1" x14ac:dyDescent="0.25">
      <c r="A97" s="143">
        <v>3</v>
      </c>
      <c r="B97" s="218" t="s">
        <v>71</v>
      </c>
      <c r="C97" s="107"/>
      <c r="D97" s="108"/>
      <c r="E97" s="285"/>
      <c r="F97" s="109"/>
      <c r="G97" s="110"/>
    </row>
    <row r="98" spans="1:7" s="161" customFormat="1" ht="42.75" customHeight="1" x14ac:dyDescent="0.2">
      <c r="A98" s="111">
        <f>A97+0.01</f>
        <v>3.01</v>
      </c>
      <c r="B98" s="217" t="s">
        <v>72</v>
      </c>
      <c r="C98" s="112">
        <v>1</v>
      </c>
      <c r="D98" s="113" t="s">
        <v>53</v>
      </c>
      <c r="E98" s="282"/>
      <c r="F98" s="115">
        <f t="shared" ref="F98:F111" si="5">ROUND(C98*E98,2)</f>
        <v>0</v>
      </c>
      <c r="G98" s="116"/>
    </row>
    <row r="99" spans="1:7" s="161" customFormat="1" ht="39.75" customHeight="1" x14ac:dyDescent="0.2">
      <c r="A99" s="225">
        <f t="shared" ref="A99:A111" si="6">A98+0.01</f>
        <v>3.0199999999999996</v>
      </c>
      <c r="B99" s="229" t="s">
        <v>73</v>
      </c>
      <c r="C99" s="258">
        <v>0.01</v>
      </c>
      <c r="D99" s="230" t="s">
        <v>74</v>
      </c>
      <c r="E99" s="287"/>
      <c r="F99" s="115">
        <f t="shared" si="5"/>
        <v>0</v>
      </c>
      <c r="G99" s="164"/>
    </row>
    <row r="100" spans="1:7" s="9" customFormat="1" ht="37.5" customHeight="1" x14ac:dyDescent="0.2">
      <c r="A100" s="111">
        <f t="shared" si="6"/>
        <v>3.0299999999999994</v>
      </c>
      <c r="B100" s="219" t="s">
        <v>75</v>
      </c>
      <c r="C100" s="37">
        <v>5</v>
      </c>
      <c r="D100" s="118" t="s">
        <v>20</v>
      </c>
      <c r="E100" s="282"/>
      <c r="F100" s="115">
        <f t="shared" si="5"/>
        <v>0</v>
      </c>
      <c r="G100" s="116"/>
    </row>
    <row r="101" spans="1:7" s="9" customFormat="1" ht="49.5" customHeight="1" x14ac:dyDescent="0.2">
      <c r="A101" s="225">
        <f t="shared" si="6"/>
        <v>3.0399999999999991</v>
      </c>
      <c r="B101" s="223" t="s">
        <v>76</v>
      </c>
      <c r="C101" s="121">
        <v>0.2</v>
      </c>
      <c r="D101" s="122" t="s">
        <v>74</v>
      </c>
      <c r="E101" s="123"/>
      <c r="F101" s="115">
        <f t="shared" si="5"/>
        <v>0</v>
      </c>
      <c r="G101" s="228"/>
    </row>
    <row r="102" spans="1:7" s="9" customFormat="1" ht="49.5" customHeight="1" x14ac:dyDescent="0.2">
      <c r="A102" s="111">
        <f t="shared" si="6"/>
        <v>3.0499999999999989</v>
      </c>
      <c r="B102" s="223" t="s">
        <v>77</v>
      </c>
      <c r="C102" s="121">
        <v>0.28000000000000003</v>
      </c>
      <c r="D102" s="122" t="s">
        <v>74</v>
      </c>
      <c r="E102" s="123"/>
      <c r="F102" s="115">
        <f t="shared" si="5"/>
        <v>0</v>
      </c>
      <c r="G102" s="228"/>
    </row>
    <row r="103" spans="1:7" s="9" customFormat="1" ht="36.75" customHeight="1" x14ac:dyDescent="0.2">
      <c r="A103" s="225">
        <f t="shared" si="6"/>
        <v>3.0599999999999987</v>
      </c>
      <c r="B103" s="223" t="s">
        <v>78</v>
      </c>
      <c r="C103" s="37">
        <v>4</v>
      </c>
      <c r="D103" s="118" t="s">
        <v>20</v>
      </c>
      <c r="E103" s="282"/>
      <c r="F103" s="115">
        <f t="shared" si="5"/>
        <v>0</v>
      </c>
      <c r="G103" s="116"/>
    </row>
    <row r="104" spans="1:7" s="9" customFormat="1" ht="45.75" customHeight="1" x14ac:dyDescent="0.2">
      <c r="A104" s="111">
        <f t="shared" si="6"/>
        <v>3.0699999999999985</v>
      </c>
      <c r="B104" s="223" t="s">
        <v>79</v>
      </c>
      <c r="C104" s="37">
        <v>5.5</v>
      </c>
      <c r="D104" s="118" t="s">
        <v>20</v>
      </c>
      <c r="E104" s="282"/>
      <c r="F104" s="115">
        <f t="shared" si="5"/>
        <v>0</v>
      </c>
      <c r="G104" s="116"/>
    </row>
    <row r="105" spans="1:7" s="9" customFormat="1" ht="23.25" customHeight="1" x14ac:dyDescent="0.2">
      <c r="A105" s="225">
        <f t="shared" si="6"/>
        <v>3.0799999999999983</v>
      </c>
      <c r="B105" s="219" t="s">
        <v>80</v>
      </c>
      <c r="C105" s="37">
        <v>15.3</v>
      </c>
      <c r="D105" s="118" t="s">
        <v>81</v>
      </c>
      <c r="E105" s="282"/>
      <c r="F105" s="115">
        <f t="shared" si="5"/>
        <v>0</v>
      </c>
      <c r="G105" s="164"/>
    </row>
    <row r="106" spans="1:7" s="9" customFormat="1" ht="45" customHeight="1" x14ac:dyDescent="0.2">
      <c r="A106" s="111">
        <f t="shared" si="6"/>
        <v>3.0899999999999981</v>
      </c>
      <c r="B106" s="222" t="s">
        <v>82</v>
      </c>
      <c r="C106" s="37">
        <v>5.5</v>
      </c>
      <c r="D106" s="118" t="s">
        <v>20</v>
      </c>
      <c r="E106" s="282"/>
      <c r="F106" s="115">
        <f t="shared" si="5"/>
        <v>0</v>
      </c>
      <c r="G106" s="117"/>
    </row>
    <row r="107" spans="1:7" s="9" customFormat="1" ht="44.25" customHeight="1" x14ac:dyDescent="0.2">
      <c r="A107" s="225">
        <f t="shared" si="6"/>
        <v>3.0999999999999979</v>
      </c>
      <c r="B107" s="219" t="s">
        <v>83</v>
      </c>
      <c r="C107" s="37">
        <v>0.96</v>
      </c>
      <c r="D107" s="118" t="s">
        <v>20</v>
      </c>
      <c r="E107" s="282"/>
      <c r="F107" s="115">
        <f t="shared" si="5"/>
        <v>0</v>
      </c>
      <c r="G107" s="120"/>
    </row>
    <row r="108" spans="1:7" s="9" customFormat="1" ht="44.25" customHeight="1" x14ac:dyDescent="0.2">
      <c r="A108" s="111">
        <f t="shared" si="6"/>
        <v>3.1099999999999977</v>
      </c>
      <c r="B108" s="219" t="s">
        <v>84</v>
      </c>
      <c r="C108" s="37">
        <v>4.8</v>
      </c>
      <c r="D108" s="118" t="s">
        <v>20</v>
      </c>
      <c r="E108" s="282"/>
      <c r="F108" s="115">
        <f t="shared" si="5"/>
        <v>0</v>
      </c>
      <c r="G108" s="120"/>
    </row>
    <row r="109" spans="1:7" s="9" customFormat="1" ht="47.25" customHeight="1" x14ac:dyDescent="0.2">
      <c r="A109" s="225">
        <f t="shared" si="6"/>
        <v>3.1199999999999974</v>
      </c>
      <c r="B109" s="221" t="s">
        <v>85</v>
      </c>
      <c r="C109" s="37">
        <v>1</v>
      </c>
      <c r="D109" s="118" t="s">
        <v>24</v>
      </c>
      <c r="E109" s="282"/>
      <c r="F109" s="115">
        <f t="shared" si="5"/>
        <v>0</v>
      </c>
      <c r="G109" s="120"/>
    </row>
    <row r="110" spans="1:7" s="9" customFormat="1" ht="47.25" customHeight="1" x14ac:dyDescent="0.2">
      <c r="A110" s="225">
        <f t="shared" si="6"/>
        <v>3.1299999999999972</v>
      </c>
      <c r="B110" s="221" t="s">
        <v>86</v>
      </c>
      <c r="C110" s="37">
        <v>1.5</v>
      </c>
      <c r="D110" s="118" t="s">
        <v>74</v>
      </c>
      <c r="E110" s="282"/>
      <c r="F110" s="115">
        <f t="shared" si="5"/>
        <v>0</v>
      </c>
      <c r="G110" s="120"/>
    </row>
    <row r="111" spans="1:7" s="161" customFormat="1" ht="23.25" customHeight="1" x14ac:dyDescent="0.2">
      <c r="A111" s="225">
        <f t="shared" si="6"/>
        <v>3.139999999999997</v>
      </c>
      <c r="B111" s="231" t="s">
        <v>62</v>
      </c>
      <c r="C111" s="226">
        <v>1</v>
      </c>
      <c r="D111" s="227" t="s">
        <v>53</v>
      </c>
      <c r="E111" s="288"/>
      <c r="F111" s="115">
        <f t="shared" si="5"/>
        <v>0</v>
      </c>
      <c r="G111" s="232"/>
    </row>
    <row r="112" spans="1:7" s="9" customFormat="1" ht="21" customHeight="1" x14ac:dyDescent="0.2">
      <c r="A112" s="149"/>
      <c r="B112" s="133" t="s">
        <v>63</v>
      </c>
      <c r="C112" s="134"/>
      <c r="D112" s="135"/>
      <c r="E112" s="136"/>
      <c r="F112" s="136"/>
      <c r="G112" s="137">
        <f>SUM(F98:F111)</f>
        <v>0</v>
      </c>
    </row>
    <row r="113" spans="1:7" s="106" customFormat="1" ht="21" customHeight="1" x14ac:dyDescent="0.2">
      <c r="A113" s="155"/>
      <c r="B113" s="214"/>
      <c r="C113" s="157"/>
      <c r="D113" s="158"/>
      <c r="E113" s="159"/>
      <c r="F113" s="159"/>
      <c r="G113" s="160"/>
    </row>
    <row r="114" spans="1:7" s="161" customFormat="1" ht="21" hidden="1" customHeight="1" x14ac:dyDescent="0.25">
      <c r="A114" s="143">
        <v>4</v>
      </c>
      <c r="B114" s="205" t="s">
        <v>87</v>
      </c>
      <c r="C114" s="107"/>
      <c r="D114" s="108"/>
      <c r="E114" s="109"/>
      <c r="F114" s="109"/>
      <c r="G114" s="110"/>
    </row>
    <row r="115" spans="1:7" s="161" customFormat="1" ht="34.5" hidden="1" customHeight="1" x14ac:dyDescent="0.2">
      <c r="A115" s="111">
        <f>A114+0.01</f>
        <v>4.01</v>
      </c>
      <c r="B115" s="203" t="s">
        <v>88</v>
      </c>
      <c r="C115" s="112">
        <v>3</v>
      </c>
      <c r="D115" s="113" t="s">
        <v>24</v>
      </c>
      <c r="E115" s="114">
        <v>3500</v>
      </c>
      <c r="F115" s="115">
        <f t="shared" ref="F115:F117" si="7">ROUND(C115*E115,2)</f>
        <v>10500</v>
      </c>
      <c r="G115" s="116"/>
    </row>
    <row r="116" spans="1:7" s="161" customFormat="1" ht="21" hidden="1" customHeight="1" x14ac:dyDescent="0.2">
      <c r="A116" s="111">
        <f t="shared" ref="A116:A119" si="8">A115+0.01</f>
        <v>4.0199999999999996</v>
      </c>
      <c r="B116" s="203" t="s">
        <v>89</v>
      </c>
      <c r="C116" s="112">
        <v>2</v>
      </c>
      <c r="D116" s="113" t="s">
        <v>24</v>
      </c>
      <c r="E116" s="162">
        <v>900</v>
      </c>
      <c r="F116" s="163">
        <f t="shared" si="7"/>
        <v>1800</v>
      </c>
      <c r="G116" s="164"/>
    </row>
    <row r="117" spans="1:7" s="9" customFormat="1" ht="23.25" hidden="1" customHeight="1" x14ac:dyDescent="0.2">
      <c r="A117" s="111">
        <f t="shared" si="8"/>
        <v>4.0299999999999994</v>
      </c>
      <c r="B117" s="204" t="s">
        <v>90</v>
      </c>
      <c r="C117" s="37">
        <v>1</v>
      </c>
      <c r="D117" s="118" t="s">
        <v>24</v>
      </c>
      <c r="E117" s="114">
        <v>2500</v>
      </c>
      <c r="F117" s="120">
        <f t="shared" si="7"/>
        <v>2500</v>
      </c>
      <c r="G117" s="165"/>
    </row>
    <row r="118" spans="1:7" s="9" customFormat="1" ht="60.75" hidden="1" customHeight="1" x14ac:dyDescent="0.2">
      <c r="A118" s="111">
        <f t="shared" si="8"/>
        <v>4.0399999999999991</v>
      </c>
      <c r="B118" s="210" t="s">
        <v>49</v>
      </c>
      <c r="C118" s="37">
        <v>3</v>
      </c>
      <c r="D118" s="118" t="s">
        <v>24</v>
      </c>
      <c r="E118" s="114">
        <v>2500</v>
      </c>
      <c r="F118" s="120">
        <f t="shared" ref="F118" si="9">ROUND(C118*E118,2)</f>
        <v>7500</v>
      </c>
      <c r="G118" s="120"/>
    </row>
    <row r="119" spans="1:7" s="9" customFormat="1" ht="37.5" hidden="1" customHeight="1" x14ac:dyDescent="0.2">
      <c r="A119" s="111">
        <f t="shared" si="8"/>
        <v>4.0499999999999989</v>
      </c>
      <c r="B119" s="210" t="s">
        <v>91</v>
      </c>
      <c r="C119" s="37">
        <v>1</v>
      </c>
      <c r="D119" s="118" t="s">
        <v>24</v>
      </c>
      <c r="E119" s="114">
        <v>1500</v>
      </c>
      <c r="F119" s="120">
        <f t="shared" ref="F119" si="10">ROUND(C119*E119,2)</f>
        <v>1500</v>
      </c>
      <c r="G119" s="120"/>
    </row>
    <row r="120" spans="1:7" s="9" customFormat="1" ht="21" hidden="1" customHeight="1" x14ac:dyDescent="0.2">
      <c r="A120" s="149"/>
      <c r="B120" s="211" t="s">
        <v>63</v>
      </c>
      <c r="C120" s="134"/>
      <c r="D120" s="135"/>
      <c r="E120" s="136"/>
      <c r="F120" s="136"/>
      <c r="G120" s="137" t="e">
        <f>SUM(F115:F119)*#REF!</f>
        <v>#REF!</v>
      </c>
    </row>
    <row r="121" spans="1:7" s="106" customFormat="1" ht="21" hidden="1" customHeight="1" x14ac:dyDescent="0.2">
      <c r="A121" s="155"/>
      <c r="B121" s="214"/>
      <c r="C121" s="157"/>
      <c r="D121" s="158"/>
      <c r="E121" s="159"/>
      <c r="F121" s="159"/>
      <c r="G121" s="160"/>
    </row>
    <row r="122" spans="1:7" s="161" customFormat="1" ht="21" hidden="1" customHeight="1" x14ac:dyDescent="0.25">
      <c r="A122" s="143">
        <v>5</v>
      </c>
      <c r="B122" s="205" t="s">
        <v>92</v>
      </c>
      <c r="C122" s="107"/>
      <c r="D122" s="108"/>
      <c r="E122" s="109"/>
      <c r="F122" s="109"/>
      <c r="G122" s="110"/>
    </row>
    <row r="123" spans="1:7" s="161" customFormat="1" ht="34.5" hidden="1" customHeight="1" x14ac:dyDescent="0.2">
      <c r="A123" s="111">
        <f>A122+0.01</f>
        <v>5.01</v>
      </c>
      <c r="B123" s="203" t="s">
        <v>88</v>
      </c>
      <c r="C123" s="112">
        <v>3</v>
      </c>
      <c r="D123" s="113" t="s">
        <v>24</v>
      </c>
      <c r="E123" s="114">
        <v>3500</v>
      </c>
      <c r="F123" s="115">
        <f t="shared" ref="F123:F125" si="11">ROUND(C123*E123,2)</f>
        <v>10500</v>
      </c>
      <c r="G123" s="116"/>
    </row>
    <row r="124" spans="1:7" s="161" customFormat="1" ht="21" hidden="1" customHeight="1" x14ac:dyDescent="0.2">
      <c r="A124" s="111">
        <f t="shared" ref="A124:A125" si="12">A123+0.01</f>
        <v>5.0199999999999996</v>
      </c>
      <c r="B124" s="203" t="s">
        <v>89</v>
      </c>
      <c r="C124" s="112">
        <v>2</v>
      </c>
      <c r="D124" s="113" t="s">
        <v>24</v>
      </c>
      <c r="E124" s="162">
        <v>900</v>
      </c>
      <c r="F124" s="163">
        <f t="shared" si="11"/>
        <v>1800</v>
      </c>
      <c r="G124" s="164"/>
    </row>
    <row r="125" spans="1:7" s="9" customFormat="1" ht="23.25" hidden="1" customHeight="1" x14ac:dyDescent="0.2">
      <c r="A125" s="111">
        <f t="shared" si="12"/>
        <v>5.0299999999999994</v>
      </c>
      <c r="B125" s="204" t="s">
        <v>90</v>
      </c>
      <c r="C125" s="37">
        <v>1</v>
      </c>
      <c r="D125" s="118" t="s">
        <v>24</v>
      </c>
      <c r="E125" s="114">
        <v>2500</v>
      </c>
      <c r="F125" s="120">
        <f t="shared" si="11"/>
        <v>2500</v>
      </c>
      <c r="G125" s="165"/>
    </row>
    <row r="126" spans="1:7" s="9" customFormat="1" ht="21" hidden="1" customHeight="1" x14ac:dyDescent="0.2">
      <c r="A126" s="149"/>
      <c r="B126" s="211" t="s">
        <v>63</v>
      </c>
      <c r="C126" s="134"/>
      <c r="D126" s="135"/>
      <c r="E126" s="136"/>
      <c r="F126" s="136"/>
      <c r="G126" s="137" t="e">
        <f>SUM(F123:F125)*#REF!</f>
        <v>#REF!</v>
      </c>
    </row>
    <row r="127" spans="1:7" s="106" customFormat="1" ht="21" hidden="1" customHeight="1" x14ac:dyDescent="0.2">
      <c r="A127" s="155"/>
      <c r="B127" s="214"/>
      <c r="C127" s="157"/>
      <c r="D127" s="158"/>
      <c r="E127" s="159"/>
      <c r="F127" s="159"/>
      <c r="G127" s="160"/>
    </row>
    <row r="128" spans="1:7" s="161" customFormat="1" ht="21" hidden="1" customHeight="1" x14ac:dyDescent="0.25">
      <c r="A128" s="143">
        <v>6</v>
      </c>
      <c r="B128" s="205" t="s">
        <v>93</v>
      </c>
      <c r="C128" s="107"/>
      <c r="D128" s="108"/>
      <c r="E128" s="109"/>
      <c r="F128" s="109"/>
      <c r="G128" s="110"/>
    </row>
    <row r="129" spans="1:7" s="161" customFormat="1" ht="21" hidden="1" customHeight="1" x14ac:dyDescent="0.2">
      <c r="A129" s="111">
        <f>A128+0.01</f>
        <v>6.01</v>
      </c>
      <c r="B129" s="203" t="s">
        <v>19</v>
      </c>
      <c r="C129" s="112">
        <f>(1+0.2+2.5+0.4)*2*2.8*1.2+1.5*2.8*2</f>
        <v>35.951999999999998</v>
      </c>
      <c r="D129" s="113" t="s">
        <v>20</v>
      </c>
      <c r="E129" s="114">
        <v>60</v>
      </c>
      <c r="F129" s="115">
        <f t="shared" ref="F129:F133" si="13">ROUND(C129*E129,2)</f>
        <v>2157.12</v>
      </c>
      <c r="G129" s="116"/>
    </row>
    <row r="130" spans="1:7" s="161" customFormat="1" ht="21" hidden="1" customHeight="1" x14ac:dyDescent="0.2">
      <c r="A130" s="111">
        <f t="shared" ref="A130:A153" si="14">A129+0.01</f>
        <v>6.02</v>
      </c>
      <c r="B130" s="203" t="s">
        <v>21</v>
      </c>
      <c r="C130" s="112">
        <f>(1+0.2+2.5+0.4)*1.5*1.2</f>
        <v>7.38</v>
      </c>
      <c r="D130" s="113" t="s">
        <v>20</v>
      </c>
      <c r="E130" s="114">
        <v>60</v>
      </c>
      <c r="F130" s="115">
        <f t="shared" si="13"/>
        <v>442.8</v>
      </c>
      <c r="G130" s="116"/>
    </row>
    <row r="131" spans="1:7" s="161" customFormat="1" ht="21" hidden="1" customHeight="1" x14ac:dyDescent="0.2">
      <c r="A131" s="111">
        <f t="shared" si="14"/>
        <v>6.0299999999999994</v>
      </c>
      <c r="B131" s="203" t="s">
        <v>23</v>
      </c>
      <c r="C131" s="112">
        <v>2</v>
      </c>
      <c r="D131" s="113" t="s">
        <v>24</v>
      </c>
      <c r="E131" s="114">
        <v>600</v>
      </c>
      <c r="F131" s="117">
        <f t="shared" si="13"/>
        <v>1200</v>
      </c>
      <c r="G131" s="116"/>
    </row>
    <row r="132" spans="1:7" s="161" customFormat="1" ht="21" hidden="1" customHeight="1" x14ac:dyDescent="0.2">
      <c r="A132" s="111">
        <f t="shared" si="14"/>
        <v>6.0399999999999991</v>
      </c>
      <c r="B132" s="203" t="s">
        <v>25</v>
      </c>
      <c r="C132" s="112">
        <v>1</v>
      </c>
      <c r="D132" s="118" t="s">
        <v>24</v>
      </c>
      <c r="E132" s="114">
        <v>620</v>
      </c>
      <c r="F132" s="117">
        <f t="shared" si="13"/>
        <v>620</v>
      </c>
      <c r="G132" s="116"/>
    </row>
    <row r="133" spans="1:7" s="161" customFormat="1" ht="21" hidden="1" customHeight="1" x14ac:dyDescent="0.2">
      <c r="A133" s="111">
        <f t="shared" si="14"/>
        <v>6.0499999999999989</v>
      </c>
      <c r="B133" s="203" t="s">
        <v>27</v>
      </c>
      <c r="C133" s="119">
        <v>1</v>
      </c>
      <c r="D133" s="118" t="s">
        <v>24</v>
      </c>
      <c r="E133" s="114">
        <v>560</v>
      </c>
      <c r="F133" s="115">
        <f t="shared" si="13"/>
        <v>560</v>
      </c>
      <c r="G133" s="115"/>
    </row>
    <row r="134" spans="1:7" s="161" customFormat="1" ht="21" hidden="1" customHeight="1" x14ac:dyDescent="0.2">
      <c r="A134" s="111">
        <f t="shared" si="14"/>
        <v>6.0599999999999987</v>
      </c>
      <c r="B134" s="203" t="s">
        <v>28</v>
      </c>
      <c r="C134" s="112">
        <v>1</v>
      </c>
      <c r="D134" s="118" t="s">
        <v>24</v>
      </c>
      <c r="E134" s="114">
        <v>500</v>
      </c>
      <c r="F134" s="117">
        <f>ROUND(C134*E134,2)</f>
        <v>500</v>
      </c>
      <c r="G134" s="115"/>
    </row>
    <row r="135" spans="1:7" s="161" customFormat="1" ht="21" hidden="1" customHeight="1" x14ac:dyDescent="0.2">
      <c r="A135" s="111">
        <f t="shared" si="14"/>
        <v>6.0699999999999985</v>
      </c>
      <c r="B135" s="213" t="s">
        <v>94</v>
      </c>
      <c r="C135" s="37">
        <v>1</v>
      </c>
      <c r="D135" s="118" t="s">
        <v>24</v>
      </c>
      <c r="E135" s="114">
        <v>350</v>
      </c>
      <c r="F135" s="115">
        <f t="shared" ref="F135:F140" si="15">ROUND(C135*E135,2)</f>
        <v>350</v>
      </c>
      <c r="G135" s="115"/>
    </row>
    <row r="136" spans="1:7" s="161" customFormat="1" ht="23.25" hidden="1" customHeight="1" x14ac:dyDescent="0.2">
      <c r="A136" s="111">
        <f t="shared" si="14"/>
        <v>6.0799999999999983</v>
      </c>
      <c r="B136" s="204" t="s">
        <v>95</v>
      </c>
      <c r="C136" s="37">
        <f>C130</f>
        <v>7.38</v>
      </c>
      <c r="D136" s="118" t="s">
        <v>20</v>
      </c>
      <c r="E136" s="114">
        <v>65.599999999999994</v>
      </c>
      <c r="F136" s="120">
        <f t="shared" si="15"/>
        <v>484.13</v>
      </c>
      <c r="G136" s="117"/>
    </row>
    <row r="137" spans="1:7" s="161" customFormat="1" ht="42" hidden="1" customHeight="1" x14ac:dyDescent="0.2">
      <c r="A137" s="111">
        <f t="shared" si="14"/>
        <v>6.0899999999999981</v>
      </c>
      <c r="B137" s="206" t="s">
        <v>96</v>
      </c>
      <c r="C137" s="37">
        <v>1</v>
      </c>
      <c r="D137" s="118" t="s">
        <v>24</v>
      </c>
      <c r="E137" s="114">
        <v>4500</v>
      </c>
      <c r="F137" s="120">
        <f t="shared" si="15"/>
        <v>4500</v>
      </c>
      <c r="G137" s="117"/>
    </row>
    <row r="138" spans="1:7" s="161" customFormat="1" ht="48" hidden="1" customHeight="1" x14ac:dyDescent="0.2">
      <c r="A138" s="111">
        <f t="shared" si="14"/>
        <v>6.0999999999999979</v>
      </c>
      <c r="B138" s="206" t="s">
        <v>97</v>
      </c>
      <c r="C138" s="37">
        <f>C136</f>
        <v>7.38</v>
      </c>
      <c r="D138" s="118" t="s">
        <v>20</v>
      </c>
      <c r="E138" s="114">
        <v>1127.75</v>
      </c>
      <c r="F138" s="120">
        <f t="shared" si="15"/>
        <v>8322.7999999999993</v>
      </c>
      <c r="G138" s="117"/>
    </row>
    <row r="139" spans="1:7" s="161" customFormat="1" ht="45.75" hidden="1" customHeight="1" x14ac:dyDescent="0.2">
      <c r="A139" s="111">
        <f t="shared" si="14"/>
        <v>6.1099999999999977</v>
      </c>
      <c r="B139" s="209" t="s">
        <v>40</v>
      </c>
      <c r="C139" s="37">
        <v>1</v>
      </c>
      <c r="D139" s="118" t="s">
        <v>24</v>
      </c>
      <c r="E139" s="114">
        <v>2500</v>
      </c>
      <c r="F139" s="120">
        <f t="shared" si="15"/>
        <v>2500</v>
      </c>
      <c r="G139" s="117"/>
    </row>
    <row r="140" spans="1:7" s="161" customFormat="1" ht="58.5" hidden="1" customHeight="1" x14ac:dyDescent="0.2">
      <c r="A140" s="111">
        <f t="shared" si="14"/>
        <v>6.1199999999999974</v>
      </c>
      <c r="B140" s="207" t="s">
        <v>98</v>
      </c>
      <c r="C140" s="37">
        <v>2</v>
      </c>
      <c r="D140" s="118" t="s">
        <v>24</v>
      </c>
      <c r="E140" s="114">
        <v>3975</v>
      </c>
      <c r="F140" s="120">
        <f t="shared" si="15"/>
        <v>7950</v>
      </c>
      <c r="G140" s="117"/>
    </row>
    <row r="141" spans="1:7" s="161" customFormat="1" ht="58.5" hidden="1" customHeight="1" x14ac:dyDescent="0.2">
      <c r="A141" s="111">
        <f t="shared" si="14"/>
        <v>6.1299999999999972</v>
      </c>
      <c r="B141" s="210" t="s">
        <v>49</v>
      </c>
      <c r="C141" s="121">
        <v>1</v>
      </c>
      <c r="D141" s="122" t="s">
        <v>42</v>
      </c>
      <c r="E141" s="123">
        <v>3500</v>
      </c>
      <c r="F141" s="124">
        <f t="shared" ref="F141" si="16">ROUNDUP(E141*C141,2)</f>
        <v>3500</v>
      </c>
      <c r="G141" s="117"/>
    </row>
    <row r="142" spans="1:7" s="161" customFormat="1" ht="36.75" hidden="1" customHeight="1" x14ac:dyDescent="0.2">
      <c r="A142" s="111">
        <f t="shared" si="14"/>
        <v>6.139999999999997</v>
      </c>
      <c r="B142" s="209" t="s">
        <v>99</v>
      </c>
      <c r="C142" s="37">
        <f>C130</f>
        <v>7.38</v>
      </c>
      <c r="D142" s="118" t="s">
        <v>20</v>
      </c>
      <c r="E142" s="114">
        <v>2312.65</v>
      </c>
      <c r="F142" s="120">
        <f t="shared" ref="F142:F146" si="17">ROUND(C142*E142,2)</f>
        <v>17067.36</v>
      </c>
      <c r="G142" s="117"/>
    </row>
    <row r="143" spans="1:7" s="161" customFormat="1" ht="45.75" hidden="1" customHeight="1" x14ac:dyDescent="0.2">
      <c r="A143" s="111">
        <f t="shared" si="14"/>
        <v>6.1499999999999968</v>
      </c>
      <c r="B143" s="209" t="s">
        <v>38</v>
      </c>
      <c r="C143" s="37">
        <f>C129</f>
        <v>35.951999999999998</v>
      </c>
      <c r="D143" s="118" t="s">
        <v>20</v>
      </c>
      <c r="E143" s="114">
        <v>2406.4499999999998</v>
      </c>
      <c r="F143" s="120">
        <f t="shared" si="17"/>
        <v>86516.69</v>
      </c>
      <c r="G143" s="117"/>
    </row>
    <row r="144" spans="1:7" s="161" customFormat="1" ht="48" hidden="1" customHeight="1" x14ac:dyDescent="0.2">
      <c r="A144" s="111">
        <f t="shared" si="14"/>
        <v>6.1599999999999966</v>
      </c>
      <c r="B144" s="209" t="s">
        <v>100</v>
      </c>
      <c r="C144" s="121">
        <f>C132</f>
        <v>1</v>
      </c>
      <c r="D144" s="122" t="s">
        <v>42</v>
      </c>
      <c r="E144" s="123">
        <v>13130.1981</v>
      </c>
      <c r="F144" s="120">
        <f t="shared" si="17"/>
        <v>13130.2</v>
      </c>
      <c r="G144" s="117"/>
    </row>
    <row r="145" spans="1:7" s="161" customFormat="1" ht="23.25" hidden="1" customHeight="1" x14ac:dyDescent="0.2">
      <c r="A145" s="111">
        <f t="shared" si="14"/>
        <v>6.1699999999999964</v>
      </c>
      <c r="B145" s="204" t="s">
        <v>43</v>
      </c>
      <c r="C145" s="37">
        <v>1</v>
      </c>
      <c r="D145" s="118" t="s">
        <v>24</v>
      </c>
      <c r="E145" s="114">
        <v>1100</v>
      </c>
      <c r="F145" s="120">
        <f t="shared" si="17"/>
        <v>1100</v>
      </c>
      <c r="G145" s="117"/>
    </row>
    <row r="146" spans="1:7" s="161" customFormat="1" ht="23.25" hidden="1" customHeight="1" x14ac:dyDescent="0.2">
      <c r="A146" s="111">
        <f t="shared" si="14"/>
        <v>6.1799999999999962</v>
      </c>
      <c r="B146" s="204" t="s">
        <v>44</v>
      </c>
      <c r="C146" s="37">
        <v>1</v>
      </c>
      <c r="D146" s="118" t="s">
        <v>24</v>
      </c>
      <c r="E146" s="114">
        <v>3500</v>
      </c>
      <c r="F146" s="120">
        <f t="shared" si="17"/>
        <v>3500</v>
      </c>
      <c r="G146" s="117"/>
    </row>
    <row r="147" spans="1:7" s="161" customFormat="1" ht="32.25" hidden="1" customHeight="1" x14ac:dyDescent="0.2">
      <c r="A147" s="111">
        <f t="shared" si="14"/>
        <v>6.1899999999999959</v>
      </c>
      <c r="B147" s="209" t="s">
        <v>101</v>
      </c>
      <c r="C147" s="121">
        <f>C131</f>
        <v>2</v>
      </c>
      <c r="D147" s="122" t="s">
        <v>42</v>
      </c>
      <c r="E147" s="123">
        <v>9600</v>
      </c>
      <c r="F147" s="124">
        <f t="shared" ref="F147" si="18">ROUNDUP(E147*C147,2)</f>
        <v>19200</v>
      </c>
      <c r="G147" s="125"/>
    </row>
    <row r="148" spans="1:7" s="161" customFormat="1" ht="23.25" hidden="1" customHeight="1" x14ac:dyDescent="0.2">
      <c r="A148" s="111">
        <f t="shared" si="14"/>
        <v>6.1999999999999957</v>
      </c>
      <c r="B148" s="204" t="s">
        <v>102</v>
      </c>
      <c r="C148" s="37">
        <v>1</v>
      </c>
      <c r="D148" s="118" t="s">
        <v>24</v>
      </c>
      <c r="E148" s="114">
        <v>1350</v>
      </c>
      <c r="F148" s="120">
        <f t="shared" ref="F148" si="19">ROUND(C148*E148,2)</f>
        <v>1350</v>
      </c>
      <c r="G148" s="117"/>
    </row>
    <row r="149" spans="1:7" s="161" customFormat="1" ht="23.25" hidden="1" customHeight="1" x14ac:dyDescent="0.2">
      <c r="A149" s="111">
        <f t="shared" si="14"/>
        <v>6.2099999999999955</v>
      </c>
      <c r="B149" s="209" t="s">
        <v>47</v>
      </c>
      <c r="C149" s="126">
        <v>1</v>
      </c>
      <c r="D149" s="127" t="s">
        <v>42</v>
      </c>
      <c r="E149" s="128">
        <v>8896.1703059999982</v>
      </c>
      <c r="F149" s="129">
        <f t="shared" ref="F149" si="20">ROUNDUP(E149*C149,2)</f>
        <v>8896.18</v>
      </c>
      <c r="G149" s="117"/>
    </row>
    <row r="150" spans="1:7" s="161" customFormat="1" ht="35.25" hidden="1" customHeight="1" x14ac:dyDescent="0.2">
      <c r="A150" s="111">
        <f t="shared" si="14"/>
        <v>6.2199999999999953</v>
      </c>
      <c r="B150" s="204" t="s">
        <v>48</v>
      </c>
      <c r="C150" s="37">
        <v>1</v>
      </c>
      <c r="D150" s="118" t="s">
        <v>24</v>
      </c>
      <c r="E150" s="114">
        <v>7500</v>
      </c>
      <c r="F150" s="120">
        <f t="shared" ref="F150" si="21">ROUND(C150*E150,2)</f>
        <v>7500</v>
      </c>
      <c r="G150" s="117"/>
    </row>
    <row r="151" spans="1:7" s="9" customFormat="1" ht="45" hidden="1" customHeight="1" x14ac:dyDescent="0.2">
      <c r="A151" s="111">
        <f t="shared" si="14"/>
        <v>6.2299999999999951</v>
      </c>
      <c r="B151" s="209" t="s">
        <v>50</v>
      </c>
      <c r="C151" s="121">
        <v>1</v>
      </c>
      <c r="D151" s="122" t="s">
        <v>42</v>
      </c>
      <c r="E151" s="123">
        <v>6500</v>
      </c>
      <c r="F151" s="124">
        <f t="shared" ref="F151:F152" si="22">ROUNDUP(E151*C151,2)</f>
        <v>6500</v>
      </c>
      <c r="G151" s="117"/>
    </row>
    <row r="152" spans="1:7" s="9" customFormat="1" ht="72.75" hidden="1" customHeight="1" x14ac:dyDescent="0.2">
      <c r="A152" s="111">
        <f t="shared" si="14"/>
        <v>6.2399999999999949</v>
      </c>
      <c r="B152" s="209" t="s">
        <v>103</v>
      </c>
      <c r="C152" s="121">
        <v>1</v>
      </c>
      <c r="D152" s="122" t="s">
        <v>24</v>
      </c>
      <c r="E152" s="123">
        <v>5000</v>
      </c>
      <c r="F152" s="124">
        <f t="shared" si="22"/>
        <v>5000</v>
      </c>
      <c r="G152" s="117"/>
    </row>
    <row r="153" spans="1:7" s="161" customFormat="1" ht="23.25" hidden="1" customHeight="1" x14ac:dyDescent="0.2">
      <c r="A153" s="111">
        <f t="shared" si="14"/>
        <v>6.2499999999999947</v>
      </c>
      <c r="B153" s="204" t="s">
        <v>62</v>
      </c>
      <c r="C153" s="37">
        <v>1</v>
      </c>
      <c r="D153" s="118" t="s">
        <v>53</v>
      </c>
      <c r="E153" s="114">
        <v>3600</v>
      </c>
      <c r="F153" s="120">
        <f t="shared" ref="F153" si="23">ROUND(C153*E153,2)</f>
        <v>3600</v>
      </c>
      <c r="G153" s="117"/>
    </row>
    <row r="154" spans="1:7" s="161" customFormat="1" ht="21" hidden="1" customHeight="1" x14ac:dyDescent="0.2">
      <c r="A154" s="132"/>
      <c r="B154" s="211" t="s">
        <v>63</v>
      </c>
      <c r="C154" s="134"/>
      <c r="D154" s="135"/>
      <c r="E154" s="136"/>
      <c r="F154" s="136"/>
      <c r="G154" s="137" t="e">
        <f>SUM(F129:F153)*#REF!</f>
        <v>#REF!</v>
      </c>
    </row>
    <row r="155" spans="1:7" s="106" customFormat="1" ht="21" hidden="1" customHeight="1" x14ac:dyDescent="0.2">
      <c r="A155" s="155"/>
      <c r="B155" s="214"/>
      <c r="C155" s="157"/>
      <c r="D155" s="158"/>
      <c r="E155" s="159"/>
      <c r="F155" s="159"/>
      <c r="G155" s="160"/>
    </row>
    <row r="156" spans="1:7" s="106" customFormat="1" ht="21" hidden="1" customHeight="1" x14ac:dyDescent="0.2">
      <c r="A156" s="155"/>
      <c r="B156" s="214"/>
      <c r="C156" s="157"/>
      <c r="D156" s="158"/>
      <c r="E156" s="159"/>
      <c r="F156" s="159"/>
      <c r="G156" s="160"/>
    </row>
    <row r="157" spans="1:7" s="161" customFormat="1" ht="21" hidden="1" customHeight="1" x14ac:dyDescent="0.25">
      <c r="A157" s="143">
        <v>7</v>
      </c>
      <c r="B157" s="205" t="s">
        <v>104</v>
      </c>
      <c r="C157" s="107"/>
      <c r="D157" s="108"/>
      <c r="E157" s="109"/>
      <c r="F157" s="109"/>
      <c r="G157" s="110"/>
    </row>
    <row r="158" spans="1:7" s="161" customFormat="1" ht="21" hidden="1" customHeight="1" x14ac:dyDescent="0.2">
      <c r="A158" s="111">
        <f>A157+0.01</f>
        <v>7.01</v>
      </c>
      <c r="B158" s="203" t="s">
        <v>19</v>
      </c>
      <c r="C158" s="112">
        <f>(1+0.2+2.5+0.4)*2*2.8*1.2+1.5*2.8*2</f>
        <v>35.951999999999998</v>
      </c>
      <c r="D158" s="113" t="s">
        <v>20</v>
      </c>
      <c r="E158" s="114">
        <v>60</v>
      </c>
      <c r="F158" s="115">
        <f t="shared" ref="F158:F162" si="24">ROUND(C158*E158,2)</f>
        <v>2157.12</v>
      </c>
      <c r="G158" s="116"/>
    </row>
    <row r="159" spans="1:7" s="161" customFormat="1" ht="21" hidden="1" customHeight="1" x14ac:dyDescent="0.2">
      <c r="A159" s="111">
        <f t="shared" ref="A159:A182" si="25">A158+0.01</f>
        <v>7.02</v>
      </c>
      <c r="B159" s="203" t="s">
        <v>21</v>
      </c>
      <c r="C159" s="112">
        <f>(1+0.2+2.5+0.4)*1.5*1.2</f>
        <v>7.38</v>
      </c>
      <c r="D159" s="113" t="s">
        <v>20</v>
      </c>
      <c r="E159" s="114">
        <v>60</v>
      </c>
      <c r="F159" s="115">
        <f t="shared" si="24"/>
        <v>442.8</v>
      </c>
      <c r="G159" s="116"/>
    </row>
    <row r="160" spans="1:7" s="161" customFormat="1" ht="21" hidden="1" customHeight="1" x14ac:dyDescent="0.2">
      <c r="A160" s="111">
        <f t="shared" si="25"/>
        <v>7.0299999999999994</v>
      </c>
      <c r="B160" s="203" t="s">
        <v>23</v>
      </c>
      <c r="C160" s="112">
        <v>2</v>
      </c>
      <c r="D160" s="113" t="s">
        <v>24</v>
      </c>
      <c r="E160" s="114">
        <v>600</v>
      </c>
      <c r="F160" s="117">
        <f t="shared" si="24"/>
        <v>1200</v>
      </c>
      <c r="G160" s="116"/>
    </row>
    <row r="161" spans="1:7" s="161" customFormat="1" ht="21" hidden="1" customHeight="1" x14ac:dyDescent="0.2">
      <c r="A161" s="111">
        <f t="shared" si="25"/>
        <v>7.0399999999999991</v>
      </c>
      <c r="B161" s="203" t="s">
        <v>25</v>
      </c>
      <c r="C161" s="112">
        <v>1</v>
      </c>
      <c r="D161" s="118" t="s">
        <v>24</v>
      </c>
      <c r="E161" s="114">
        <v>620</v>
      </c>
      <c r="F161" s="117">
        <f t="shared" si="24"/>
        <v>620</v>
      </c>
      <c r="G161" s="116"/>
    </row>
    <row r="162" spans="1:7" s="161" customFormat="1" ht="21" hidden="1" customHeight="1" x14ac:dyDescent="0.2">
      <c r="A162" s="111">
        <f t="shared" si="25"/>
        <v>7.0499999999999989</v>
      </c>
      <c r="B162" s="203" t="s">
        <v>27</v>
      </c>
      <c r="C162" s="119">
        <v>1</v>
      </c>
      <c r="D162" s="118" t="s">
        <v>24</v>
      </c>
      <c r="E162" s="114">
        <v>560</v>
      </c>
      <c r="F162" s="115">
        <f t="shared" si="24"/>
        <v>560</v>
      </c>
      <c r="G162" s="115"/>
    </row>
    <row r="163" spans="1:7" s="161" customFormat="1" ht="21" hidden="1" customHeight="1" x14ac:dyDescent="0.2">
      <c r="A163" s="111">
        <f t="shared" si="25"/>
        <v>7.0599999999999987</v>
      </c>
      <c r="B163" s="203" t="s">
        <v>28</v>
      </c>
      <c r="C163" s="112">
        <v>1</v>
      </c>
      <c r="D163" s="118" t="s">
        <v>24</v>
      </c>
      <c r="E163" s="114">
        <v>500</v>
      </c>
      <c r="F163" s="117">
        <f>ROUND(C163*E163,2)</f>
        <v>500</v>
      </c>
      <c r="G163" s="115"/>
    </row>
    <row r="164" spans="1:7" s="161" customFormat="1" ht="21" hidden="1" customHeight="1" x14ac:dyDescent="0.2">
      <c r="A164" s="111">
        <f t="shared" si="25"/>
        <v>7.0699999999999985</v>
      </c>
      <c r="B164" s="213" t="s">
        <v>94</v>
      </c>
      <c r="C164" s="37">
        <v>1</v>
      </c>
      <c r="D164" s="118" t="s">
        <v>24</v>
      </c>
      <c r="E164" s="114">
        <v>350</v>
      </c>
      <c r="F164" s="115">
        <f t="shared" ref="F164:F169" si="26">ROUND(C164*E164,2)</f>
        <v>350</v>
      </c>
      <c r="G164" s="115"/>
    </row>
    <row r="165" spans="1:7" s="161" customFormat="1" ht="23.25" hidden="1" customHeight="1" x14ac:dyDescent="0.2">
      <c r="A165" s="111">
        <f t="shared" si="25"/>
        <v>7.0799999999999983</v>
      </c>
      <c r="B165" s="204" t="s">
        <v>95</v>
      </c>
      <c r="C165" s="37">
        <f>C159</f>
        <v>7.38</v>
      </c>
      <c r="D165" s="118" t="s">
        <v>20</v>
      </c>
      <c r="E165" s="114">
        <v>65.599999999999994</v>
      </c>
      <c r="F165" s="120">
        <f t="shared" si="26"/>
        <v>484.13</v>
      </c>
      <c r="G165" s="117"/>
    </row>
    <row r="166" spans="1:7" s="161" customFormat="1" ht="42" hidden="1" customHeight="1" x14ac:dyDescent="0.2">
      <c r="A166" s="111">
        <f t="shared" si="25"/>
        <v>7.0899999999999981</v>
      </c>
      <c r="B166" s="206" t="s">
        <v>96</v>
      </c>
      <c r="C166" s="37">
        <v>1</v>
      </c>
      <c r="D166" s="118" t="s">
        <v>24</v>
      </c>
      <c r="E166" s="114">
        <v>4500</v>
      </c>
      <c r="F166" s="120">
        <f t="shared" si="26"/>
        <v>4500</v>
      </c>
      <c r="G166" s="117"/>
    </row>
    <row r="167" spans="1:7" s="161" customFormat="1" ht="48" hidden="1" customHeight="1" x14ac:dyDescent="0.2">
      <c r="A167" s="111">
        <f t="shared" si="25"/>
        <v>7.0999999999999979</v>
      </c>
      <c r="B167" s="206" t="s">
        <v>97</v>
      </c>
      <c r="C167" s="37">
        <f>C165</f>
        <v>7.38</v>
      </c>
      <c r="D167" s="118" t="s">
        <v>20</v>
      </c>
      <c r="E167" s="114">
        <v>1127.75</v>
      </c>
      <c r="F167" s="120">
        <f t="shared" si="26"/>
        <v>8322.7999999999993</v>
      </c>
      <c r="G167" s="117"/>
    </row>
    <row r="168" spans="1:7" s="161" customFormat="1" ht="45.75" hidden="1" customHeight="1" x14ac:dyDescent="0.2">
      <c r="A168" s="111">
        <f t="shared" si="25"/>
        <v>7.1099999999999977</v>
      </c>
      <c r="B168" s="209" t="s">
        <v>40</v>
      </c>
      <c r="C168" s="37">
        <v>1</v>
      </c>
      <c r="D168" s="118" t="s">
        <v>24</v>
      </c>
      <c r="E168" s="114">
        <v>2500</v>
      </c>
      <c r="F168" s="120">
        <f t="shared" si="26"/>
        <v>2500</v>
      </c>
      <c r="G168" s="117"/>
    </row>
    <row r="169" spans="1:7" s="161" customFormat="1" ht="58.5" hidden="1" customHeight="1" x14ac:dyDescent="0.2">
      <c r="A169" s="111">
        <f t="shared" si="25"/>
        <v>7.1199999999999974</v>
      </c>
      <c r="B169" s="207" t="s">
        <v>98</v>
      </c>
      <c r="C169" s="37">
        <v>2</v>
      </c>
      <c r="D169" s="118" t="s">
        <v>24</v>
      </c>
      <c r="E169" s="114">
        <v>3975</v>
      </c>
      <c r="F169" s="120">
        <f t="shared" si="26"/>
        <v>7950</v>
      </c>
      <c r="G169" s="117"/>
    </row>
    <row r="170" spans="1:7" s="161" customFormat="1" ht="58.5" hidden="1" customHeight="1" x14ac:dyDescent="0.2">
      <c r="A170" s="111">
        <f t="shared" si="25"/>
        <v>7.1299999999999972</v>
      </c>
      <c r="B170" s="210" t="s">
        <v>49</v>
      </c>
      <c r="C170" s="121">
        <v>1</v>
      </c>
      <c r="D170" s="122" t="s">
        <v>42</v>
      </c>
      <c r="E170" s="123">
        <v>3500</v>
      </c>
      <c r="F170" s="124">
        <f t="shared" ref="F170" si="27">ROUNDUP(E170*C170,2)</f>
        <v>3500</v>
      </c>
      <c r="G170" s="117"/>
    </row>
    <row r="171" spans="1:7" s="161" customFormat="1" ht="36.75" hidden="1" customHeight="1" x14ac:dyDescent="0.2">
      <c r="A171" s="111">
        <f t="shared" si="25"/>
        <v>7.139999999999997</v>
      </c>
      <c r="B171" s="209" t="s">
        <v>99</v>
      </c>
      <c r="C171" s="37">
        <f>C159</f>
        <v>7.38</v>
      </c>
      <c r="D171" s="118" t="s">
        <v>20</v>
      </c>
      <c r="E171" s="114">
        <v>2312.65</v>
      </c>
      <c r="F171" s="120">
        <f t="shared" ref="F171:F175" si="28">ROUND(C171*E171,2)</f>
        <v>17067.36</v>
      </c>
      <c r="G171" s="117"/>
    </row>
    <row r="172" spans="1:7" s="161" customFormat="1" ht="45.75" hidden="1" customHeight="1" x14ac:dyDescent="0.2">
      <c r="A172" s="111">
        <f t="shared" si="25"/>
        <v>7.1499999999999968</v>
      </c>
      <c r="B172" s="209" t="s">
        <v>38</v>
      </c>
      <c r="C172" s="37">
        <f>C158</f>
        <v>35.951999999999998</v>
      </c>
      <c r="D172" s="118" t="s">
        <v>20</v>
      </c>
      <c r="E172" s="114">
        <v>2406.4499999999998</v>
      </c>
      <c r="F172" s="120">
        <f t="shared" si="28"/>
        <v>86516.69</v>
      </c>
      <c r="G172" s="117"/>
    </row>
    <row r="173" spans="1:7" s="161" customFormat="1" ht="48" hidden="1" customHeight="1" x14ac:dyDescent="0.2">
      <c r="A173" s="111">
        <f t="shared" si="25"/>
        <v>7.1599999999999966</v>
      </c>
      <c r="B173" s="209" t="s">
        <v>100</v>
      </c>
      <c r="C173" s="121">
        <f>C161</f>
        <v>1</v>
      </c>
      <c r="D173" s="122" t="s">
        <v>42</v>
      </c>
      <c r="E173" s="123">
        <v>13130.1981</v>
      </c>
      <c r="F173" s="120">
        <f t="shared" si="28"/>
        <v>13130.2</v>
      </c>
      <c r="G173" s="117"/>
    </row>
    <row r="174" spans="1:7" s="161" customFormat="1" ht="23.25" hidden="1" customHeight="1" x14ac:dyDescent="0.2">
      <c r="A174" s="111">
        <f t="shared" si="25"/>
        <v>7.1699999999999964</v>
      </c>
      <c r="B174" s="204" t="s">
        <v>43</v>
      </c>
      <c r="C174" s="37">
        <v>1</v>
      </c>
      <c r="D174" s="118" t="s">
        <v>24</v>
      </c>
      <c r="E174" s="114">
        <v>1100</v>
      </c>
      <c r="F174" s="120">
        <f t="shared" si="28"/>
        <v>1100</v>
      </c>
      <c r="G174" s="117"/>
    </row>
    <row r="175" spans="1:7" s="161" customFormat="1" ht="36.75" hidden="1" customHeight="1" x14ac:dyDescent="0.2">
      <c r="A175" s="111">
        <f t="shared" si="25"/>
        <v>7.1799999999999962</v>
      </c>
      <c r="B175" s="204" t="s">
        <v>44</v>
      </c>
      <c r="C175" s="37">
        <v>1</v>
      </c>
      <c r="D175" s="118" t="s">
        <v>24</v>
      </c>
      <c r="E175" s="114">
        <v>3500</v>
      </c>
      <c r="F175" s="120">
        <f t="shared" si="28"/>
        <v>3500</v>
      </c>
      <c r="G175" s="117"/>
    </row>
    <row r="176" spans="1:7" s="161" customFormat="1" ht="32.25" hidden="1" customHeight="1" x14ac:dyDescent="0.2">
      <c r="A176" s="111">
        <f t="shared" si="25"/>
        <v>7.1899999999999959</v>
      </c>
      <c r="B176" s="209" t="s">
        <v>101</v>
      </c>
      <c r="C176" s="121">
        <f>C160</f>
        <v>2</v>
      </c>
      <c r="D176" s="122" t="s">
        <v>42</v>
      </c>
      <c r="E176" s="123">
        <v>9600</v>
      </c>
      <c r="F176" s="124">
        <f t="shared" ref="F176" si="29">ROUNDUP(E176*C176,2)</f>
        <v>19200</v>
      </c>
      <c r="G176" s="125"/>
    </row>
    <row r="177" spans="1:7" s="161" customFormat="1" ht="23.25" hidden="1" customHeight="1" x14ac:dyDescent="0.2">
      <c r="A177" s="111">
        <f t="shared" si="25"/>
        <v>7.1999999999999957</v>
      </c>
      <c r="B177" s="204" t="s">
        <v>102</v>
      </c>
      <c r="C177" s="37">
        <v>1</v>
      </c>
      <c r="D177" s="118" t="s">
        <v>24</v>
      </c>
      <c r="E177" s="114">
        <v>1350</v>
      </c>
      <c r="F177" s="120">
        <f t="shared" ref="F177" si="30">ROUND(C177*E177,2)</f>
        <v>1350</v>
      </c>
      <c r="G177" s="117"/>
    </row>
    <row r="178" spans="1:7" s="161" customFormat="1" ht="23.25" hidden="1" customHeight="1" x14ac:dyDescent="0.2">
      <c r="A178" s="111">
        <f t="shared" si="25"/>
        <v>7.2099999999999955</v>
      </c>
      <c r="B178" s="209" t="s">
        <v>47</v>
      </c>
      <c r="C178" s="126">
        <v>1</v>
      </c>
      <c r="D178" s="127" t="s">
        <v>42</v>
      </c>
      <c r="E178" s="128">
        <v>8896.1703059999982</v>
      </c>
      <c r="F178" s="129">
        <f t="shared" ref="F178" si="31">ROUNDUP(E178*C178,2)</f>
        <v>8896.18</v>
      </c>
      <c r="G178" s="117"/>
    </row>
    <row r="179" spans="1:7" s="161" customFormat="1" ht="35.25" hidden="1" customHeight="1" x14ac:dyDescent="0.2">
      <c r="A179" s="111">
        <f t="shared" si="25"/>
        <v>7.2199999999999953</v>
      </c>
      <c r="B179" s="204" t="s">
        <v>48</v>
      </c>
      <c r="C179" s="37">
        <v>1</v>
      </c>
      <c r="D179" s="118" t="s">
        <v>24</v>
      </c>
      <c r="E179" s="114">
        <v>7500</v>
      </c>
      <c r="F179" s="120">
        <f t="shared" ref="F179" si="32">ROUND(C179*E179,2)</f>
        <v>7500</v>
      </c>
      <c r="G179" s="117"/>
    </row>
    <row r="180" spans="1:7" s="9" customFormat="1" ht="45" hidden="1" customHeight="1" x14ac:dyDescent="0.2">
      <c r="A180" s="111">
        <f t="shared" si="25"/>
        <v>7.2299999999999951</v>
      </c>
      <c r="B180" s="209" t="s">
        <v>50</v>
      </c>
      <c r="C180" s="121">
        <v>1</v>
      </c>
      <c r="D180" s="122" t="s">
        <v>42</v>
      </c>
      <c r="E180" s="123">
        <v>6500</v>
      </c>
      <c r="F180" s="124">
        <f t="shared" ref="F180:F181" si="33">ROUNDUP(E180*C180,2)</f>
        <v>6500</v>
      </c>
      <c r="G180" s="117"/>
    </row>
    <row r="181" spans="1:7" s="9" customFormat="1" ht="72.75" hidden="1" customHeight="1" x14ac:dyDescent="0.2">
      <c r="A181" s="111">
        <f t="shared" si="25"/>
        <v>7.2399999999999949</v>
      </c>
      <c r="B181" s="209" t="s">
        <v>103</v>
      </c>
      <c r="C181" s="121">
        <v>1</v>
      </c>
      <c r="D181" s="122" t="s">
        <v>24</v>
      </c>
      <c r="E181" s="123">
        <v>5000</v>
      </c>
      <c r="F181" s="124">
        <f t="shared" si="33"/>
        <v>5000</v>
      </c>
      <c r="G181" s="117"/>
    </row>
    <row r="182" spans="1:7" s="161" customFormat="1" ht="23.25" hidden="1" customHeight="1" x14ac:dyDescent="0.2">
      <c r="A182" s="111">
        <f t="shared" si="25"/>
        <v>7.2499999999999947</v>
      </c>
      <c r="B182" s="204" t="s">
        <v>62</v>
      </c>
      <c r="C182" s="37">
        <v>1</v>
      </c>
      <c r="D182" s="118" t="s">
        <v>53</v>
      </c>
      <c r="E182" s="114">
        <v>3600</v>
      </c>
      <c r="F182" s="120">
        <f t="shared" ref="F182" si="34">ROUND(C182*E182,2)</f>
        <v>3600</v>
      </c>
      <c r="G182" s="117"/>
    </row>
    <row r="183" spans="1:7" s="161" customFormat="1" ht="21" hidden="1" customHeight="1" x14ac:dyDescent="0.2">
      <c r="A183" s="132"/>
      <c r="B183" s="211" t="s">
        <v>63</v>
      </c>
      <c r="C183" s="134"/>
      <c r="D183" s="135"/>
      <c r="E183" s="136"/>
      <c r="F183" s="136"/>
      <c r="G183" s="137" t="e">
        <f>SUM(F158:F182)*#REF!</f>
        <v>#REF!</v>
      </c>
    </row>
    <row r="184" spans="1:7" s="106" customFormat="1" ht="21" hidden="1" customHeight="1" x14ac:dyDescent="0.2">
      <c r="A184" s="155"/>
      <c r="B184" s="214"/>
      <c r="C184" s="157"/>
      <c r="D184" s="158"/>
      <c r="E184" s="159"/>
      <c r="F184" s="159"/>
      <c r="G184" s="160"/>
    </row>
    <row r="185" spans="1:7" s="106" customFormat="1" ht="21" hidden="1" customHeight="1" x14ac:dyDescent="0.2">
      <c r="A185" s="155"/>
      <c r="B185" s="214"/>
      <c r="C185" s="157"/>
      <c r="D185" s="158"/>
      <c r="E185" s="159"/>
      <c r="F185" s="159"/>
      <c r="G185" s="160"/>
    </row>
    <row r="186" spans="1:7" s="161" customFormat="1" ht="21" hidden="1" customHeight="1" x14ac:dyDescent="0.25">
      <c r="A186" s="143">
        <v>8</v>
      </c>
      <c r="B186" s="205" t="s">
        <v>105</v>
      </c>
      <c r="C186" s="107"/>
      <c r="D186" s="108"/>
      <c r="E186" s="109"/>
      <c r="F186" s="109"/>
      <c r="G186" s="110"/>
    </row>
    <row r="187" spans="1:7" s="161" customFormat="1" ht="21" hidden="1" customHeight="1" x14ac:dyDescent="0.2">
      <c r="A187" s="111">
        <f>A186+0.01</f>
        <v>8.01</v>
      </c>
      <c r="B187" s="203" t="s">
        <v>19</v>
      </c>
      <c r="C187" s="112">
        <f>(1+0.2+2.5+0.4)*2*2.8*1.2+1.5*2.8*2</f>
        <v>35.951999999999998</v>
      </c>
      <c r="D187" s="113" t="s">
        <v>20</v>
      </c>
      <c r="E187" s="114">
        <v>60</v>
      </c>
      <c r="F187" s="115">
        <f t="shared" ref="F187:F191" si="35">ROUND(C187*E187,2)</f>
        <v>2157.12</v>
      </c>
      <c r="G187" s="116"/>
    </row>
    <row r="188" spans="1:7" s="161" customFormat="1" ht="21" hidden="1" customHeight="1" x14ac:dyDescent="0.2">
      <c r="A188" s="111">
        <f t="shared" ref="A188:A211" si="36">A187+0.01</f>
        <v>8.02</v>
      </c>
      <c r="B188" s="203" t="s">
        <v>21</v>
      </c>
      <c r="C188" s="112">
        <f>(1+0.2+2.5+0.4)*1.5*1.2</f>
        <v>7.38</v>
      </c>
      <c r="D188" s="113" t="s">
        <v>20</v>
      </c>
      <c r="E188" s="114">
        <v>60</v>
      </c>
      <c r="F188" s="115">
        <f t="shared" si="35"/>
        <v>442.8</v>
      </c>
      <c r="G188" s="116"/>
    </row>
    <row r="189" spans="1:7" s="161" customFormat="1" ht="21" hidden="1" customHeight="1" x14ac:dyDescent="0.2">
      <c r="A189" s="111">
        <f t="shared" si="36"/>
        <v>8.0299999999999994</v>
      </c>
      <c r="B189" s="203" t="s">
        <v>23</v>
      </c>
      <c r="C189" s="112">
        <v>2</v>
      </c>
      <c r="D189" s="113" t="s">
        <v>24</v>
      </c>
      <c r="E189" s="114">
        <v>600</v>
      </c>
      <c r="F189" s="117">
        <f t="shared" si="35"/>
        <v>1200</v>
      </c>
      <c r="G189" s="116"/>
    </row>
    <row r="190" spans="1:7" s="161" customFormat="1" ht="21" hidden="1" customHeight="1" x14ac:dyDescent="0.2">
      <c r="A190" s="111">
        <f t="shared" si="36"/>
        <v>8.0399999999999991</v>
      </c>
      <c r="B190" s="203" t="s">
        <v>25</v>
      </c>
      <c r="C190" s="112">
        <v>1</v>
      </c>
      <c r="D190" s="118" t="s">
        <v>24</v>
      </c>
      <c r="E190" s="114">
        <v>620</v>
      </c>
      <c r="F190" s="117">
        <f t="shared" si="35"/>
        <v>620</v>
      </c>
      <c r="G190" s="116"/>
    </row>
    <row r="191" spans="1:7" s="161" customFormat="1" ht="21" hidden="1" customHeight="1" x14ac:dyDescent="0.2">
      <c r="A191" s="111">
        <f t="shared" si="36"/>
        <v>8.0499999999999989</v>
      </c>
      <c r="B191" s="203" t="s">
        <v>27</v>
      </c>
      <c r="C191" s="119">
        <v>1</v>
      </c>
      <c r="D191" s="118" t="s">
        <v>24</v>
      </c>
      <c r="E191" s="114">
        <v>560</v>
      </c>
      <c r="F191" s="115">
        <f t="shared" si="35"/>
        <v>560</v>
      </c>
      <c r="G191" s="115"/>
    </row>
    <row r="192" spans="1:7" s="161" customFormat="1" ht="21" hidden="1" customHeight="1" x14ac:dyDescent="0.2">
      <c r="A192" s="111">
        <f t="shared" si="36"/>
        <v>8.0599999999999987</v>
      </c>
      <c r="B192" s="203" t="s">
        <v>28</v>
      </c>
      <c r="C192" s="112">
        <v>1</v>
      </c>
      <c r="D192" s="118" t="s">
        <v>24</v>
      </c>
      <c r="E192" s="114">
        <v>500</v>
      </c>
      <c r="F192" s="117">
        <f>ROUND(C192*E192,2)</f>
        <v>500</v>
      </c>
      <c r="G192" s="115"/>
    </row>
    <row r="193" spans="1:7" s="161" customFormat="1" ht="21" hidden="1" customHeight="1" x14ac:dyDescent="0.2">
      <c r="A193" s="111">
        <f t="shared" si="36"/>
        <v>8.0699999999999985</v>
      </c>
      <c r="B193" s="213" t="s">
        <v>94</v>
      </c>
      <c r="C193" s="37">
        <v>1</v>
      </c>
      <c r="D193" s="118" t="s">
        <v>24</v>
      </c>
      <c r="E193" s="114">
        <v>350</v>
      </c>
      <c r="F193" s="115">
        <f t="shared" ref="F193:F198" si="37">ROUND(C193*E193,2)</f>
        <v>350</v>
      </c>
      <c r="G193" s="115"/>
    </row>
    <row r="194" spans="1:7" s="161" customFormat="1" ht="23.25" hidden="1" customHeight="1" x14ac:dyDescent="0.2">
      <c r="A194" s="111">
        <f t="shared" si="36"/>
        <v>8.0799999999999983</v>
      </c>
      <c r="B194" s="204" t="s">
        <v>95</v>
      </c>
      <c r="C194" s="37">
        <f>C188</f>
        <v>7.38</v>
      </c>
      <c r="D194" s="118" t="s">
        <v>20</v>
      </c>
      <c r="E194" s="114">
        <v>65.599999999999994</v>
      </c>
      <c r="F194" s="120">
        <f t="shared" si="37"/>
        <v>484.13</v>
      </c>
      <c r="G194" s="117"/>
    </row>
    <row r="195" spans="1:7" s="161" customFormat="1" ht="42" hidden="1" customHeight="1" x14ac:dyDescent="0.2">
      <c r="A195" s="111">
        <f t="shared" si="36"/>
        <v>8.0899999999999981</v>
      </c>
      <c r="B195" s="206" t="s">
        <v>96</v>
      </c>
      <c r="C195" s="37">
        <v>1</v>
      </c>
      <c r="D195" s="118" t="s">
        <v>24</v>
      </c>
      <c r="E195" s="114">
        <v>4500</v>
      </c>
      <c r="F195" s="120">
        <f t="shared" si="37"/>
        <v>4500</v>
      </c>
      <c r="G195" s="117"/>
    </row>
    <row r="196" spans="1:7" s="161" customFormat="1" ht="48" hidden="1" customHeight="1" x14ac:dyDescent="0.2">
      <c r="A196" s="111">
        <f t="shared" si="36"/>
        <v>8.0999999999999979</v>
      </c>
      <c r="B196" s="206" t="s">
        <v>97</v>
      </c>
      <c r="C196" s="37">
        <f>C194</f>
        <v>7.38</v>
      </c>
      <c r="D196" s="118" t="s">
        <v>20</v>
      </c>
      <c r="E196" s="114">
        <v>1127.75</v>
      </c>
      <c r="F196" s="120">
        <f t="shared" si="37"/>
        <v>8322.7999999999993</v>
      </c>
      <c r="G196" s="117"/>
    </row>
    <row r="197" spans="1:7" s="161" customFormat="1" ht="45.75" hidden="1" customHeight="1" x14ac:dyDescent="0.2">
      <c r="A197" s="111">
        <f t="shared" si="36"/>
        <v>8.1099999999999977</v>
      </c>
      <c r="B197" s="209" t="s">
        <v>40</v>
      </c>
      <c r="C197" s="37">
        <v>1</v>
      </c>
      <c r="D197" s="118" t="s">
        <v>24</v>
      </c>
      <c r="E197" s="114">
        <v>2500</v>
      </c>
      <c r="F197" s="120">
        <f t="shared" si="37"/>
        <v>2500</v>
      </c>
      <c r="G197" s="117"/>
    </row>
    <row r="198" spans="1:7" s="161" customFormat="1" ht="58.5" hidden="1" customHeight="1" x14ac:dyDescent="0.2">
      <c r="A198" s="111">
        <f t="shared" si="36"/>
        <v>8.1199999999999974</v>
      </c>
      <c r="B198" s="207" t="s">
        <v>98</v>
      </c>
      <c r="C198" s="37">
        <v>2</v>
      </c>
      <c r="D198" s="118" t="s">
        <v>24</v>
      </c>
      <c r="E198" s="114">
        <v>3975</v>
      </c>
      <c r="F198" s="120">
        <f t="shared" si="37"/>
        <v>7950</v>
      </c>
      <c r="G198" s="117"/>
    </row>
    <row r="199" spans="1:7" s="161" customFormat="1" ht="58.5" hidden="1" customHeight="1" x14ac:dyDescent="0.2">
      <c r="A199" s="111">
        <f t="shared" si="36"/>
        <v>8.1299999999999972</v>
      </c>
      <c r="B199" s="210" t="s">
        <v>49</v>
      </c>
      <c r="C199" s="121">
        <v>1</v>
      </c>
      <c r="D199" s="122" t="s">
        <v>42</v>
      </c>
      <c r="E199" s="123">
        <v>3500</v>
      </c>
      <c r="F199" s="124">
        <f t="shared" ref="F199" si="38">ROUNDUP(E199*C199,2)</f>
        <v>3500</v>
      </c>
      <c r="G199" s="117"/>
    </row>
    <row r="200" spans="1:7" s="161" customFormat="1" ht="36.75" hidden="1" customHeight="1" x14ac:dyDescent="0.2">
      <c r="A200" s="111">
        <f t="shared" si="36"/>
        <v>8.139999999999997</v>
      </c>
      <c r="B200" s="209" t="s">
        <v>99</v>
      </c>
      <c r="C200" s="37">
        <f>C188</f>
        <v>7.38</v>
      </c>
      <c r="D200" s="118" t="s">
        <v>20</v>
      </c>
      <c r="E200" s="114">
        <v>2312.65</v>
      </c>
      <c r="F200" s="120">
        <f t="shared" ref="F200:F204" si="39">ROUND(C200*E200,2)</f>
        <v>17067.36</v>
      </c>
      <c r="G200" s="117"/>
    </row>
    <row r="201" spans="1:7" s="161" customFormat="1" ht="45.75" hidden="1" customHeight="1" x14ac:dyDescent="0.2">
      <c r="A201" s="111">
        <f t="shared" si="36"/>
        <v>8.1499999999999968</v>
      </c>
      <c r="B201" s="209" t="s">
        <v>38</v>
      </c>
      <c r="C201" s="37">
        <f>C187</f>
        <v>35.951999999999998</v>
      </c>
      <c r="D201" s="118" t="s">
        <v>20</v>
      </c>
      <c r="E201" s="114">
        <v>2406.4499999999998</v>
      </c>
      <c r="F201" s="120">
        <f t="shared" si="39"/>
        <v>86516.69</v>
      </c>
      <c r="G201" s="117"/>
    </row>
    <row r="202" spans="1:7" s="161" customFormat="1" ht="48" hidden="1" customHeight="1" x14ac:dyDescent="0.2">
      <c r="A202" s="111">
        <f t="shared" si="36"/>
        <v>8.1599999999999966</v>
      </c>
      <c r="B202" s="209" t="s">
        <v>100</v>
      </c>
      <c r="C202" s="121">
        <f>C190</f>
        <v>1</v>
      </c>
      <c r="D202" s="122" t="s">
        <v>42</v>
      </c>
      <c r="E202" s="123">
        <v>13130.1981</v>
      </c>
      <c r="F202" s="120">
        <f t="shared" si="39"/>
        <v>13130.2</v>
      </c>
      <c r="G202" s="117"/>
    </row>
    <row r="203" spans="1:7" s="161" customFormat="1" ht="23.25" hidden="1" customHeight="1" x14ac:dyDescent="0.2">
      <c r="A203" s="111">
        <f t="shared" si="36"/>
        <v>8.1699999999999964</v>
      </c>
      <c r="B203" s="204" t="s">
        <v>43</v>
      </c>
      <c r="C203" s="37">
        <v>1</v>
      </c>
      <c r="D203" s="118" t="s">
        <v>24</v>
      </c>
      <c r="E203" s="114">
        <v>1100</v>
      </c>
      <c r="F203" s="120">
        <f t="shared" si="39"/>
        <v>1100</v>
      </c>
      <c r="G203" s="117"/>
    </row>
    <row r="204" spans="1:7" s="161" customFormat="1" ht="36.75" hidden="1" customHeight="1" x14ac:dyDescent="0.2">
      <c r="A204" s="111">
        <f t="shared" si="36"/>
        <v>8.1799999999999962</v>
      </c>
      <c r="B204" s="204" t="s">
        <v>44</v>
      </c>
      <c r="C204" s="37">
        <v>1</v>
      </c>
      <c r="D204" s="118" t="s">
        <v>24</v>
      </c>
      <c r="E204" s="114">
        <v>3500</v>
      </c>
      <c r="F204" s="120">
        <f t="shared" si="39"/>
        <v>3500</v>
      </c>
      <c r="G204" s="117"/>
    </row>
    <row r="205" spans="1:7" s="161" customFormat="1" ht="32.25" hidden="1" customHeight="1" x14ac:dyDescent="0.2">
      <c r="A205" s="111">
        <f t="shared" si="36"/>
        <v>8.1899999999999959</v>
      </c>
      <c r="B205" s="209" t="s">
        <v>101</v>
      </c>
      <c r="C205" s="121">
        <f>C189</f>
        <v>2</v>
      </c>
      <c r="D205" s="122" t="s">
        <v>42</v>
      </c>
      <c r="E205" s="123">
        <v>9600</v>
      </c>
      <c r="F205" s="124">
        <f t="shared" ref="F205" si="40">ROUNDUP(E205*C205,2)</f>
        <v>19200</v>
      </c>
      <c r="G205" s="125"/>
    </row>
    <row r="206" spans="1:7" s="161" customFormat="1" ht="23.25" hidden="1" customHeight="1" x14ac:dyDescent="0.2">
      <c r="A206" s="111">
        <f t="shared" si="36"/>
        <v>8.1999999999999957</v>
      </c>
      <c r="B206" s="204" t="s">
        <v>102</v>
      </c>
      <c r="C206" s="37">
        <v>1</v>
      </c>
      <c r="D206" s="118" t="s">
        <v>24</v>
      </c>
      <c r="E206" s="114">
        <v>1350</v>
      </c>
      <c r="F206" s="120">
        <f t="shared" ref="F206" si="41">ROUND(C206*E206,2)</f>
        <v>1350</v>
      </c>
      <c r="G206" s="117"/>
    </row>
    <row r="207" spans="1:7" s="161" customFormat="1" ht="23.25" hidden="1" customHeight="1" x14ac:dyDescent="0.2">
      <c r="A207" s="111">
        <f t="shared" si="36"/>
        <v>8.2099999999999955</v>
      </c>
      <c r="B207" s="209" t="s">
        <v>47</v>
      </c>
      <c r="C207" s="126">
        <v>1</v>
      </c>
      <c r="D207" s="127" t="s">
        <v>42</v>
      </c>
      <c r="E207" s="128">
        <v>8896.1703059999982</v>
      </c>
      <c r="F207" s="129">
        <f t="shared" ref="F207" si="42">ROUNDUP(E207*C207,2)</f>
        <v>8896.18</v>
      </c>
      <c r="G207" s="117"/>
    </row>
    <row r="208" spans="1:7" s="161" customFormat="1" ht="35.25" hidden="1" customHeight="1" x14ac:dyDescent="0.2">
      <c r="A208" s="111">
        <f t="shared" si="36"/>
        <v>8.2199999999999953</v>
      </c>
      <c r="B208" s="204" t="s">
        <v>48</v>
      </c>
      <c r="C208" s="37">
        <v>1</v>
      </c>
      <c r="D208" s="118" t="s">
        <v>24</v>
      </c>
      <c r="E208" s="114">
        <v>7500</v>
      </c>
      <c r="F208" s="120">
        <f t="shared" ref="F208" si="43">ROUND(C208*E208,2)</f>
        <v>7500</v>
      </c>
      <c r="G208" s="117"/>
    </row>
    <row r="209" spans="1:7" s="9" customFormat="1" ht="45" hidden="1" customHeight="1" x14ac:dyDescent="0.2">
      <c r="A209" s="111">
        <f t="shared" si="36"/>
        <v>8.2299999999999951</v>
      </c>
      <c r="B209" s="209" t="s">
        <v>50</v>
      </c>
      <c r="C209" s="121">
        <v>1</v>
      </c>
      <c r="D209" s="122" t="s">
        <v>42</v>
      </c>
      <c r="E209" s="123">
        <v>6500</v>
      </c>
      <c r="F209" s="124">
        <f t="shared" ref="F209:F210" si="44">ROUNDUP(E209*C209,2)</f>
        <v>6500</v>
      </c>
      <c r="G209" s="117"/>
    </row>
    <row r="210" spans="1:7" s="9" customFormat="1" ht="72.75" hidden="1" customHeight="1" x14ac:dyDescent="0.2">
      <c r="A210" s="111">
        <f t="shared" si="36"/>
        <v>8.2399999999999949</v>
      </c>
      <c r="B210" s="209" t="s">
        <v>103</v>
      </c>
      <c r="C210" s="121">
        <v>1</v>
      </c>
      <c r="D210" s="122" t="s">
        <v>24</v>
      </c>
      <c r="E210" s="123">
        <v>5000</v>
      </c>
      <c r="F210" s="124">
        <f t="shared" si="44"/>
        <v>5000</v>
      </c>
      <c r="G210" s="117"/>
    </row>
    <row r="211" spans="1:7" s="161" customFormat="1" ht="23.25" hidden="1" customHeight="1" x14ac:dyDescent="0.2">
      <c r="A211" s="111">
        <f t="shared" si="36"/>
        <v>8.2499999999999947</v>
      </c>
      <c r="B211" s="204" t="s">
        <v>62</v>
      </c>
      <c r="C211" s="37">
        <v>1</v>
      </c>
      <c r="D211" s="118" t="s">
        <v>53</v>
      </c>
      <c r="E211" s="114">
        <v>3600</v>
      </c>
      <c r="F211" s="120">
        <f t="shared" ref="F211" si="45">ROUND(C211*E211,2)</f>
        <v>3600</v>
      </c>
      <c r="G211" s="117"/>
    </row>
    <row r="212" spans="1:7" s="161" customFormat="1" ht="21" hidden="1" customHeight="1" x14ac:dyDescent="0.2">
      <c r="A212" s="132"/>
      <c r="B212" s="211" t="s">
        <v>63</v>
      </c>
      <c r="C212" s="134"/>
      <c r="D212" s="135"/>
      <c r="E212" s="136"/>
      <c r="F212" s="136"/>
      <c r="G212" s="137" t="e">
        <f>SUM(F187:F211)*#REF!</f>
        <v>#REF!</v>
      </c>
    </row>
    <row r="213" spans="1:7" s="106" customFormat="1" ht="21" hidden="1" customHeight="1" x14ac:dyDescent="0.2">
      <c r="A213" s="155"/>
      <c r="B213" s="214"/>
      <c r="C213" s="157"/>
      <c r="D213" s="158"/>
      <c r="E213" s="159"/>
      <c r="F213" s="159"/>
      <c r="G213" s="160"/>
    </row>
    <row r="214" spans="1:7" s="106" customFormat="1" ht="21" hidden="1" customHeight="1" x14ac:dyDescent="0.2">
      <c r="A214" s="155"/>
      <c r="B214" s="214"/>
      <c r="C214" s="157"/>
      <c r="D214" s="158"/>
      <c r="E214" s="159"/>
      <c r="F214" s="159"/>
      <c r="G214" s="160"/>
    </row>
    <row r="215" spans="1:7" s="9" customFormat="1" ht="15.75" hidden="1" customHeight="1" x14ac:dyDescent="0.2">
      <c r="A215" s="194"/>
      <c r="B215" s="215" t="s">
        <v>106</v>
      </c>
      <c r="C215" s="194"/>
      <c r="D215" s="194"/>
      <c r="E215" s="194"/>
      <c r="F215" s="196"/>
      <c r="G215" s="196"/>
    </row>
    <row r="216" spans="1:7" s="106" customFormat="1" ht="21" hidden="1" customHeight="1" x14ac:dyDescent="0.2">
      <c r="A216" s="155"/>
      <c r="B216" s="214"/>
      <c r="C216" s="157"/>
      <c r="D216" s="158"/>
      <c r="E216" s="159"/>
      <c r="F216" s="159"/>
      <c r="G216" s="160"/>
    </row>
    <row r="217" spans="1:7" s="9" customFormat="1" ht="21" hidden="1" customHeight="1" x14ac:dyDescent="0.25">
      <c r="A217" s="143">
        <v>9</v>
      </c>
      <c r="B217" s="205" t="s">
        <v>107</v>
      </c>
      <c r="C217" s="107"/>
      <c r="D217" s="108"/>
      <c r="E217" s="109"/>
      <c r="F217" s="109"/>
      <c r="G217" s="110"/>
    </row>
    <row r="218" spans="1:7" s="9" customFormat="1" ht="21" hidden="1" customHeight="1" x14ac:dyDescent="0.2">
      <c r="A218" s="111">
        <f>A217+0.01</f>
        <v>9.01</v>
      </c>
      <c r="B218" s="203" t="s">
        <v>108</v>
      </c>
      <c r="C218" s="112">
        <f>1.4*4*2.1*1.1+(4.94-0.74)*2.1*1.1</f>
        <v>22.638000000000002</v>
      </c>
      <c r="D218" s="113" t="s">
        <v>20</v>
      </c>
      <c r="E218" s="114">
        <v>600</v>
      </c>
      <c r="F218" s="115">
        <f t="shared" ref="F218:F223" si="46">ROUND(C218*E218,2)</f>
        <v>13582.8</v>
      </c>
      <c r="G218" s="116"/>
    </row>
    <row r="219" spans="1:7" s="161" customFormat="1" ht="21" hidden="1" customHeight="1" x14ac:dyDescent="0.2">
      <c r="A219" s="111">
        <f>A218+0.01</f>
        <v>9.02</v>
      </c>
      <c r="B219" s="203" t="s">
        <v>19</v>
      </c>
      <c r="C219" s="112">
        <f>4.94*2.5*2+2.6*2.5*2</f>
        <v>37.700000000000003</v>
      </c>
      <c r="D219" s="113" t="s">
        <v>20</v>
      </c>
      <c r="E219" s="114">
        <v>60</v>
      </c>
      <c r="F219" s="115">
        <f t="shared" ref="F219" si="47">ROUND(C219*E219,2)</f>
        <v>2262</v>
      </c>
      <c r="G219" s="116"/>
    </row>
    <row r="220" spans="1:7" s="161" customFormat="1" ht="21" hidden="1" customHeight="1" x14ac:dyDescent="0.2">
      <c r="A220" s="111">
        <f t="shared" ref="A220:A244" si="48">A219+0.01</f>
        <v>9.0299999999999994</v>
      </c>
      <c r="B220" s="203" t="s">
        <v>21</v>
      </c>
      <c r="C220" s="112">
        <f>4.94*2.6*1.15</f>
        <v>14.7706</v>
      </c>
      <c r="D220" s="113" t="s">
        <v>20</v>
      </c>
      <c r="E220" s="114">
        <v>60</v>
      </c>
      <c r="F220" s="115">
        <f t="shared" si="46"/>
        <v>886.24</v>
      </c>
      <c r="G220" s="116"/>
    </row>
    <row r="221" spans="1:7" s="9" customFormat="1" ht="21" hidden="1" customHeight="1" x14ac:dyDescent="0.2">
      <c r="A221" s="111">
        <f t="shared" si="48"/>
        <v>9.0399999999999991</v>
      </c>
      <c r="B221" s="203" t="s">
        <v>23</v>
      </c>
      <c r="C221" s="112">
        <v>2</v>
      </c>
      <c r="D221" s="113" t="s">
        <v>24</v>
      </c>
      <c r="E221" s="114">
        <v>600</v>
      </c>
      <c r="F221" s="117">
        <f t="shared" si="46"/>
        <v>1200</v>
      </c>
      <c r="G221" s="147"/>
    </row>
    <row r="222" spans="1:7" s="9" customFormat="1" ht="21" hidden="1" customHeight="1" x14ac:dyDescent="0.2">
      <c r="A222" s="111">
        <f t="shared" si="48"/>
        <v>9.0499999999999989</v>
      </c>
      <c r="B222" s="203" t="s">
        <v>25</v>
      </c>
      <c r="C222" s="112">
        <v>4</v>
      </c>
      <c r="D222" s="118" t="s">
        <v>24</v>
      </c>
      <c r="E222" s="114">
        <v>620</v>
      </c>
      <c r="F222" s="117">
        <f t="shared" si="46"/>
        <v>2480</v>
      </c>
      <c r="G222" s="147"/>
    </row>
    <row r="223" spans="1:7" s="161" customFormat="1" ht="21" hidden="1" customHeight="1" x14ac:dyDescent="0.2">
      <c r="A223" s="111">
        <f t="shared" si="48"/>
        <v>9.0599999999999987</v>
      </c>
      <c r="B223" s="203" t="s">
        <v>109</v>
      </c>
      <c r="C223" s="119">
        <v>1</v>
      </c>
      <c r="D223" s="118" t="s">
        <v>24</v>
      </c>
      <c r="E223" s="114">
        <v>560</v>
      </c>
      <c r="F223" s="115">
        <f t="shared" si="46"/>
        <v>560</v>
      </c>
      <c r="G223" s="115"/>
    </row>
    <row r="224" spans="1:7" s="9" customFormat="1" ht="21" hidden="1" customHeight="1" x14ac:dyDescent="0.2">
      <c r="A224" s="111">
        <f t="shared" si="48"/>
        <v>9.0699999999999985</v>
      </c>
      <c r="B224" s="203" t="s">
        <v>28</v>
      </c>
      <c r="C224" s="112">
        <v>4</v>
      </c>
      <c r="D224" s="118" t="s">
        <v>24</v>
      </c>
      <c r="E224" s="114">
        <v>350</v>
      </c>
      <c r="F224" s="117">
        <f>ROUND(C224*E224,2)</f>
        <v>1400</v>
      </c>
      <c r="G224" s="146"/>
    </row>
    <row r="225" spans="1:7" s="9" customFormat="1" ht="23.25" hidden="1" customHeight="1" x14ac:dyDescent="0.2">
      <c r="A225" s="111">
        <f t="shared" si="48"/>
        <v>9.0799999999999983</v>
      </c>
      <c r="B225" s="204" t="s">
        <v>95</v>
      </c>
      <c r="C225" s="37">
        <f>C220</f>
        <v>14.7706</v>
      </c>
      <c r="D225" s="118" t="s">
        <v>20</v>
      </c>
      <c r="E225" s="114">
        <v>65.599999999999994</v>
      </c>
      <c r="F225" s="120">
        <f t="shared" ref="F225:F234" si="49">ROUND(C225*E225,2)</f>
        <v>968.95</v>
      </c>
      <c r="G225" s="148"/>
    </row>
    <row r="226" spans="1:7" s="9" customFormat="1" ht="42" hidden="1" customHeight="1" x14ac:dyDescent="0.2">
      <c r="A226" s="111">
        <f t="shared" si="48"/>
        <v>9.0899999999999981</v>
      </c>
      <c r="B226" s="206" t="s">
        <v>110</v>
      </c>
      <c r="C226" s="37">
        <v>1</v>
      </c>
      <c r="D226" s="118" t="s">
        <v>24</v>
      </c>
      <c r="E226" s="114">
        <v>4500</v>
      </c>
      <c r="F226" s="120">
        <f t="shared" si="49"/>
        <v>4500</v>
      </c>
      <c r="G226" s="117"/>
    </row>
    <row r="227" spans="1:7" s="9" customFormat="1" ht="48" hidden="1" customHeight="1" x14ac:dyDescent="0.2">
      <c r="A227" s="111">
        <f t="shared" si="48"/>
        <v>9.0999999999999979</v>
      </c>
      <c r="B227" s="206" t="s">
        <v>97</v>
      </c>
      <c r="C227" s="37">
        <f>C225</f>
        <v>14.7706</v>
      </c>
      <c r="D227" s="118" t="s">
        <v>20</v>
      </c>
      <c r="E227" s="114">
        <v>1127.75</v>
      </c>
      <c r="F227" s="120">
        <f t="shared" si="49"/>
        <v>16657.54</v>
      </c>
      <c r="G227" s="117"/>
    </row>
    <row r="228" spans="1:7" s="9" customFormat="1" ht="58.5" hidden="1" customHeight="1" x14ac:dyDescent="0.2">
      <c r="A228" s="111">
        <f t="shared" si="48"/>
        <v>9.1099999999999977</v>
      </c>
      <c r="B228" s="207" t="s">
        <v>98</v>
      </c>
      <c r="C228" s="37">
        <v>6</v>
      </c>
      <c r="D228" s="118" t="s">
        <v>24</v>
      </c>
      <c r="E228" s="114">
        <v>3975</v>
      </c>
      <c r="F228" s="120">
        <f t="shared" si="49"/>
        <v>23850</v>
      </c>
      <c r="G228" s="148"/>
    </row>
    <row r="229" spans="1:7" s="161" customFormat="1" ht="33" hidden="1" customHeight="1" x14ac:dyDescent="0.2">
      <c r="A229" s="111">
        <f t="shared" si="48"/>
        <v>9.1199999999999974</v>
      </c>
      <c r="B229" s="208" t="s">
        <v>111</v>
      </c>
      <c r="C229" s="37">
        <f>(4.95+2.6)*2</f>
        <v>15.100000000000001</v>
      </c>
      <c r="D229" s="118" t="s">
        <v>20</v>
      </c>
      <c r="E229" s="114">
        <v>220</v>
      </c>
      <c r="F229" s="120">
        <f t="shared" si="49"/>
        <v>3322</v>
      </c>
      <c r="G229" s="117"/>
    </row>
    <row r="230" spans="1:7" s="161" customFormat="1" ht="36.75" hidden="1" customHeight="1" x14ac:dyDescent="0.2">
      <c r="A230" s="111">
        <f t="shared" si="48"/>
        <v>9.1299999999999972</v>
      </c>
      <c r="B230" s="209" t="s">
        <v>99</v>
      </c>
      <c r="C230" s="37">
        <f>C220</f>
        <v>14.7706</v>
      </c>
      <c r="D230" s="118" t="s">
        <v>20</v>
      </c>
      <c r="E230" s="114">
        <v>2312.65</v>
      </c>
      <c r="F230" s="120">
        <f t="shared" si="49"/>
        <v>34159.230000000003</v>
      </c>
      <c r="G230" s="117"/>
    </row>
    <row r="231" spans="1:7" s="161" customFormat="1" ht="45.75" hidden="1" customHeight="1" x14ac:dyDescent="0.2">
      <c r="A231" s="111">
        <f t="shared" si="48"/>
        <v>9.139999999999997</v>
      </c>
      <c r="B231" s="209" t="s">
        <v>38</v>
      </c>
      <c r="C231" s="37">
        <f>C219</f>
        <v>37.700000000000003</v>
      </c>
      <c r="D231" s="118" t="s">
        <v>20</v>
      </c>
      <c r="E231" s="114">
        <v>2406.4499999999998</v>
      </c>
      <c r="F231" s="120">
        <f t="shared" si="49"/>
        <v>90723.17</v>
      </c>
      <c r="G231" s="117"/>
    </row>
    <row r="232" spans="1:7" s="161" customFormat="1" ht="43.5" hidden="1" customHeight="1" x14ac:dyDescent="0.2">
      <c r="A232" s="111">
        <f t="shared" si="48"/>
        <v>9.1499999999999968</v>
      </c>
      <c r="B232" s="209" t="s">
        <v>100</v>
      </c>
      <c r="C232" s="121">
        <f>C222</f>
        <v>4</v>
      </c>
      <c r="D232" s="122" t="s">
        <v>42</v>
      </c>
      <c r="E232" s="123">
        <v>13130.1981</v>
      </c>
      <c r="F232" s="120">
        <f t="shared" si="49"/>
        <v>52520.79</v>
      </c>
      <c r="G232" s="117"/>
    </row>
    <row r="233" spans="1:7" s="161" customFormat="1" ht="23.25" hidden="1" customHeight="1" x14ac:dyDescent="0.2">
      <c r="A233" s="111">
        <f t="shared" si="48"/>
        <v>9.1599999999999966</v>
      </c>
      <c r="B233" s="204" t="s">
        <v>43</v>
      </c>
      <c r="C233" s="37">
        <v>2</v>
      </c>
      <c r="D233" s="118" t="s">
        <v>24</v>
      </c>
      <c r="E233" s="114">
        <v>1100</v>
      </c>
      <c r="F233" s="120">
        <f t="shared" si="49"/>
        <v>2200</v>
      </c>
      <c r="G233" s="117"/>
    </row>
    <row r="234" spans="1:7" s="161" customFormat="1" ht="44.25" hidden="1" customHeight="1" x14ac:dyDescent="0.2">
      <c r="A234" s="111">
        <f t="shared" si="48"/>
        <v>9.1699999999999964</v>
      </c>
      <c r="B234" s="204" t="s">
        <v>44</v>
      </c>
      <c r="C234" s="37">
        <v>1</v>
      </c>
      <c r="D234" s="118" t="s">
        <v>24</v>
      </c>
      <c r="E234" s="114">
        <v>3500</v>
      </c>
      <c r="F234" s="120">
        <f t="shared" si="49"/>
        <v>3500</v>
      </c>
      <c r="G234" s="117"/>
    </row>
    <row r="235" spans="1:7" s="161" customFormat="1" ht="32.25" hidden="1" customHeight="1" x14ac:dyDescent="0.2">
      <c r="A235" s="111">
        <f t="shared" si="48"/>
        <v>9.1799999999999962</v>
      </c>
      <c r="B235" s="209" t="s">
        <v>112</v>
      </c>
      <c r="C235" s="121">
        <v>2</v>
      </c>
      <c r="D235" s="122" t="s">
        <v>42</v>
      </c>
      <c r="E235" s="123">
        <v>9600</v>
      </c>
      <c r="F235" s="124">
        <f t="shared" ref="F235" si="50">ROUNDUP(E235*C235,2)</f>
        <v>19200</v>
      </c>
      <c r="G235" s="125"/>
    </row>
    <row r="236" spans="1:7" s="161" customFormat="1" ht="23.25" hidden="1" customHeight="1" x14ac:dyDescent="0.2">
      <c r="A236" s="111">
        <f t="shared" si="48"/>
        <v>9.1899999999999959</v>
      </c>
      <c r="B236" s="204" t="s">
        <v>102</v>
      </c>
      <c r="C236" s="37">
        <v>4</v>
      </c>
      <c r="D236" s="118" t="s">
        <v>24</v>
      </c>
      <c r="E236" s="114">
        <v>1350</v>
      </c>
      <c r="F236" s="120">
        <f t="shared" ref="F236" si="51">ROUND(C236*E236,2)</f>
        <v>5400</v>
      </c>
      <c r="G236" s="117"/>
    </row>
    <row r="237" spans="1:7" s="161" customFormat="1" ht="23.25" hidden="1" customHeight="1" x14ac:dyDescent="0.2">
      <c r="A237" s="111">
        <f t="shared" si="48"/>
        <v>9.1999999999999957</v>
      </c>
      <c r="B237" s="209" t="s">
        <v>47</v>
      </c>
      <c r="C237" s="126">
        <v>1</v>
      </c>
      <c r="D237" s="127" t="s">
        <v>42</v>
      </c>
      <c r="E237" s="128">
        <v>8896.1703059999982</v>
      </c>
      <c r="F237" s="129">
        <f t="shared" ref="F237" si="52">ROUNDUP(E237*C237,2)</f>
        <v>8896.18</v>
      </c>
      <c r="G237" s="117"/>
    </row>
    <row r="238" spans="1:7" s="161" customFormat="1" ht="29.25" hidden="1" customHeight="1" x14ac:dyDescent="0.2">
      <c r="A238" s="111">
        <f t="shared" si="48"/>
        <v>9.2099999999999955</v>
      </c>
      <c r="B238" s="207" t="s">
        <v>113</v>
      </c>
      <c r="C238" s="130">
        <v>1</v>
      </c>
      <c r="D238" s="130" t="s">
        <v>24</v>
      </c>
      <c r="E238" s="114">
        <v>36000</v>
      </c>
      <c r="F238" s="131">
        <f>ROUND(C238*E238,2)</f>
        <v>36000</v>
      </c>
      <c r="G238" s="117"/>
    </row>
    <row r="239" spans="1:7" s="161" customFormat="1" ht="45" hidden="1" customHeight="1" x14ac:dyDescent="0.2">
      <c r="A239" s="111">
        <f t="shared" si="48"/>
        <v>9.2199999999999953</v>
      </c>
      <c r="B239" s="204" t="s">
        <v>48</v>
      </c>
      <c r="C239" s="37">
        <v>4</v>
      </c>
      <c r="D239" s="118" t="s">
        <v>24</v>
      </c>
      <c r="E239" s="114">
        <v>7500</v>
      </c>
      <c r="F239" s="120">
        <f t="shared" ref="F239" si="53">ROUND(C239*E239,2)</f>
        <v>30000</v>
      </c>
      <c r="G239" s="117"/>
    </row>
    <row r="240" spans="1:7" s="161" customFormat="1" ht="45" hidden="1" customHeight="1" x14ac:dyDescent="0.2">
      <c r="A240" s="111">
        <f t="shared" si="48"/>
        <v>9.2299999999999951</v>
      </c>
      <c r="B240" s="209" t="s">
        <v>114</v>
      </c>
      <c r="C240" s="121">
        <v>1</v>
      </c>
      <c r="D240" s="122" t="s">
        <v>42</v>
      </c>
      <c r="E240" s="123">
        <v>8500</v>
      </c>
      <c r="F240" s="124">
        <f t="shared" ref="F240:F243" si="54">ROUNDUP(E240*C240,2)</f>
        <v>8500</v>
      </c>
      <c r="G240" s="117"/>
    </row>
    <row r="241" spans="1:7" s="161" customFormat="1" ht="45" hidden="1" customHeight="1" x14ac:dyDescent="0.2">
      <c r="A241" s="111">
        <f t="shared" si="48"/>
        <v>9.2399999999999949</v>
      </c>
      <c r="B241" s="209" t="s">
        <v>115</v>
      </c>
      <c r="C241" s="121">
        <v>3</v>
      </c>
      <c r="D241" s="122" t="s">
        <v>24</v>
      </c>
      <c r="E241" s="114">
        <v>2500</v>
      </c>
      <c r="F241" s="120">
        <f t="shared" ref="F241" si="55">ROUND(C241*E241,2)</f>
        <v>7500</v>
      </c>
      <c r="G241" s="117"/>
    </row>
    <row r="242" spans="1:7" s="161" customFormat="1" ht="45" hidden="1" customHeight="1" x14ac:dyDescent="0.2">
      <c r="A242" s="111">
        <f t="shared" si="48"/>
        <v>9.2499999999999947</v>
      </c>
      <c r="B242" s="210" t="s">
        <v>49</v>
      </c>
      <c r="C242" s="37">
        <v>2</v>
      </c>
      <c r="D242" s="118" t="s">
        <v>24</v>
      </c>
      <c r="E242" s="114">
        <v>2500</v>
      </c>
      <c r="F242" s="120">
        <f t="shared" ref="F242" si="56">ROUND(C242*E242,2)</f>
        <v>5000</v>
      </c>
      <c r="G242" s="117"/>
    </row>
    <row r="243" spans="1:7" s="161" customFormat="1" ht="39.75" hidden="1" customHeight="1" x14ac:dyDescent="0.2">
      <c r="A243" s="111">
        <f t="shared" si="48"/>
        <v>9.2599999999999945</v>
      </c>
      <c r="B243" s="209" t="s">
        <v>116</v>
      </c>
      <c r="C243" s="121">
        <f>(1.35*4+1.07*4)*2.16</f>
        <v>20.908799999999999</v>
      </c>
      <c r="D243" s="122" t="s">
        <v>20</v>
      </c>
      <c r="E243" s="123">
        <v>3050</v>
      </c>
      <c r="F243" s="124">
        <f t="shared" si="54"/>
        <v>63771.839999999997</v>
      </c>
      <c r="G243" s="117"/>
    </row>
    <row r="244" spans="1:7" s="161" customFormat="1" ht="23.25" hidden="1" customHeight="1" x14ac:dyDescent="0.2">
      <c r="A244" s="111">
        <f t="shared" si="48"/>
        <v>9.2699999999999942</v>
      </c>
      <c r="B244" s="204" t="s">
        <v>62</v>
      </c>
      <c r="C244" s="37">
        <v>1</v>
      </c>
      <c r="D244" s="118" t="s">
        <v>53</v>
      </c>
      <c r="E244" s="114">
        <v>3600</v>
      </c>
      <c r="F244" s="120">
        <f t="shared" ref="F244" si="57">ROUND(C244*E244,2)</f>
        <v>3600</v>
      </c>
      <c r="G244" s="117"/>
    </row>
    <row r="245" spans="1:7" s="161" customFormat="1" ht="21" hidden="1" customHeight="1" x14ac:dyDescent="0.2">
      <c r="A245" s="132"/>
      <c r="B245" s="211" t="s">
        <v>63</v>
      </c>
      <c r="C245" s="134"/>
      <c r="D245" s="135"/>
      <c r="E245" s="136"/>
      <c r="F245" s="136"/>
      <c r="G245" s="137" t="e">
        <f>SUM(F218:F244)*#REF!</f>
        <v>#REF!</v>
      </c>
    </row>
    <row r="246" spans="1:7" s="106" customFormat="1" ht="21" hidden="1" customHeight="1" x14ac:dyDescent="0.2">
      <c r="A246" s="155"/>
      <c r="B246" s="214"/>
      <c r="C246" s="157"/>
      <c r="D246" s="158"/>
      <c r="E246" s="159"/>
      <c r="F246" s="159"/>
      <c r="G246" s="160"/>
    </row>
    <row r="247" spans="1:7" s="9" customFormat="1" ht="21" hidden="1" customHeight="1" x14ac:dyDescent="0.25">
      <c r="A247" s="143">
        <v>10</v>
      </c>
      <c r="B247" s="205" t="s">
        <v>117</v>
      </c>
      <c r="C247" s="107"/>
      <c r="D247" s="108"/>
      <c r="E247" s="109"/>
      <c r="F247" s="109"/>
      <c r="G247" s="110"/>
    </row>
    <row r="248" spans="1:7" s="173" customFormat="1" ht="21" hidden="1" customHeight="1" x14ac:dyDescent="0.2">
      <c r="A248" s="167">
        <f t="shared" ref="A248" si="58">A247+0.01</f>
        <v>10.01</v>
      </c>
      <c r="B248" s="203" t="s">
        <v>19</v>
      </c>
      <c r="C248" s="168">
        <f>(1.32+4.94)*2*2.1*1.1</f>
        <v>28.92120000000001</v>
      </c>
      <c r="D248" s="169" t="s">
        <v>20</v>
      </c>
      <c r="E248" s="170">
        <v>60</v>
      </c>
      <c r="F248" s="171">
        <f t="shared" ref="F248:F251" si="59">ROUND(C248*E248,2)</f>
        <v>1735.27</v>
      </c>
      <c r="G248" s="172"/>
    </row>
    <row r="249" spans="1:7" s="173" customFormat="1" ht="21" hidden="1" customHeight="1" x14ac:dyDescent="0.2">
      <c r="A249" s="167">
        <f t="shared" ref="A249:A275" si="60">A248+0.01</f>
        <v>10.02</v>
      </c>
      <c r="B249" s="203" t="s">
        <v>21</v>
      </c>
      <c r="C249" s="168">
        <f>4.94*1.32*1.1</f>
        <v>7.1728800000000019</v>
      </c>
      <c r="D249" s="169" t="s">
        <v>20</v>
      </c>
      <c r="E249" s="170">
        <v>60</v>
      </c>
      <c r="F249" s="171">
        <f t="shared" si="59"/>
        <v>430.37</v>
      </c>
      <c r="G249" s="172"/>
    </row>
    <row r="250" spans="1:7" s="173" customFormat="1" ht="21" hidden="1" customHeight="1" x14ac:dyDescent="0.2">
      <c r="A250" s="167">
        <f t="shared" si="60"/>
        <v>10.029999999999999</v>
      </c>
      <c r="B250" s="203" t="s">
        <v>23</v>
      </c>
      <c r="C250" s="168">
        <v>2</v>
      </c>
      <c r="D250" s="169" t="s">
        <v>24</v>
      </c>
      <c r="E250" s="170">
        <v>600</v>
      </c>
      <c r="F250" s="174">
        <f t="shared" si="59"/>
        <v>1200</v>
      </c>
      <c r="G250" s="172"/>
    </row>
    <row r="251" spans="1:7" s="173" customFormat="1" ht="21" hidden="1" customHeight="1" x14ac:dyDescent="0.2">
      <c r="A251" s="167">
        <f t="shared" si="60"/>
        <v>10.039999999999999</v>
      </c>
      <c r="B251" s="203" t="s">
        <v>25</v>
      </c>
      <c r="C251" s="168">
        <v>1</v>
      </c>
      <c r="D251" s="175" t="s">
        <v>24</v>
      </c>
      <c r="E251" s="170">
        <v>620</v>
      </c>
      <c r="F251" s="174">
        <f t="shared" si="59"/>
        <v>620</v>
      </c>
      <c r="G251" s="172"/>
    </row>
    <row r="252" spans="1:7" s="173" customFormat="1" ht="21" hidden="1" customHeight="1" x14ac:dyDescent="0.2">
      <c r="A252" s="167">
        <f t="shared" si="60"/>
        <v>10.049999999999999</v>
      </c>
      <c r="B252" s="203" t="s">
        <v>28</v>
      </c>
      <c r="C252" s="168">
        <v>4</v>
      </c>
      <c r="D252" s="175" t="s">
        <v>24</v>
      </c>
      <c r="E252" s="170">
        <v>350</v>
      </c>
      <c r="F252" s="174">
        <f>ROUND(C252*E252,2)</f>
        <v>1400</v>
      </c>
      <c r="G252" s="171"/>
    </row>
    <row r="253" spans="1:7" s="173" customFormat="1" ht="23.25" hidden="1" customHeight="1" x14ac:dyDescent="0.2">
      <c r="A253" s="167">
        <f t="shared" si="60"/>
        <v>10.059999999999999</v>
      </c>
      <c r="B253" s="204" t="s">
        <v>95</v>
      </c>
      <c r="C253" s="176">
        <f>C249</f>
        <v>7.1728800000000019</v>
      </c>
      <c r="D253" s="175" t="s">
        <v>20</v>
      </c>
      <c r="E253" s="170">
        <v>65.599999999999994</v>
      </c>
      <c r="F253" s="177">
        <f t="shared" ref="F253:F262" si="61">ROUND(C253*E253,2)</f>
        <v>470.54</v>
      </c>
      <c r="G253" s="174"/>
    </row>
    <row r="254" spans="1:7" s="173" customFormat="1" ht="42" hidden="1" customHeight="1" x14ac:dyDescent="0.2">
      <c r="A254" s="167">
        <f t="shared" si="60"/>
        <v>10.069999999999999</v>
      </c>
      <c r="B254" s="206" t="s">
        <v>110</v>
      </c>
      <c r="C254" s="176">
        <v>1</v>
      </c>
      <c r="D254" s="175" t="s">
        <v>24</v>
      </c>
      <c r="E254" s="170">
        <v>4500</v>
      </c>
      <c r="F254" s="177">
        <f t="shared" si="61"/>
        <v>4500</v>
      </c>
      <c r="G254" s="174"/>
    </row>
    <row r="255" spans="1:7" s="173" customFormat="1" ht="48" hidden="1" customHeight="1" x14ac:dyDescent="0.2">
      <c r="A255" s="167">
        <f t="shared" si="60"/>
        <v>10.079999999999998</v>
      </c>
      <c r="B255" s="206" t="s">
        <v>97</v>
      </c>
      <c r="C255" s="176">
        <f>C253</f>
        <v>7.1728800000000019</v>
      </c>
      <c r="D255" s="175" t="s">
        <v>20</v>
      </c>
      <c r="E255" s="170">
        <v>1127.75</v>
      </c>
      <c r="F255" s="177">
        <f t="shared" si="61"/>
        <v>8089.22</v>
      </c>
      <c r="G255" s="174"/>
    </row>
    <row r="256" spans="1:7" s="173" customFormat="1" ht="58.5" hidden="1" customHeight="1" x14ac:dyDescent="0.2">
      <c r="A256" s="167">
        <f t="shared" si="60"/>
        <v>10.089999999999998</v>
      </c>
      <c r="B256" s="207" t="s">
        <v>98</v>
      </c>
      <c r="C256" s="176">
        <v>3</v>
      </c>
      <c r="D256" s="175" t="s">
        <v>24</v>
      </c>
      <c r="E256" s="170">
        <v>3975</v>
      </c>
      <c r="F256" s="177">
        <f t="shared" si="61"/>
        <v>11925</v>
      </c>
      <c r="G256" s="174"/>
    </row>
    <row r="257" spans="1:7" s="173" customFormat="1" ht="33" hidden="1" customHeight="1" x14ac:dyDescent="0.2">
      <c r="A257" s="167">
        <f t="shared" si="60"/>
        <v>10.099999999999998</v>
      </c>
      <c r="B257" s="208" t="s">
        <v>111</v>
      </c>
      <c r="C257" s="176">
        <f>(1.32+4.946)*2*1.5</f>
        <v>18.798000000000002</v>
      </c>
      <c r="D257" s="175" t="s">
        <v>20</v>
      </c>
      <c r="E257" s="170">
        <v>220</v>
      </c>
      <c r="F257" s="177">
        <f t="shared" si="61"/>
        <v>4135.5600000000004</v>
      </c>
      <c r="G257" s="174"/>
    </row>
    <row r="258" spans="1:7" s="173" customFormat="1" ht="36.75" hidden="1" customHeight="1" x14ac:dyDescent="0.2">
      <c r="A258" s="167">
        <f t="shared" si="60"/>
        <v>10.109999999999998</v>
      </c>
      <c r="B258" s="209" t="s">
        <v>99</v>
      </c>
      <c r="C258" s="176">
        <f>C249</f>
        <v>7.1728800000000019</v>
      </c>
      <c r="D258" s="175" t="s">
        <v>20</v>
      </c>
      <c r="E258" s="170">
        <v>2312.65</v>
      </c>
      <c r="F258" s="177">
        <f t="shared" si="61"/>
        <v>16588.36</v>
      </c>
      <c r="G258" s="174"/>
    </row>
    <row r="259" spans="1:7" s="173" customFormat="1" ht="45.75" hidden="1" customHeight="1" x14ac:dyDescent="0.2">
      <c r="A259" s="167">
        <f t="shared" si="60"/>
        <v>10.119999999999997</v>
      </c>
      <c r="B259" s="209" t="s">
        <v>38</v>
      </c>
      <c r="C259" s="176">
        <f>C248*1.1</f>
        <v>31.813320000000012</v>
      </c>
      <c r="D259" s="175" t="s">
        <v>20</v>
      </c>
      <c r="E259" s="170">
        <v>2406.4499999999998</v>
      </c>
      <c r="F259" s="177">
        <f t="shared" si="61"/>
        <v>76557.16</v>
      </c>
      <c r="G259" s="174"/>
    </row>
    <row r="260" spans="1:7" s="173" customFormat="1" ht="43.5" hidden="1" customHeight="1" x14ac:dyDescent="0.2">
      <c r="A260" s="167">
        <f t="shared" si="60"/>
        <v>10.129999999999997</v>
      </c>
      <c r="B260" s="209" t="s">
        <v>100</v>
      </c>
      <c r="C260" s="178">
        <f>C251</f>
        <v>1</v>
      </c>
      <c r="D260" s="179" t="s">
        <v>42</v>
      </c>
      <c r="E260" s="180">
        <v>13130.1981</v>
      </c>
      <c r="F260" s="177">
        <f t="shared" si="61"/>
        <v>13130.2</v>
      </c>
      <c r="G260" s="174"/>
    </row>
    <row r="261" spans="1:7" s="173" customFormat="1" ht="23.25" hidden="1" customHeight="1" x14ac:dyDescent="0.2">
      <c r="A261" s="167">
        <f t="shared" si="60"/>
        <v>10.139999999999997</v>
      </c>
      <c r="B261" s="204" t="s">
        <v>43</v>
      </c>
      <c r="C261" s="176">
        <v>1</v>
      </c>
      <c r="D261" s="175" t="s">
        <v>24</v>
      </c>
      <c r="E261" s="170">
        <v>1100</v>
      </c>
      <c r="F261" s="177">
        <f t="shared" si="61"/>
        <v>1100</v>
      </c>
      <c r="G261" s="174"/>
    </row>
    <row r="262" spans="1:7" s="173" customFormat="1" ht="43.5" hidden="1" customHeight="1" x14ac:dyDescent="0.2">
      <c r="A262" s="167">
        <f t="shared" si="60"/>
        <v>10.149999999999997</v>
      </c>
      <c r="B262" s="204" t="s">
        <v>44</v>
      </c>
      <c r="C262" s="176">
        <v>1</v>
      </c>
      <c r="D262" s="175" t="s">
        <v>24</v>
      </c>
      <c r="E262" s="170">
        <v>3500</v>
      </c>
      <c r="F262" s="177">
        <f t="shared" si="61"/>
        <v>3500</v>
      </c>
      <c r="G262" s="174"/>
    </row>
    <row r="263" spans="1:7" s="173" customFormat="1" ht="32.25" hidden="1" customHeight="1" x14ac:dyDescent="0.2">
      <c r="A263" s="167">
        <f t="shared" si="60"/>
        <v>10.159999999999997</v>
      </c>
      <c r="B263" s="209" t="s">
        <v>101</v>
      </c>
      <c r="C263" s="178">
        <v>2</v>
      </c>
      <c r="D263" s="179" t="s">
        <v>42</v>
      </c>
      <c r="E263" s="180">
        <v>5500</v>
      </c>
      <c r="F263" s="181">
        <f t="shared" ref="F263" si="62">ROUNDUP(E263*C263,2)</f>
        <v>11000</v>
      </c>
      <c r="G263" s="182"/>
    </row>
    <row r="264" spans="1:7" s="173" customFormat="1" ht="23.25" hidden="1" customHeight="1" x14ac:dyDescent="0.2">
      <c r="A264" s="167">
        <f t="shared" si="60"/>
        <v>10.169999999999996</v>
      </c>
      <c r="B264" s="204" t="s">
        <v>102</v>
      </c>
      <c r="C264" s="176">
        <v>1</v>
      </c>
      <c r="D264" s="175" t="s">
        <v>24</v>
      </c>
      <c r="E264" s="170">
        <v>1350</v>
      </c>
      <c r="F264" s="177">
        <f t="shared" ref="F264" si="63">ROUND(C264*E264,2)</f>
        <v>1350</v>
      </c>
      <c r="G264" s="174"/>
    </row>
    <row r="265" spans="1:7" s="173" customFormat="1" ht="32.25" hidden="1" customHeight="1" x14ac:dyDescent="0.2">
      <c r="A265" s="167">
        <f t="shared" si="60"/>
        <v>10.179999999999996</v>
      </c>
      <c r="B265" s="209" t="s">
        <v>47</v>
      </c>
      <c r="C265" s="183">
        <v>1</v>
      </c>
      <c r="D265" s="184" t="s">
        <v>42</v>
      </c>
      <c r="E265" s="185">
        <v>8896.1703059999982</v>
      </c>
      <c r="F265" s="186">
        <f t="shared" ref="F265" si="64">ROUNDUP(E265*C265,2)</f>
        <v>8896.18</v>
      </c>
      <c r="G265" s="174"/>
    </row>
    <row r="266" spans="1:7" s="173" customFormat="1" ht="29.25" hidden="1" customHeight="1" x14ac:dyDescent="0.2">
      <c r="A266" s="167">
        <f t="shared" si="60"/>
        <v>10.189999999999996</v>
      </c>
      <c r="B266" s="207" t="s">
        <v>113</v>
      </c>
      <c r="C266" s="187">
        <v>1</v>
      </c>
      <c r="D266" s="187" t="s">
        <v>24</v>
      </c>
      <c r="E266" s="170">
        <v>36000</v>
      </c>
      <c r="F266" s="188">
        <f>ROUND(C266*E266,2)</f>
        <v>36000</v>
      </c>
      <c r="G266" s="174"/>
    </row>
    <row r="267" spans="1:7" s="173" customFormat="1" ht="45" hidden="1" customHeight="1" x14ac:dyDescent="0.2">
      <c r="A267" s="167">
        <f t="shared" si="60"/>
        <v>10.199999999999996</v>
      </c>
      <c r="B267" s="204" t="s">
        <v>48</v>
      </c>
      <c r="C267" s="176">
        <v>1</v>
      </c>
      <c r="D267" s="175" t="s">
        <v>24</v>
      </c>
      <c r="E267" s="170">
        <v>7500</v>
      </c>
      <c r="F267" s="177">
        <f t="shared" ref="F267" si="65">ROUND(C267*E267,2)</f>
        <v>7500</v>
      </c>
      <c r="G267" s="174"/>
    </row>
    <row r="268" spans="1:7" s="173" customFormat="1" ht="45" hidden="1" customHeight="1" x14ac:dyDescent="0.2">
      <c r="A268" s="167">
        <f t="shared" si="60"/>
        <v>10.209999999999996</v>
      </c>
      <c r="B268" s="209" t="s">
        <v>114</v>
      </c>
      <c r="C268" s="178">
        <v>1</v>
      </c>
      <c r="D268" s="179" t="s">
        <v>42</v>
      </c>
      <c r="E268" s="180">
        <v>8500</v>
      </c>
      <c r="F268" s="181">
        <f t="shared" ref="F268" si="66">ROUNDUP(E268*C268,2)</f>
        <v>8500</v>
      </c>
      <c r="G268" s="174"/>
    </row>
    <row r="269" spans="1:7" s="173" customFormat="1" ht="45" hidden="1" customHeight="1" x14ac:dyDescent="0.2">
      <c r="A269" s="167">
        <f t="shared" si="60"/>
        <v>10.219999999999995</v>
      </c>
      <c r="B269" s="209" t="s">
        <v>118</v>
      </c>
      <c r="C269" s="178">
        <v>2</v>
      </c>
      <c r="D269" s="179" t="s">
        <v>24</v>
      </c>
      <c r="E269" s="170">
        <v>2500</v>
      </c>
      <c r="F269" s="177">
        <f t="shared" ref="F269:F270" si="67">ROUND(C269*E269,2)</f>
        <v>5000</v>
      </c>
      <c r="G269" s="174"/>
    </row>
    <row r="270" spans="1:7" s="173" customFormat="1" ht="45" hidden="1" customHeight="1" x14ac:dyDescent="0.2">
      <c r="A270" s="167">
        <f t="shared" si="60"/>
        <v>10.229999999999995</v>
      </c>
      <c r="B270" s="210" t="s">
        <v>49</v>
      </c>
      <c r="C270" s="176">
        <v>2</v>
      </c>
      <c r="D270" s="175" t="s">
        <v>24</v>
      </c>
      <c r="E270" s="170">
        <v>2500</v>
      </c>
      <c r="F270" s="177">
        <f t="shared" si="67"/>
        <v>5000</v>
      </c>
      <c r="G270" s="174"/>
    </row>
    <row r="271" spans="1:7" s="173" customFormat="1" ht="41.25" hidden="1" customHeight="1" x14ac:dyDescent="0.2">
      <c r="A271" s="167">
        <f t="shared" si="60"/>
        <v>10.239999999999995</v>
      </c>
      <c r="B271" s="209" t="s">
        <v>119</v>
      </c>
      <c r="C271" s="178">
        <v>1</v>
      </c>
      <c r="D271" s="179" t="s">
        <v>42</v>
      </c>
      <c r="E271" s="180">
        <v>3500</v>
      </c>
      <c r="F271" s="181">
        <f t="shared" ref="F271" si="68">ROUNDUP(E271*C271,2)</f>
        <v>3500</v>
      </c>
      <c r="G271" s="174"/>
    </row>
    <row r="272" spans="1:7" s="173" customFormat="1" ht="41.25" hidden="1" customHeight="1" x14ac:dyDescent="0.2">
      <c r="A272" s="167">
        <f t="shared" si="60"/>
        <v>10.249999999999995</v>
      </c>
      <c r="B272" s="209" t="s">
        <v>119</v>
      </c>
      <c r="C272" s="178">
        <v>1</v>
      </c>
      <c r="D272" s="179" t="s">
        <v>42</v>
      </c>
      <c r="E272" s="180">
        <v>3500</v>
      </c>
      <c r="F272" s="181">
        <f t="shared" ref="F272" si="69">ROUNDUP(E272*C272,2)</f>
        <v>3500</v>
      </c>
      <c r="G272" s="174"/>
    </row>
    <row r="273" spans="1:7" s="173" customFormat="1" ht="45" hidden="1" customHeight="1" x14ac:dyDescent="0.2">
      <c r="A273" s="167">
        <f t="shared" si="60"/>
        <v>10.259999999999994</v>
      </c>
      <c r="B273" s="209" t="s">
        <v>120</v>
      </c>
      <c r="C273" s="178">
        <v>1</v>
      </c>
      <c r="D273" s="179" t="s">
        <v>53</v>
      </c>
      <c r="E273" s="180">
        <v>3500</v>
      </c>
      <c r="F273" s="181">
        <f t="shared" ref="F273" si="70">ROUNDUP(E273*C273,2)</f>
        <v>3500</v>
      </c>
      <c r="G273" s="174"/>
    </row>
    <row r="274" spans="1:7" s="173" customFormat="1" ht="56.25" hidden="1" customHeight="1" x14ac:dyDescent="0.2">
      <c r="A274" s="167">
        <f t="shared" si="60"/>
        <v>10.269999999999994</v>
      </c>
      <c r="B274" s="209" t="s">
        <v>121</v>
      </c>
      <c r="C274" s="178">
        <v>2</v>
      </c>
      <c r="D274" s="179" t="s">
        <v>24</v>
      </c>
      <c r="E274" s="180">
        <v>5000</v>
      </c>
      <c r="F274" s="181">
        <f t="shared" ref="F274" si="71">ROUNDUP(E274*C274,2)</f>
        <v>10000</v>
      </c>
      <c r="G274" s="174"/>
    </row>
    <row r="275" spans="1:7" s="173" customFormat="1" ht="23.25" hidden="1" customHeight="1" x14ac:dyDescent="0.2">
      <c r="A275" s="167">
        <f t="shared" si="60"/>
        <v>10.279999999999994</v>
      </c>
      <c r="B275" s="204" t="s">
        <v>62</v>
      </c>
      <c r="C275" s="176">
        <v>1</v>
      </c>
      <c r="D275" s="175" t="s">
        <v>53</v>
      </c>
      <c r="E275" s="170">
        <v>3600</v>
      </c>
      <c r="F275" s="177">
        <f t="shared" ref="F275" si="72">ROUND(C275*E275,2)</f>
        <v>3600</v>
      </c>
      <c r="G275" s="174"/>
    </row>
    <row r="276" spans="1:7" s="173" customFormat="1" ht="21" hidden="1" customHeight="1" x14ac:dyDescent="0.2">
      <c r="A276" s="189"/>
      <c r="B276" s="211" t="s">
        <v>63</v>
      </c>
      <c r="C276" s="190"/>
      <c r="D276" s="191"/>
      <c r="E276" s="192"/>
      <c r="F276" s="192"/>
      <c r="G276" s="193" t="e">
        <f>SUM(F248:F275)*#REF!</f>
        <v>#REF!</v>
      </c>
    </row>
    <row r="277" spans="1:7" s="166" customFormat="1" ht="21" hidden="1" customHeight="1" x14ac:dyDescent="0.2">
      <c r="A277" s="138"/>
      <c r="B277" s="214"/>
      <c r="C277" s="139"/>
      <c r="D277" s="140"/>
      <c r="E277" s="141"/>
      <c r="F277" s="141"/>
      <c r="G277" s="142"/>
    </row>
    <row r="278" spans="1:7" s="9" customFormat="1" ht="21" hidden="1" customHeight="1" x14ac:dyDescent="0.25">
      <c r="A278" s="143">
        <v>11</v>
      </c>
      <c r="B278" s="205" t="s">
        <v>122</v>
      </c>
      <c r="C278" s="107"/>
      <c r="D278" s="108"/>
      <c r="E278" s="109"/>
      <c r="F278" s="109"/>
      <c r="G278" s="110"/>
    </row>
    <row r="279" spans="1:7" s="173" customFormat="1" ht="41.25" hidden="1" customHeight="1" x14ac:dyDescent="0.2">
      <c r="A279" s="167">
        <f t="shared" ref="A279:A284" si="73">A278+0.01</f>
        <v>11.01</v>
      </c>
      <c r="B279" s="203" t="s">
        <v>123</v>
      </c>
      <c r="C279" s="168">
        <v>1</v>
      </c>
      <c r="D279" s="169" t="s">
        <v>24</v>
      </c>
      <c r="E279" s="170">
        <v>1600</v>
      </c>
      <c r="F279" s="171">
        <f t="shared" ref="F279:F282" si="74">ROUND(C279*E279,2)</f>
        <v>1600</v>
      </c>
      <c r="G279" s="172"/>
    </row>
    <row r="280" spans="1:7" s="173" customFormat="1" ht="42" hidden="1" customHeight="1" x14ac:dyDescent="0.2">
      <c r="A280" s="167">
        <f t="shared" si="73"/>
        <v>11.02</v>
      </c>
      <c r="B280" s="203" t="s">
        <v>124</v>
      </c>
      <c r="C280" s="168">
        <f>3+1*2.7</f>
        <v>5.7</v>
      </c>
      <c r="D280" s="169" t="s">
        <v>20</v>
      </c>
      <c r="E280" s="170">
        <v>60</v>
      </c>
      <c r="F280" s="171">
        <f t="shared" si="74"/>
        <v>342</v>
      </c>
      <c r="G280" s="172"/>
    </row>
    <row r="281" spans="1:7" s="173" customFormat="1" ht="34.5" hidden="1" customHeight="1" x14ac:dyDescent="0.2">
      <c r="A281" s="167">
        <f t="shared" si="73"/>
        <v>11.03</v>
      </c>
      <c r="B281" s="216" t="s">
        <v>125</v>
      </c>
      <c r="C281" s="168">
        <f>(0.9*2.7)+(1*2.7)</f>
        <v>5.1300000000000008</v>
      </c>
      <c r="D281" s="169" t="s">
        <v>20</v>
      </c>
      <c r="E281" s="170">
        <v>2500</v>
      </c>
      <c r="F281" s="174">
        <f t="shared" si="74"/>
        <v>12825</v>
      </c>
      <c r="G281" s="172"/>
    </row>
    <row r="282" spans="1:7" s="173" customFormat="1" ht="47.25" hidden="1" customHeight="1" x14ac:dyDescent="0.2">
      <c r="A282" s="167">
        <f t="shared" si="73"/>
        <v>11.04</v>
      </c>
      <c r="B282" s="204" t="s">
        <v>36</v>
      </c>
      <c r="C282" s="168">
        <f>(2*2+1.5*2)*2.7*1.5</f>
        <v>28.35</v>
      </c>
      <c r="D282" s="175" t="s">
        <v>20</v>
      </c>
      <c r="E282" s="170">
        <v>220</v>
      </c>
      <c r="F282" s="174">
        <f t="shared" si="74"/>
        <v>6237</v>
      </c>
      <c r="G282" s="172"/>
    </row>
    <row r="283" spans="1:7" s="173" customFormat="1" ht="41.25" hidden="1" customHeight="1" x14ac:dyDescent="0.2">
      <c r="A283" s="167">
        <f t="shared" si="73"/>
        <v>11.049999999999999</v>
      </c>
      <c r="B283" s="216" t="s">
        <v>126</v>
      </c>
      <c r="C283" s="168">
        <v>1</v>
      </c>
      <c r="D283" s="175" t="s">
        <v>24</v>
      </c>
      <c r="E283" s="170">
        <v>3500</v>
      </c>
      <c r="F283" s="174">
        <f>ROUND(C283*E283,2)</f>
        <v>3500</v>
      </c>
      <c r="G283" s="171"/>
    </row>
    <row r="284" spans="1:7" s="173" customFormat="1" ht="42" hidden="1" customHeight="1" x14ac:dyDescent="0.2">
      <c r="A284" s="167">
        <f t="shared" si="73"/>
        <v>11.059999999999999</v>
      </c>
      <c r="B284" s="206" t="s">
        <v>110</v>
      </c>
      <c r="C284" s="176">
        <v>1</v>
      </c>
      <c r="D284" s="175" t="s">
        <v>24</v>
      </c>
      <c r="E284" s="170">
        <v>4500</v>
      </c>
      <c r="F284" s="177">
        <f t="shared" ref="F284" si="75">ROUND(C284*E284,2)</f>
        <v>4500</v>
      </c>
      <c r="G284" s="174"/>
    </row>
    <row r="285" spans="1:7" s="173" customFormat="1" ht="42" hidden="1" customHeight="1" x14ac:dyDescent="0.2">
      <c r="A285" s="167">
        <f t="shared" ref="A285" si="76">A284+0.01</f>
        <v>11.069999999999999</v>
      </c>
      <c r="B285" s="206" t="s">
        <v>127</v>
      </c>
      <c r="C285" s="176">
        <v>4</v>
      </c>
      <c r="D285" s="175" t="s">
        <v>81</v>
      </c>
      <c r="E285" s="170">
        <v>1220</v>
      </c>
      <c r="F285" s="177">
        <f t="shared" ref="F285" si="77">ROUND(C285*E285,2)</f>
        <v>4880</v>
      </c>
      <c r="G285" s="174"/>
    </row>
    <row r="286" spans="1:7" s="173" customFormat="1" ht="21" hidden="1" customHeight="1" x14ac:dyDescent="0.2">
      <c r="A286" s="189"/>
      <c r="B286" s="211" t="s">
        <v>63</v>
      </c>
      <c r="C286" s="190"/>
      <c r="D286" s="191"/>
      <c r="E286" s="192"/>
      <c r="F286" s="192"/>
      <c r="G286" s="193" t="e">
        <f>SUM(F279:F285)*#REF!</f>
        <v>#REF!</v>
      </c>
    </row>
    <row r="287" spans="1:7" s="106" customFormat="1" ht="21" hidden="1" customHeight="1" x14ac:dyDescent="0.2">
      <c r="A287" s="155"/>
      <c r="B287" s="214"/>
      <c r="C287" s="157"/>
      <c r="D287" s="158"/>
      <c r="E287" s="159"/>
      <c r="F287" s="159"/>
      <c r="G287" s="160"/>
    </row>
    <row r="288" spans="1:7" s="173" customFormat="1" ht="21" hidden="1" customHeight="1" x14ac:dyDescent="0.25">
      <c r="A288" s="197">
        <v>12</v>
      </c>
      <c r="B288" s="205" t="s">
        <v>128</v>
      </c>
      <c r="C288" s="198"/>
      <c r="D288" s="199"/>
      <c r="E288" s="200"/>
      <c r="F288" s="200"/>
      <c r="G288" s="201"/>
    </row>
    <row r="289" spans="1:7" s="173" customFormat="1" ht="21" hidden="1" customHeight="1" x14ac:dyDescent="0.2">
      <c r="A289" s="167">
        <f>A288+0.01</f>
        <v>12.01</v>
      </c>
      <c r="B289" s="203" t="s">
        <v>108</v>
      </c>
      <c r="C289" s="168">
        <f>2.8*0.5+1.2*2.1</f>
        <v>3.92</v>
      </c>
      <c r="D289" s="169" t="s">
        <v>20</v>
      </c>
      <c r="E289" s="170">
        <v>1500</v>
      </c>
      <c r="F289" s="171">
        <f t="shared" ref="F289:F294" si="78">ROUND(C289*E289,2)</f>
        <v>5880</v>
      </c>
      <c r="G289" s="172"/>
    </row>
    <row r="290" spans="1:7" s="173" customFormat="1" ht="21" hidden="1" customHeight="1" x14ac:dyDescent="0.2">
      <c r="A290" s="167">
        <f>A289+0.01</f>
        <v>12.02</v>
      </c>
      <c r="B290" s="203" t="s">
        <v>19</v>
      </c>
      <c r="C290" s="168">
        <f>(4.08*2.8*2+2.37*2.8+1.2*2.8+(0.38+0.8)*2.8)*1.15</f>
        <v>41.5702</v>
      </c>
      <c r="D290" s="169" t="s">
        <v>20</v>
      </c>
      <c r="E290" s="170">
        <v>60</v>
      </c>
      <c r="F290" s="171">
        <f t="shared" si="78"/>
        <v>2494.21</v>
      </c>
      <c r="G290" s="172"/>
    </row>
    <row r="291" spans="1:7" s="173" customFormat="1" ht="21" hidden="1" customHeight="1" x14ac:dyDescent="0.2">
      <c r="A291" s="167">
        <f t="shared" ref="A291:A315" si="79">A290+0.01</f>
        <v>12.03</v>
      </c>
      <c r="B291" s="203" t="s">
        <v>21</v>
      </c>
      <c r="C291" s="168">
        <f>(4.08*((1.18)+(2.37-1.18)))*1.15</f>
        <v>11.120039999999999</v>
      </c>
      <c r="D291" s="169" t="s">
        <v>20</v>
      </c>
      <c r="E291" s="170">
        <v>60</v>
      </c>
      <c r="F291" s="171">
        <f t="shared" si="78"/>
        <v>667.2</v>
      </c>
      <c r="G291" s="172"/>
    </row>
    <row r="292" spans="1:7" s="173" customFormat="1" ht="21" hidden="1" customHeight="1" x14ac:dyDescent="0.2">
      <c r="A292" s="167">
        <f t="shared" si="79"/>
        <v>12.04</v>
      </c>
      <c r="B292" s="203" t="s">
        <v>23</v>
      </c>
      <c r="C292" s="168">
        <v>1</v>
      </c>
      <c r="D292" s="169" t="s">
        <v>24</v>
      </c>
      <c r="E292" s="170">
        <v>600</v>
      </c>
      <c r="F292" s="174">
        <f t="shared" si="78"/>
        <v>600</v>
      </c>
      <c r="G292" s="172"/>
    </row>
    <row r="293" spans="1:7" s="173" customFormat="1" ht="21" hidden="1" customHeight="1" x14ac:dyDescent="0.2">
      <c r="A293" s="167">
        <f t="shared" si="79"/>
        <v>12.049999999999999</v>
      </c>
      <c r="B293" s="203" t="s">
        <v>25</v>
      </c>
      <c r="C293" s="168">
        <v>2</v>
      </c>
      <c r="D293" s="175" t="s">
        <v>24</v>
      </c>
      <c r="E293" s="170">
        <v>620</v>
      </c>
      <c r="F293" s="174">
        <f t="shared" si="78"/>
        <v>1240</v>
      </c>
      <c r="G293" s="172"/>
    </row>
    <row r="294" spans="1:7" s="173" customFormat="1" ht="21" hidden="1" customHeight="1" x14ac:dyDescent="0.2">
      <c r="A294" s="167">
        <f t="shared" si="79"/>
        <v>12.059999999999999</v>
      </c>
      <c r="B294" s="203" t="s">
        <v>109</v>
      </c>
      <c r="C294" s="202">
        <v>1</v>
      </c>
      <c r="D294" s="175" t="s">
        <v>24</v>
      </c>
      <c r="E294" s="170">
        <v>560</v>
      </c>
      <c r="F294" s="171">
        <f t="shared" si="78"/>
        <v>560</v>
      </c>
      <c r="G294" s="171"/>
    </row>
    <row r="295" spans="1:7" s="173" customFormat="1" ht="21" hidden="1" customHeight="1" x14ac:dyDescent="0.2">
      <c r="A295" s="167">
        <f t="shared" si="79"/>
        <v>12.069999999999999</v>
      </c>
      <c r="B295" s="203" t="s">
        <v>28</v>
      </c>
      <c r="C295" s="168">
        <v>1</v>
      </c>
      <c r="D295" s="175" t="s">
        <v>24</v>
      </c>
      <c r="E295" s="170">
        <v>350</v>
      </c>
      <c r="F295" s="174">
        <f>ROUND(C295*E295,2)</f>
        <v>350</v>
      </c>
      <c r="G295" s="171"/>
    </row>
    <row r="296" spans="1:7" s="173" customFormat="1" ht="23.25" hidden="1" customHeight="1" x14ac:dyDescent="0.2">
      <c r="A296" s="167">
        <f t="shared" si="79"/>
        <v>12.079999999999998</v>
      </c>
      <c r="B296" s="204" t="s">
        <v>95</v>
      </c>
      <c r="C296" s="176">
        <f>C291</f>
        <v>11.120039999999999</v>
      </c>
      <c r="D296" s="175" t="s">
        <v>20</v>
      </c>
      <c r="E296" s="170">
        <v>65.599999999999994</v>
      </c>
      <c r="F296" s="177">
        <f t="shared" ref="F296:F305" si="80">ROUND(C296*E296,2)</f>
        <v>729.47</v>
      </c>
      <c r="G296" s="174"/>
    </row>
    <row r="297" spans="1:7" s="173" customFormat="1" ht="42" hidden="1" customHeight="1" x14ac:dyDescent="0.2">
      <c r="A297" s="167">
        <f t="shared" si="79"/>
        <v>12.089999999999998</v>
      </c>
      <c r="B297" s="206" t="s">
        <v>110</v>
      </c>
      <c r="C297" s="176">
        <v>1</v>
      </c>
      <c r="D297" s="175" t="s">
        <v>24</v>
      </c>
      <c r="E297" s="170">
        <v>4500</v>
      </c>
      <c r="F297" s="177">
        <f t="shared" si="80"/>
        <v>4500</v>
      </c>
      <c r="G297" s="174"/>
    </row>
    <row r="298" spans="1:7" s="173" customFormat="1" ht="48" hidden="1" customHeight="1" x14ac:dyDescent="0.2">
      <c r="A298" s="167">
        <f t="shared" si="79"/>
        <v>12.099999999999998</v>
      </c>
      <c r="B298" s="206" t="s">
        <v>97</v>
      </c>
      <c r="C298" s="176">
        <f>C296</f>
        <v>11.120039999999999</v>
      </c>
      <c r="D298" s="175" t="s">
        <v>20</v>
      </c>
      <c r="E298" s="170">
        <v>1127.75</v>
      </c>
      <c r="F298" s="177">
        <f t="shared" si="80"/>
        <v>12540.63</v>
      </c>
      <c r="G298" s="174"/>
    </row>
    <row r="299" spans="1:7" s="173" customFormat="1" ht="58.5" hidden="1" customHeight="1" x14ac:dyDescent="0.2">
      <c r="A299" s="167">
        <f t="shared" si="79"/>
        <v>12.109999999999998</v>
      </c>
      <c r="B299" s="207" t="s">
        <v>98</v>
      </c>
      <c r="C299" s="176">
        <v>3</v>
      </c>
      <c r="D299" s="175" t="s">
        <v>24</v>
      </c>
      <c r="E299" s="170">
        <v>3975</v>
      </c>
      <c r="F299" s="177">
        <f t="shared" si="80"/>
        <v>11925</v>
      </c>
      <c r="G299" s="174"/>
    </row>
    <row r="300" spans="1:7" s="173" customFormat="1" ht="33" hidden="1" customHeight="1" x14ac:dyDescent="0.2">
      <c r="A300" s="167">
        <f t="shared" si="79"/>
        <v>12.119999999999997</v>
      </c>
      <c r="B300" s="208" t="s">
        <v>111</v>
      </c>
      <c r="C300" s="176">
        <f>(4.95+2.6)*2</f>
        <v>15.100000000000001</v>
      </c>
      <c r="D300" s="175" t="s">
        <v>20</v>
      </c>
      <c r="E300" s="170">
        <v>220</v>
      </c>
      <c r="F300" s="177">
        <f t="shared" si="80"/>
        <v>3322</v>
      </c>
      <c r="G300" s="174"/>
    </row>
    <row r="301" spans="1:7" s="173" customFormat="1" ht="36.75" hidden="1" customHeight="1" x14ac:dyDescent="0.2">
      <c r="A301" s="167">
        <f t="shared" si="79"/>
        <v>12.129999999999997</v>
      </c>
      <c r="B301" s="209" t="s">
        <v>99</v>
      </c>
      <c r="C301" s="176">
        <f>C291</f>
        <v>11.120039999999999</v>
      </c>
      <c r="D301" s="175" t="s">
        <v>20</v>
      </c>
      <c r="E301" s="170">
        <v>2312.65</v>
      </c>
      <c r="F301" s="177">
        <f t="shared" si="80"/>
        <v>25716.76</v>
      </c>
      <c r="G301" s="174"/>
    </row>
    <row r="302" spans="1:7" s="173" customFormat="1" ht="45.75" hidden="1" customHeight="1" x14ac:dyDescent="0.2">
      <c r="A302" s="167">
        <f t="shared" si="79"/>
        <v>12.139999999999997</v>
      </c>
      <c r="B302" s="209" t="s">
        <v>38</v>
      </c>
      <c r="C302" s="176">
        <f>C290</f>
        <v>41.5702</v>
      </c>
      <c r="D302" s="175" t="s">
        <v>20</v>
      </c>
      <c r="E302" s="170">
        <v>2406.4499999999998</v>
      </c>
      <c r="F302" s="177">
        <f t="shared" si="80"/>
        <v>100036.61</v>
      </c>
      <c r="G302" s="174"/>
    </row>
    <row r="303" spans="1:7" s="173" customFormat="1" ht="43.5" hidden="1" customHeight="1" x14ac:dyDescent="0.2">
      <c r="A303" s="167">
        <f t="shared" si="79"/>
        <v>12.149999999999997</v>
      </c>
      <c r="B303" s="209" t="s">
        <v>100</v>
      </c>
      <c r="C303" s="178">
        <f>C293</f>
        <v>2</v>
      </c>
      <c r="D303" s="179" t="s">
        <v>42</v>
      </c>
      <c r="E303" s="180">
        <v>13130.1981</v>
      </c>
      <c r="F303" s="177">
        <f t="shared" si="80"/>
        <v>26260.400000000001</v>
      </c>
      <c r="G303" s="174"/>
    </row>
    <row r="304" spans="1:7" s="173" customFormat="1" ht="23.25" hidden="1" customHeight="1" x14ac:dyDescent="0.2">
      <c r="A304" s="167">
        <f t="shared" si="79"/>
        <v>12.159999999999997</v>
      </c>
      <c r="B304" s="204" t="s">
        <v>43</v>
      </c>
      <c r="C304" s="176">
        <v>2</v>
      </c>
      <c r="D304" s="175" t="s">
        <v>24</v>
      </c>
      <c r="E304" s="170">
        <v>1100</v>
      </c>
      <c r="F304" s="177">
        <f t="shared" si="80"/>
        <v>2200</v>
      </c>
      <c r="G304" s="174"/>
    </row>
    <row r="305" spans="1:7" s="173" customFormat="1" ht="23.25" hidden="1" customHeight="1" x14ac:dyDescent="0.2">
      <c r="A305" s="167">
        <f t="shared" si="79"/>
        <v>12.169999999999996</v>
      </c>
      <c r="B305" s="204" t="s">
        <v>44</v>
      </c>
      <c r="C305" s="176">
        <v>1</v>
      </c>
      <c r="D305" s="175" t="s">
        <v>24</v>
      </c>
      <c r="E305" s="170">
        <v>3500</v>
      </c>
      <c r="F305" s="177">
        <f t="shared" si="80"/>
        <v>3500</v>
      </c>
      <c r="G305" s="174"/>
    </row>
    <row r="306" spans="1:7" s="173" customFormat="1" ht="32.25" hidden="1" customHeight="1" x14ac:dyDescent="0.2">
      <c r="A306" s="167">
        <f t="shared" si="79"/>
        <v>12.179999999999996</v>
      </c>
      <c r="B306" s="209" t="s">
        <v>112</v>
      </c>
      <c r="C306" s="178">
        <v>1</v>
      </c>
      <c r="D306" s="179" t="s">
        <v>42</v>
      </c>
      <c r="E306" s="180">
        <v>9600</v>
      </c>
      <c r="F306" s="181">
        <f t="shared" ref="F306" si="81">ROUNDUP(E306*C306,2)</f>
        <v>9600</v>
      </c>
      <c r="G306" s="182"/>
    </row>
    <row r="307" spans="1:7" s="173" customFormat="1" ht="23.25" hidden="1" customHeight="1" x14ac:dyDescent="0.2">
      <c r="A307" s="167">
        <f t="shared" si="79"/>
        <v>12.189999999999996</v>
      </c>
      <c r="B307" s="204" t="s">
        <v>102</v>
      </c>
      <c r="C307" s="176">
        <v>2</v>
      </c>
      <c r="D307" s="175" t="s">
        <v>24</v>
      </c>
      <c r="E307" s="170">
        <v>1350</v>
      </c>
      <c r="F307" s="177">
        <f t="shared" ref="F307" si="82">ROUND(C307*E307,2)</f>
        <v>2700</v>
      </c>
      <c r="G307" s="174"/>
    </row>
    <row r="308" spans="1:7" s="173" customFormat="1" ht="23.25" hidden="1" customHeight="1" x14ac:dyDescent="0.2">
      <c r="A308" s="167">
        <f t="shared" si="79"/>
        <v>12.199999999999996</v>
      </c>
      <c r="B308" s="209" t="s">
        <v>47</v>
      </c>
      <c r="C308" s="183">
        <v>1</v>
      </c>
      <c r="D308" s="184" t="s">
        <v>42</v>
      </c>
      <c r="E308" s="185">
        <v>8896.1703059999982</v>
      </c>
      <c r="F308" s="186">
        <f t="shared" ref="F308" si="83">ROUNDUP(E308*C308,2)</f>
        <v>8896.18</v>
      </c>
      <c r="G308" s="174"/>
    </row>
    <row r="309" spans="1:7" s="173" customFormat="1" ht="29.25" hidden="1" customHeight="1" x14ac:dyDescent="0.2">
      <c r="A309" s="167">
        <f t="shared" si="79"/>
        <v>12.209999999999996</v>
      </c>
      <c r="B309" s="207" t="s">
        <v>129</v>
      </c>
      <c r="C309" s="187">
        <v>1</v>
      </c>
      <c r="D309" s="187" t="s">
        <v>24</v>
      </c>
      <c r="E309" s="170">
        <v>15000</v>
      </c>
      <c r="F309" s="188">
        <f>ROUND(C309*E309,2)</f>
        <v>15000</v>
      </c>
      <c r="G309" s="174"/>
    </row>
    <row r="310" spans="1:7" s="173" customFormat="1" ht="45" hidden="1" customHeight="1" x14ac:dyDescent="0.2">
      <c r="A310" s="167">
        <f t="shared" si="79"/>
        <v>12.219999999999995</v>
      </c>
      <c r="B310" s="204" t="s">
        <v>48</v>
      </c>
      <c r="C310" s="176">
        <v>2</v>
      </c>
      <c r="D310" s="175" t="s">
        <v>24</v>
      </c>
      <c r="E310" s="170">
        <v>7500</v>
      </c>
      <c r="F310" s="177">
        <f t="shared" ref="F310" si="84">ROUND(C310*E310,2)</f>
        <v>15000</v>
      </c>
      <c r="G310" s="174"/>
    </row>
    <row r="311" spans="1:7" s="173" customFormat="1" ht="45" hidden="1" customHeight="1" x14ac:dyDescent="0.2">
      <c r="A311" s="167">
        <f t="shared" si="79"/>
        <v>12.229999999999995</v>
      </c>
      <c r="B311" s="209" t="s">
        <v>114</v>
      </c>
      <c r="C311" s="178">
        <v>1</v>
      </c>
      <c r="D311" s="179" t="s">
        <v>42</v>
      </c>
      <c r="E311" s="180">
        <v>8500</v>
      </c>
      <c r="F311" s="181">
        <f t="shared" ref="F311" si="85">ROUNDUP(E311*C311,2)</f>
        <v>8500</v>
      </c>
      <c r="G311" s="174"/>
    </row>
    <row r="312" spans="1:7" s="173" customFormat="1" ht="45" hidden="1" customHeight="1" x14ac:dyDescent="0.2">
      <c r="A312" s="167">
        <f t="shared" si="79"/>
        <v>12.239999999999995</v>
      </c>
      <c r="B312" s="209" t="s">
        <v>115</v>
      </c>
      <c r="C312" s="178">
        <v>1</v>
      </c>
      <c r="D312" s="179" t="s">
        <v>24</v>
      </c>
      <c r="E312" s="170">
        <v>2500</v>
      </c>
      <c r="F312" s="177">
        <f t="shared" ref="F312:F313" si="86">ROUND(C312*E312,2)</f>
        <v>2500</v>
      </c>
      <c r="G312" s="174"/>
    </row>
    <row r="313" spans="1:7" s="173" customFormat="1" ht="45" hidden="1" customHeight="1" x14ac:dyDescent="0.2">
      <c r="A313" s="167">
        <f t="shared" si="79"/>
        <v>12.249999999999995</v>
      </c>
      <c r="B313" s="210" t="s">
        <v>49</v>
      </c>
      <c r="C313" s="176">
        <v>1</v>
      </c>
      <c r="D313" s="175" t="s">
        <v>24</v>
      </c>
      <c r="E313" s="170">
        <v>2500</v>
      </c>
      <c r="F313" s="177">
        <f t="shared" si="86"/>
        <v>2500</v>
      </c>
      <c r="G313" s="174"/>
    </row>
    <row r="314" spans="1:7" s="173" customFormat="1" ht="39.75" hidden="1" customHeight="1" x14ac:dyDescent="0.2">
      <c r="A314" s="167">
        <f t="shared" si="79"/>
        <v>12.259999999999994</v>
      </c>
      <c r="B314" s="209" t="s">
        <v>116</v>
      </c>
      <c r="C314" s="178">
        <v>9</v>
      </c>
      <c r="D314" s="179" t="s">
        <v>20</v>
      </c>
      <c r="E314" s="180">
        <v>3050</v>
      </c>
      <c r="F314" s="181">
        <f t="shared" ref="F314" si="87">ROUNDUP(E314*C314,2)</f>
        <v>27450</v>
      </c>
      <c r="G314" s="174"/>
    </row>
    <row r="315" spans="1:7" s="173" customFormat="1" ht="23.25" hidden="1" customHeight="1" x14ac:dyDescent="0.2">
      <c r="A315" s="167">
        <f t="shared" si="79"/>
        <v>12.269999999999994</v>
      </c>
      <c r="B315" s="204" t="s">
        <v>62</v>
      </c>
      <c r="C315" s="176">
        <v>1</v>
      </c>
      <c r="D315" s="175" t="s">
        <v>53</v>
      </c>
      <c r="E315" s="170">
        <v>3600</v>
      </c>
      <c r="F315" s="177">
        <f t="shared" ref="F315" si="88">ROUND(C315*E315,2)</f>
        <v>3600</v>
      </c>
      <c r="G315" s="174"/>
    </row>
    <row r="316" spans="1:7" s="173" customFormat="1" ht="21" hidden="1" customHeight="1" x14ac:dyDescent="0.2">
      <c r="A316" s="189"/>
      <c r="B316" s="211" t="s">
        <v>63</v>
      </c>
      <c r="C316" s="190"/>
      <c r="D316" s="191"/>
      <c r="E316" s="192"/>
      <c r="F316" s="192"/>
      <c r="G316" s="193" t="e">
        <f>SUM(F289:F315)*#REF!</f>
        <v>#REF!</v>
      </c>
    </row>
    <row r="317" spans="1:7" s="106" customFormat="1" ht="21" hidden="1" customHeight="1" x14ac:dyDescent="0.2">
      <c r="A317" s="155"/>
      <c r="B317" s="214"/>
      <c r="C317" s="157"/>
      <c r="D317" s="158"/>
      <c r="E317" s="159"/>
      <c r="F317" s="159"/>
      <c r="G317" s="160"/>
    </row>
    <row r="318" spans="1:7" s="9" customFormat="1" ht="21" hidden="1" customHeight="1" x14ac:dyDescent="0.25">
      <c r="A318" s="143">
        <v>13</v>
      </c>
      <c r="B318" s="205" t="s">
        <v>130</v>
      </c>
      <c r="C318" s="107"/>
      <c r="D318" s="108"/>
      <c r="E318" s="109"/>
      <c r="F318" s="109"/>
      <c r="G318" s="110"/>
    </row>
    <row r="319" spans="1:7" s="173" customFormat="1" ht="21" hidden="1" customHeight="1" x14ac:dyDescent="0.2">
      <c r="A319" s="167">
        <f>A318+0.01</f>
        <v>13.01</v>
      </c>
      <c r="B319" s="203" t="s">
        <v>19</v>
      </c>
      <c r="C319" s="168">
        <v>29.2</v>
      </c>
      <c r="D319" s="169" t="s">
        <v>20</v>
      </c>
      <c r="E319" s="170">
        <v>60</v>
      </c>
      <c r="F319" s="171">
        <f t="shared" ref="F319:F323" si="89">ROUND(C319*E319,2)</f>
        <v>1752</v>
      </c>
      <c r="G319" s="172"/>
    </row>
    <row r="320" spans="1:7" s="173" customFormat="1" ht="21" hidden="1" customHeight="1" x14ac:dyDescent="0.2">
      <c r="A320" s="167">
        <f t="shared" ref="A320:A343" si="90">A319+0.01</f>
        <v>13.02</v>
      </c>
      <c r="B320" s="203" t="s">
        <v>21</v>
      </c>
      <c r="C320" s="168">
        <v>4.5</v>
      </c>
      <c r="D320" s="169" t="s">
        <v>20</v>
      </c>
      <c r="E320" s="170">
        <v>60</v>
      </c>
      <c r="F320" s="171">
        <f t="shared" si="89"/>
        <v>270</v>
      </c>
      <c r="G320" s="172"/>
    </row>
    <row r="321" spans="1:7" s="173" customFormat="1" ht="21" hidden="1" customHeight="1" x14ac:dyDescent="0.2">
      <c r="A321" s="167">
        <f t="shared" si="90"/>
        <v>13.03</v>
      </c>
      <c r="B321" s="203" t="s">
        <v>23</v>
      </c>
      <c r="C321" s="168">
        <v>1</v>
      </c>
      <c r="D321" s="169" t="s">
        <v>24</v>
      </c>
      <c r="E321" s="170">
        <v>600</v>
      </c>
      <c r="F321" s="174">
        <f t="shared" si="89"/>
        <v>600</v>
      </c>
      <c r="G321" s="172"/>
    </row>
    <row r="322" spans="1:7" s="173" customFormat="1" ht="21" hidden="1" customHeight="1" x14ac:dyDescent="0.2">
      <c r="A322" s="167">
        <f t="shared" si="90"/>
        <v>13.04</v>
      </c>
      <c r="B322" s="203" t="s">
        <v>25</v>
      </c>
      <c r="C322" s="168">
        <v>1</v>
      </c>
      <c r="D322" s="175" t="s">
        <v>24</v>
      </c>
      <c r="E322" s="170">
        <v>620</v>
      </c>
      <c r="F322" s="174">
        <f t="shared" si="89"/>
        <v>620</v>
      </c>
      <c r="G322" s="172"/>
    </row>
    <row r="323" spans="1:7" s="173" customFormat="1" ht="21" hidden="1" customHeight="1" x14ac:dyDescent="0.2">
      <c r="A323" s="167">
        <f t="shared" si="90"/>
        <v>13.049999999999999</v>
      </c>
      <c r="B323" s="203" t="s">
        <v>27</v>
      </c>
      <c r="C323" s="202">
        <v>1</v>
      </c>
      <c r="D323" s="175" t="s">
        <v>24</v>
      </c>
      <c r="E323" s="170">
        <v>560</v>
      </c>
      <c r="F323" s="171">
        <f t="shared" si="89"/>
        <v>560</v>
      </c>
      <c r="G323" s="171"/>
    </row>
    <row r="324" spans="1:7" s="173" customFormat="1" ht="21" hidden="1" customHeight="1" x14ac:dyDescent="0.2">
      <c r="A324" s="167">
        <f t="shared" si="90"/>
        <v>13.059999999999999</v>
      </c>
      <c r="B324" s="203" t="s">
        <v>28</v>
      </c>
      <c r="C324" s="168">
        <v>1</v>
      </c>
      <c r="D324" s="175" t="s">
        <v>24</v>
      </c>
      <c r="E324" s="170">
        <v>350</v>
      </c>
      <c r="F324" s="174">
        <f>ROUND(C324*E324,2)</f>
        <v>350</v>
      </c>
      <c r="G324" s="171"/>
    </row>
    <row r="325" spans="1:7" s="173" customFormat="1" ht="29.25" hidden="1" customHeight="1" x14ac:dyDescent="0.2">
      <c r="A325" s="167">
        <f t="shared" si="90"/>
        <v>13.069999999999999</v>
      </c>
      <c r="B325" s="204" t="s">
        <v>131</v>
      </c>
      <c r="C325" s="168">
        <v>1</v>
      </c>
      <c r="D325" s="175" t="s">
        <v>24</v>
      </c>
      <c r="E325" s="170">
        <v>650</v>
      </c>
      <c r="F325" s="174">
        <f>ROUND(C325*E325,2)</f>
        <v>650</v>
      </c>
      <c r="G325" s="174"/>
    </row>
    <row r="326" spans="1:7" s="173" customFormat="1" ht="23.25" hidden="1" customHeight="1" x14ac:dyDescent="0.2">
      <c r="A326" s="167">
        <f t="shared" si="90"/>
        <v>13.079999999999998</v>
      </c>
      <c r="B326" s="204" t="s">
        <v>132</v>
      </c>
      <c r="C326" s="176">
        <v>1</v>
      </c>
      <c r="D326" s="175" t="s">
        <v>24</v>
      </c>
      <c r="E326" s="170">
        <v>480</v>
      </c>
      <c r="F326" s="177">
        <f t="shared" ref="F326:F336" si="91">ROUND(C326*E326,2)</f>
        <v>480</v>
      </c>
      <c r="G326" s="174"/>
    </row>
    <row r="327" spans="1:7" s="173" customFormat="1" ht="23.25" hidden="1" customHeight="1" x14ac:dyDescent="0.2">
      <c r="A327" s="167">
        <f t="shared" si="90"/>
        <v>13.089999999999998</v>
      </c>
      <c r="B327" s="204" t="s">
        <v>95</v>
      </c>
      <c r="C327" s="176">
        <f>C320+2</f>
        <v>6.5</v>
      </c>
      <c r="D327" s="175" t="s">
        <v>20</v>
      </c>
      <c r="E327" s="170">
        <v>65.599999999999994</v>
      </c>
      <c r="F327" s="177">
        <f t="shared" si="91"/>
        <v>426.4</v>
      </c>
      <c r="G327" s="174"/>
    </row>
    <row r="328" spans="1:7" s="173" customFormat="1" ht="42" hidden="1" customHeight="1" x14ac:dyDescent="0.2">
      <c r="A328" s="167">
        <f t="shared" si="90"/>
        <v>13.099999999999998</v>
      </c>
      <c r="B328" s="206" t="s">
        <v>110</v>
      </c>
      <c r="C328" s="176">
        <v>1</v>
      </c>
      <c r="D328" s="175" t="s">
        <v>53</v>
      </c>
      <c r="E328" s="170">
        <v>4500</v>
      </c>
      <c r="F328" s="177">
        <f t="shared" si="91"/>
        <v>4500</v>
      </c>
      <c r="G328" s="174"/>
    </row>
    <row r="329" spans="1:7" s="173" customFormat="1" ht="48" hidden="1" customHeight="1" x14ac:dyDescent="0.2">
      <c r="A329" s="167">
        <f t="shared" si="90"/>
        <v>13.109999999999998</v>
      </c>
      <c r="B329" s="206" t="s">
        <v>97</v>
      </c>
      <c r="C329" s="176">
        <f>C327</f>
        <v>6.5</v>
      </c>
      <c r="D329" s="175" t="s">
        <v>20</v>
      </c>
      <c r="E329" s="170">
        <v>1127.75</v>
      </c>
      <c r="F329" s="177">
        <f t="shared" si="91"/>
        <v>7330.38</v>
      </c>
      <c r="G329" s="174"/>
    </row>
    <row r="330" spans="1:7" s="173" customFormat="1" ht="58.5" hidden="1" customHeight="1" x14ac:dyDescent="0.2">
      <c r="A330" s="167">
        <f t="shared" si="90"/>
        <v>13.119999999999997</v>
      </c>
      <c r="B330" s="207" t="s">
        <v>98</v>
      </c>
      <c r="C330" s="176">
        <v>2</v>
      </c>
      <c r="D330" s="175" t="s">
        <v>24</v>
      </c>
      <c r="E330" s="170">
        <v>3975</v>
      </c>
      <c r="F330" s="177">
        <f t="shared" si="91"/>
        <v>7950</v>
      </c>
      <c r="G330" s="174"/>
    </row>
    <row r="331" spans="1:7" s="173" customFormat="1" ht="33" hidden="1" customHeight="1" x14ac:dyDescent="0.2">
      <c r="A331" s="167">
        <f t="shared" si="90"/>
        <v>13.129999999999997</v>
      </c>
      <c r="B331" s="208" t="s">
        <v>111</v>
      </c>
      <c r="C331" s="176">
        <f>(2.5+0.2+0.86+1.2)*2</f>
        <v>9.52</v>
      </c>
      <c r="D331" s="175" t="s">
        <v>20</v>
      </c>
      <c r="E331" s="170">
        <v>215</v>
      </c>
      <c r="F331" s="177">
        <f t="shared" si="91"/>
        <v>2046.8</v>
      </c>
      <c r="G331" s="174"/>
    </row>
    <row r="332" spans="1:7" s="173" customFormat="1" ht="36.75" hidden="1" customHeight="1" x14ac:dyDescent="0.2">
      <c r="A332" s="167">
        <f t="shared" si="90"/>
        <v>13.139999999999997</v>
      </c>
      <c r="B332" s="209" t="s">
        <v>99</v>
      </c>
      <c r="C332" s="176">
        <f>C320</f>
        <v>4.5</v>
      </c>
      <c r="D332" s="175" t="s">
        <v>20</v>
      </c>
      <c r="E332" s="170">
        <v>2312.65</v>
      </c>
      <c r="F332" s="177">
        <f t="shared" si="91"/>
        <v>10406.93</v>
      </c>
      <c r="G332" s="174"/>
    </row>
    <row r="333" spans="1:7" s="173" customFormat="1" ht="45.75" hidden="1" customHeight="1" x14ac:dyDescent="0.2">
      <c r="A333" s="167">
        <f t="shared" si="90"/>
        <v>13.149999999999997</v>
      </c>
      <c r="B333" s="209" t="s">
        <v>38</v>
      </c>
      <c r="C333" s="176">
        <f>C319</f>
        <v>29.2</v>
      </c>
      <c r="D333" s="175" t="s">
        <v>20</v>
      </c>
      <c r="E333" s="170">
        <v>2406.4499999999998</v>
      </c>
      <c r="F333" s="177">
        <f t="shared" si="91"/>
        <v>70268.34</v>
      </c>
      <c r="G333" s="174"/>
    </row>
    <row r="334" spans="1:7" s="173" customFormat="1" ht="49.5" hidden="1" customHeight="1" x14ac:dyDescent="0.2">
      <c r="A334" s="167">
        <f t="shared" si="90"/>
        <v>13.159999999999997</v>
      </c>
      <c r="B334" s="209" t="s">
        <v>100</v>
      </c>
      <c r="C334" s="178">
        <f>C322</f>
        <v>1</v>
      </c>
      <c r="D334" s="179" t="s">
        <v>42</v>
      </c>
      <c r="E334" s="180">
        <v>13130.1981</v>
      </c>
      <c r="F334" s="177">
        <f t="shared" si="91"/>
        <v>13130.2</v>
      </c>
      <c r="G334" s="174"/>
    </row>
    <row r="335" spans="1:7" s="173" customFormat="1" ht="23.25" hidden="1" customHeight="1" x14ac:dyDescent="0.2">
      <c r="A335" s="167">
        <f t="shared" si="90"/>
        <v>13.169999999999996</v>
      </c>
      <c r="B335" s="204" t="s">
        <v>43</v>
      </c>
      <c r="C335" s="176">
        <v>1</v>
      </c>
      <c r="D335" s="175" t="s">
        <v>24</v>
      </c>
      <c r="E335" s="170">
        <v>1100</v>
      </c>
      <c r="F335" s="177">
        <f t="shared" si="91"/>
        <v>1100</v>
      </c>
      <c r="G335" s="174"/>
    </row>
    <row r="336" spans="1:7" s="173" customFormat="1" ht="49.5" hidden="1" customHeight="1" x14ac:dyDescent="0.2">
      <c r="A336" s="167">
        <f t="shared" si="90"/>
        <v>13.179999999999996</v>
      </c>
      <c r="B336" s="204" t="s">
        <v>44</v>
      </c>
      <c r="C336" s="176">
        <v>1</v>
      </c>
      <c r="D336" s="175" t="s">
        <v>24</v>
      </c>
      <c r="E336" s="170">
        <v>3500</v>
      </c>
      <c r="F336" s="177">
        <f t="shared" si="91"/>
        <v>3500</v>
      </c>
      <c r="G336" s="174"/>
    </row>
    <row r="337" spans="1:7" s="173" customFormat="1" ht="32.25" hidden="1" customHeight="1" x14ac:dyDescent="0.2">
      <c r="A337" s="167">
        <f t="shared" si="90"/>
        <v>13.189999999999996</v>
      </c>
      <c r="B337" s="209" t="s">
        <v>101</v>
      </c>
      <c r="C337" s="178">
        <v>1</v>
      </c>
      <c r="D337" s="179" t="s">
        <v>42</v>
      </c>
      <c r="E337" s="180">
        <v>8000</v>
      </c>
      <c r="F337" s="181">
        <f t="shared" ref="F337" si="92">ROUNDUP(E337*C337,2)</f>
        <v>8000</v>
      </c>
      <c r="G337" s="182"/>
    </row>
    <row r="338" spans="1:7" s="173" customFormat="1" ht="23.25" hidden="1" customHeight="1" x14ac:dyDescent="0.2">
      <c r="A338" s="167">
        <f t="shared" si="90"/>
        <v>13.199999999999996</v>
      </c>
      <c r="B338" s="204" t="s">
        <v>102</v>
      </c>
      <c r="C338" s="176">
        <v>1</v>
      </c>
      <c r="D338" s="175" t="s">
        <v>24</v>
      </c>
      <c r="E338" s="170">
        <v>1350</v>
      </c>
      <c r="F338" s="177">
        <f t="shared" ref="F338" si="93">ROUND(C338*E338,2)</f>
        <v>1350</v>
      </c>
      <c r="G338" s="174"/>
    </row>
    <row r="339" spans="1:7" s="173" customFormat="1" ht="23.25" hidden="1" customHeight="1" x14ac:dyDescent="0.2">
      <c r="A339" s="167">
        <f t="shared" si="90"/>
        <v>13.209999999999996</v>
      </c>
      <c r="B339" s="209" t="s">
        <v>47</v>
      </c>
      <c r="C339" s="183">
        <v>1</v>
      </c>
      <c r="D339" s="184" t="s">
        <v>42</v>
      </c>
      <c r="E339" s="185">
        <v>8896.1703059999982</v>
      </c>
      <c r="F339" s="186">
        <f t="shared" ref="F339" si="94">ROUNDUP(E339*C339,2)</f>
        <v>8896.18</v>
      </c>
      <c r="G339" s="174"/>
    </row>
    <row r="340" spans="1:7" s="173" customFormat="1" ht="36.75" hidden="1" customHeight="1" x14ac:dyDescent="0.2">
      <c r="A340" s="167">
        <f t="shared" si="90"/>
        <v>13.219999999999995</v>
      </c>
      <c r="B340" s="204" t="s">
        <v>48</v>
      </c>
      <c r="C340" s="176">
        <v>1</v>
      </c>
      <c r="D340" s="175" t="s">
        <v>24</v>
      </c>
      <c r="E340" s="170">
        <v>7500</v>
      </c>
      <c r="F340" s="177">
        <f t="shared" ref="F340:F341" si="95">ROUND(C340*E340,2)</f>
        <v>7500</v>
      </c>
      <c r="G340" s="174"/>
    </row>
    <row r="341" spans="1:7" s="173" customFormat="1" ht="45" hidden="1" customHeight="1" x14ac:dyDescent="0.2">
      <c r="A341" s="167">
        <f t="shared" si="90"/>
        <v>13.229999999999995</v>
      </c>
      <c r="B341" s="209" t="s">
        <v>40</v>
      </c>
      <c r="C341" s="178">
        <v>1</v>
      </c>
      <c r="D341" s="179" t="s">
        <v>24</v>
      </c>
      <c r="E341" s="170">
        <v>2500</v>
      </c>
      <c r="F341" s="177">
        <f t="shared" si="95"/>
        <v>2500</v>
      </c>
      <c r="G341" s="174"/>
    </row>
    <row r="342" spans="1:7" s="173" customFormat="1" ht="45" hidden="1" customHeight="1" x14ac:dyDescent="0.2">
      <c r="A342" s="167">
        <f t="shared" si="90"/>
        <v>13.239999999999995</v>
      </c>
      <c r="B342" s="209" t="s">
        <v>133</v>
      </c>
      <c r="C342" s="178">
        <v>1</v>
      </c>
      <c r="D342" s="179" t="s">
        <v>42</v>
      </c>
      <c r="E342" s="180">
        <v>6500</v>
      </c>
      <c r="F342" s="181">
        <f t="shared" ref="F342" si="96">ROUNDUP(E342*C342,2)</f>
        <v>6500</v>
      </c>
      <c r="G342" s="174"/>
    </row>
    <row r="343" spans="1:7" s="173" customFormat="1" ht="23.25" hidden="1" customHeight="1" x14ac:dyDescent="0.2">
      <c r="A343" s="167">
        <f t="shared" si="90"/>
        <v>13.249999999999995</v>
      </c>
      <c r="B343" s="204" t="s">
        <v>62</v>
      </c>
      <c r="C343" s="176">
        <v>1</v>
      </c>
      <c r="D343" s="175" t="s">
        <v>53</v>
      </c>
      <c r="E343" s="170">
        <v>3600</v>
      </c>
      <c r="F343" s="177">
        <f t="shared" ref="F343" si="97">ROUND(C343*E343,2)</f>
        <v>3600</v>
      </c>
      <c r="G343" s="174"/>
    </row>
    <row r="344" spans="1:7" s="173" customFormat="1" ht="21" hidden="1" customHeight="1" x14ac:dyDescent="0.2">
      <c r="A344" s="189"/>
      <c r="B344" s="211" t="s">
        <v>63</v>
      </c>
      <c r="C344" s="190"/>
      <c r="D344" s="191"/>
      <c r="E344" s="192"/>
      <c r="F344" s="192"/>
      <c r="G344" s="193" t="e">
        <f>SUM(F319:F343)*#REF!</f>
        <v>#REF!</v>
      </c>
    </row>
    <row r="345" spans="1:7" s="13" customFormat="1" ht="21" hidden="1" customHeight="1" x14ac:dyDescent="0.2">
      <c r="A345" s="150"/>
      <c r="B345" s="212"/>
      <c r="C345" s="151"/>
      <c r="D345" s="152"/>
      <c r="E345" s="153"/>
      <c r="F345" s="153"/>
      <c r="G345" s="154"/>
    </row>
    <row r="346" spans="1:7" s="173" customFormat="1" ht="21" hidden="1" customHeight="1" x14ac:dyDescent="0.25">
      <c r="A346" s="197">
        <v>14</v>
      </c>
      <c r="B346" s="205" t="s">
        <v>134</v>
      </c>
      <c r="C346" s="198"/>
      <c r="D346" s="199"/>
      <c r="E346" s="200"/>
      <c r="F346" s="200"/>
      <c r="G346" s="201"/>
    </row>
    <row r="347" spans="1:7" s="161" customFormat="1" ht="21" hidden="1" customHeight="1" x14ac:dyDescent="0.2">
      <c r="A347" s="111">
        <f t="shared" ref="A347" si="98">A346+0.01</f>
        <v>14.01</v>
      </c>
      <c r="B347" s="203" t="s">
        <v>19</v>
      </c>
      <c r="C347" s="112">
        <f>(3.9+1.2)*2*2.8*1.2</f>
        <v>34.271999999999991</v>
      </c>
      <c r="D347" s="113" t="s">
        <v>20</v>
      </c>
      <c r="E347" s="114">
        <v>60</v>
      </c>
      <c r="F347" s="115">
        <f t="shared" ref="F347:F350" si="99">ROUND(C347*E347,2)</f>
        <v>2056.3200000000002</v>
      </c>
      <c r="G347" s="116"/>
    </row>
    <row r="348" spans="1:7" s="161" customFormat="1" ht="21" hidden="1" customHeight="1" x14ac:dyDescent="0.2">
      <c r="A348" s="111">
        <f t="shared" ref="A348:A369" si="100">A347+0.01</f>
        <v>14.02</v>
      </c>
      <c r="B348" s="203" t="s">
        <v>21</v>
      </c>
      <c r="C348" s="112">
        <f>3.9*1.2</f>
        <v>4.68</v>
      </c>
      <c r="D348" s="113" t="s">
        <v>20</v>
      </c>
      <c r="E348" s="114">
        <v>60</v>
      </c>
      <c r="F348" s="115">
        <f t="shared" si="99"/>
        <v>280.8</v>
      </c>
      <c r="G348" s="116"/>
    </row>
    <row r="349" spans="1:7" s="161" customFormat="1" ht="21" hidden="1" customHeight="1" x14ac:dyDescent="0.2">
      <c r="A349" s="111">
        <f t="shared" si="100"/>
        <v>14.03</v>
      </c>
      <c r="B349" s="203" t="s">
        <v>23</v>
      </c>
      <c r="C349" s="112">
        <v>1</v>
      </c>
      <c r="D349" s="113" t="s">
        <v>24</v>
      </c>
      <c r="E349" s="114">
        <v>600</v>
      </c>
      <c r="F349" s="117">
        <f t="shared" si="99"/>
        <v>600</v>
      </c>
      <c r="G349" s="116"/>
    </row>
    <row r="350" spans="1:7" s="161" customFormat="1" ht="21" hidden="1" customHeight="1" x14ac:dyDescent="0.2">
      <c r="A350" s="111">
        <f t="shared" si="100"/>
        <v>14.04</v>
      </c>
      <c r="B350" s="203" t="s">
        <v>25</v>
      </c>
      <c r="C350" s="112">
        <v>1</v>
      </c>
      <c r="D350" s="118" t="s">
        <v>24</v>
      </c>
      <c r="E350" s="114">
        <v>620</v>
      </c>
      <c r="F350" s="117">
        <f t="shared" si="99"/>
        <v>620</v>
      </c>
      <c r="G350" s="116"/>
    </row>
    <row r="351" spans="1:7" s="161" customFormat="1" ht="21" hidden="1" customHeight="1" x14ac:dyDescent="0.2">
      <c r="A351" s="111">
        <f t="shared" si="100"/>
        <v>14.049999999999999</v>
      </c>
      <c r="B351" s="203" t="s">
        <v>28</v>
      </c>
      <c r="C351" s="112">
        <v>1</v>
      </c>
      <c r="D351" s="118" t="s">
        <v>24</v>
      </c>
      <c r="E351" s="114">
        <v>350</v>
      </c>
      <c r="F351" s="117">
        <f>ROUND(C351*E351,2)</f>
        <v>350</v>
      </c>
      <c r="G351" s="115"/>
    </row>
    <row r="352" spans="1:7" s="161" customFormat="1" ht="23.25" hidden="1" customHeight="1" x14ac:dyDescent="0.2">
      <c r="A352" s="111">
        <f t="shared" si="100"/>
        <v>14.059999999999999</v>
      </c>
      <c r="B352" s="204" t="s">
        <v>95</v>
      </c>
      <c r="C352" s="37">
        <f>C348</f>
        <v>4.68</v>
      </c>
      <c r="D352" s="118" t="s">
        <v>20</v>
      </c>
      <c r="E352" s="114">
        <v>65.599999999999994</v>
      </c>
      <c r="F352" s="120">
        <f t="shared" ref="F352:F361" si="101">ROUND(C352*E352,2)</f>
        <v>307.01</v>
      </c>
      <c r="G352" s="117"/>
    </row>
    <row r="353" spans="1:7" s="161" customFormat="1" ht="42" hidden="1" customHeight="1" x14ac:dyDescent="0.2">
      <c r="A353" s="111">
        <f t="shared" si="100"/>
        <v>14.069999999999999</v>
      </c>
      <c r="B353" s="206" t="s">
        <v>110</v>
      </c>
      <c r="C353" s="37">
        <v>1</v>
      </c>
      <c r="D353" s="118" t="s">
        <v>24</v>
      </c>
      <c r="E353" s="114">
        <v>4500</v>
      </c>
      <c r="F353" s="120">
        <f t="shared" si="101"/>
        <v>4500</v>
      </c>
      <c r="G353" s="117"/>
    </row>
    <row r="354" spans="1:7" s="161" customFormat="1" ht="48" hidden="1" customHeight="1" x14ac:dyDescent="0.2">
      <c r="A354" s="111">
        <f t="shared" si="100"/>
        <v>14.079999999999998</v>
      </c>
      <c r="B354" s="206" t="s">
        <v>97</v>
      </c>
      <c r="C354" s="37">
        <f>C352</f>
        <v>4.68</v>
      </c>
      <c r="D354" s="118" t="s">
        <v>20</v>
      </c>
      <c r="E354" s="114">
        <v>1127.75</v>
      </c>
      <c r="F354" s="120">
        <f t="shared" si="101"/>
        <v>5277.87</v>
      </c>
      <c r="G354" s="117"/>
    </row>
    <row r="355" spans="1:7" s="161" customFormat="1" ht="58.5" hidden="1" customHeight="1" x14ac:dyDescent="0.2">
      <c r="A355" s="111">
        <f t="shared" si="100"/>
        <v>14.089999999999998</v>
      </c>
      <c r="B355" s="207" t="s">
        <v>98</v>
      </c>
      <c r="C355" s="37">
        <v>2</v>
      </c>
      <c r="D355" s="118" t="s">
        <v>24</v>
      </c>
      <c r="E355" s="114">
        <v>3975</v>
      </c>
      <c r="F355" s="120">
        <f t="shared" si="101"/>
        <v>7950</v>
      </c>
      <c r="G355" s="117"/>
    </row>
    <row r="356" spans="1:7" s="161" customFormat="1" ht="33" hidden="1" customHeight="1" x14ac:dyDescent="0.2">
      <c r="A356" s="111">
        <f t="shared" si="100"/>
        <v>14.099999999999998</v>
      </c>
      <c r="B356" s="208" t="s">
        <v>111</v>
      </c>
      <c r="C356" s="37">
        <f>(3.78+1.2)*2*2</f>
        <v>19.919999999999998</v>
      </c>
      <c r="D356" s="118" t="s">
        <v>20</v>
      </c>
      <c r="E356" s="114">
        <v>220</v>
      </c>
      <c r="F356" s="120">
        <f t="shared" si="101"/>
        <v>4382.3999999999996</v>
      </c>
      <c r="G356" s="117"/>
    </row>
    <row r="357" spans="1:7" s="161" customFormat="1" ht="36.75" hidden="1" customHeight="1" x14ac:dyDescent="0.2">
      <c r="A357" s="111">
        <f t="shared" si="100"/>
        <v>14.109999999999998</v>
      </c>
      <c r="B357" s="209" t="s">
        <v>99</v>
      </c>
      <c r="C357" s="37">
        <f>C348</f>
        <v>4.68</v>
      </c>
      <c r="D357" s="118" t="s">
        <v>20</v>
      </c>
      <c r="E357" s="114">
        <v>2312.65</v>
      </c>
      <c r="F357" s="120">
        <f t="shared" si="101"/>
        <v>10823.2</v>
      </c>
      <c r="G357" s="117"/>
    </row>
    <row r="358" spans="1:7" s="161" customFormat="1" ht="45.75" hidden="1" customHeight="1" x14ac:dyDescent="0.2">
      <c r="A358" s="111">
        <f t="shared" si="100"/>
        <v>14.119999999999997</v>
      </c>
      <c r="B358" s="209" t="s">
        <v>38</v>
      </c>
      <c r="C358" s="37">
        <f>C347</f>
        <v>34.271999999999991</v>
      </c>
      <c r="D358" s="118" t="s">
        <v>20</v>
      </c>
      <c r="E358" s="114">
        <v>2406.4499999999998</v>
      </c>
      <c r="F358" s="120">
        <f t="shared" si="101"/>
        <v>82473.850000000006</v>
      </c>
      <c r="G358" s="117"/>
    </row>
    <row r="359" spans="1:7" s="161" customFormat="1" ht="43.5" hidden="1" customHeight="1" x14ac:dyDescent="0.2">
      <c r="A359" s="111">
        <f t="shared" si="100"/>
        <v>14.129999999999997</v>
      </c>
      <c r="B359" s="209" t="s">
        <v>100</v>
      </c>
      <c r="C359" s="121">
        <f>C350</f>
        <v>1</v>
      </c>
      <c r="D359" s="122" t="s">
        <v>42</v>
      </c>
      <c r="E359" s="123">
        <v>13130.1981</v>
      </c>
      <c r="F359" s="120">
        <f t="shared" si="101"/>
        <v>13130.2</v>
      </c>
      <c r="G359" s="117"/>
    </row>
    <row r="360" spans="1:7" s="161" customFormat="1" ht="23.25" hidden="1" customHeight="1" x14ac:dyDescent="0.2">
      <c r="A360" s="111">
        <f t="shared" si="100"/>
        <v>14.139999999999997</v>
      </c>
      <c r="B360" s="204" t="s">
        <v>43</v>
      </c>
      <c r="C360" s="37">
        <v>1</v>
      </c>
      <c r="D360" s="118" t="s">
        <v>24</v>
      </c>
      <c r="E360" s="114">
        <v>1100</v>
      </c>
      <c r="F360" s="120">
        <f t="shared" si="101"/>
        <v>1100</v>
      </c>
      <c r="G360" s="117"/>
    </row>
    <row r="361" spans="1:7" s="161" customFormat="1" ht="43.5" hidden="1" customHeight="1" x14ac:dyDescent="0.2">
      <c r="A361" s="111">
        <f t="shared" si="100"/>
        <v>14.149999999999997</v>
      </c>
      <c r="B361" s="204" t="s">
        <v>44</v>
      </c>
      <c r="C361" s="37">
        <v>1</v>
      </c>
      <c r="D361" s="118" t="s">
        <v>24</v>
      </c>
      <c r="E361" s="114">
        <v>3500</v>
      </c>
      <c r="F361" s="120">
        <f t="shared" si="101"/>
        <v>3500</v>
      </c>
      <c r="G361" s="117"/>
    </row>
    <row r="362" spans="1:7" s="161" customFormat="1" ht="32.25" hidden="1" customHeight="1" x14ac:dyDescent="0.2">
      <c r="A362" s="111">
        <f t="shared" si="100"/>
        <v>14.159999999999997</v>
      </c>
      <c r="B362" s="209" t="s">
        <v>101</v>
      </c>
      <c r="C362" s="121">
        <v>1</v>
      </c>
      <c r="D362" s="122" t="s">
        <v>42</v>
      </c>
      <c r="E362" s="123">
        <v>7500</v>
      </c>
      <c r="F362" s="124">
        <f t="shared" ref="F362" si="102">ROUNDUP(E362*C362,2)</f>
        <v>7500</v>
      </c>
      <c r="G362" s="125"/>
    </row>
    <row r="363" spans="1:7" s="161" customFormat="1" ht="23.25" hidden="1" customHeight="1" x14ac:dyDescent="0.2">
      <c r="A363" s="111">
        <f t="shared" si="100"/>
        <v>14.169999999999996</v>
      </c>
      <c r="B363" s="204" t="s">
        <v>102</v>
      </c>
      <c r="C363" s="37">
        <v>1</v>
      </c>
      <c r="D363" s="118" t="s">
        <v>24</v>
      </c>
      <c r="E363" s="114">
        <v>1350</v>
      </c>
      <c r="F363" s="120">
        <f t="shared" ref="F363" si="103">ROUND(C363*E363,2)</f>
        <v>1350</v>
      </c>
      <c r="G363" s="117"/>
    </row>
    <row r="364" spans="1:7" s="161" customFormat="1" ht="23.25" hidden="1" customHeight="1" x14ac:dyDescent="0.2">
      <c r="A364" s="111">
        <f t="shared" si="100"/>
        <v>14.179999999999996</v>
      </c>
      <c r="B364" s="209" t="s">
        <v>47</v>
      </c>
      <c r="C364" s="126">
        <v>1</v>
      </c>
      <c r="D364" s="127" t="s">
        <v>42</v>
      </c>
      <c r="E364" s="128">
        <v>8896.1703059999982</v>
      </c>
      <c r="F364" s="129">
        <f t="shared" ref="F364" si="104">ROUNDUP(E364*C364,2)</f>
        <v>8896.18</v>
      </c>
      <c r="G364" s="117"/>
    </row>
    <row r="365" spans="1:7" s="161" customFormat="1" ht="45" hidden="1" customHeight="1" x14ac:dyDescent="0.2">
      <c r="A365" s="111">
        <f t="shared" si="100"/>
        <v>14.189999999999996</v>
      </c>
      <c r="B365" s="204" t="s">
        <v>48</v>
      </c>
      <c r="C365" s="37">
        <v>1</v>
      </c>
      <c r="D365" s="118" t="s">
        <v>24</v>
      </c>
      <c r="E365" s="114">
        <v>7500</v>
      </c>
      <c r="F365" s="120">
        <f t="shared" ref="F365" si="105">ROUND(C365*E365,2)</f>
        <v>7500</v>
      </c>
      <c r="G365" s="117"/>
    </row>
    <row r="366" spans="1:7" s="161" customFormat="1" ht="45" hidden="1" customHeight="1" x14ac:dyDescent="0.2">
      <c r="A366" s="111">
        <f t="shared" si="100"/>
        <v>14.199999999999996</v>
      </c>
      <c r="B366" s="209" t="s">
        <v>135</v>
      </c>
      <c r="C366" s="121">
        <v>1</v>
      </c>
      <c r="D366" s="122" t="s">
        <v>42</v>
      </c>
      <c r="E366" s="123">
        <v>3500</v>
      </c>
      <c r="F366" s="124">
        <f t="shared" ref="F366" si="106">ROUNDUP(E366*C366,2)</f>
        <v>3500</v>
      </c>
      <c r="G366" s="117"/>
    </row>
    <row r="367" spans="1:7" s="161" customFormat="1" ht="45" hidden="1" customHeight="1" x14ac:dyDescent="0.2">
      <c r="A367" s="111">
        <f t="shared" si="100"/>
        <v>14.209999999999996</v>
      </c>
      <c r="B367" s="209" t="s">
        <v>136</v>
      </c>
      <c r="C367" s="121">
        <v>1</v>
      </c>
      <c r="D367" s="122" t="s">
        <v>24</v>
      </c>
      <c r="E367" s="114">
        <v>2500</v>
      </c>
      <c r="F367" s="120">
        <f t="shared" ref="F367:F368" si="107">ROUND(C367*E367,2)</f>
        <v>2500</v>
      </c>
      <c r="G367" s="117"/>
    </row>
    <row r="368" spans="1:7" s="161" customFormat="1" ht="45" hidden="1" customHeight="1" x14ac:dyDescent="0.2">
      <c r="A368" s="111">
        <f t="shared" si="100"/>
        <v>14.219999999999995</v>
      </c>
      <c r="B368" s="210" t="s">
        <v>49</v>
      </c>
      <c r="C368" s="37">
        <v>1</v>
      </c>
      <c r="D368" s="118" t="s">
        <v>24</v>
      </c>
      <c r="E368" s="114">
        <v>2500</v>
      </c>
      <c r="F368" s="120">
        <f t="shared" si="107"/>
        <v>2500</v>
      </c>
      <c r="G368" s="117"/>
    </row>
    <row r="369" spans="1:11" s="161" customFormat="1" ht="23.25" hidden="1" customHeight="1" x14ac:dyDescent="0.2">
      <c r="A369" s="111">
        <f t="shared" si="100"/>
        <v>14.229999999999995</v>
      </c>
      <c r="B369" s="204" t="s">
        <v>62</v>
      </c>
      <c r="C369" s="37">
        <v>1</v>
      </c>
      <c r="D369" s="118" t="s">
        <v>53</v>
      </c>
      <c r="E369" s="114">
        <v>3600</v>
      </c>
      <c r="F369" s="120">
        <f t="shared" ref="F369" si="108">ROUND(C369*E369,2)</f>
        <v>3600</v>
      </c>
      <c r="G369" s="117"/>
    </row>
    <row r="370" spans="1:11" s="161" customFormat="1" ht="21" hidden="1" customHeight="1" x14ac:dyDescent="0.2">
      <c r="A370" s="132"/>
      <c r="B370" s="133" t="s">
        <v>63</v>
      </c>
      <c r="C370" s="134"/>
      <c r="D370" s="135"/>
      <c r="E370" s="136"/>
      <c r="F370" s="136"/>
      <c r="G370" s="137" t="e">
        <f>SUM(F347:F369)*#REF!</f>
        <v>#REF!</v>
      </c>
    </row>
    <row r="371" spans="1:11" s="106" customFormat="1" ht="26.25" customHeight="1" x14ac:dyDescent="0.2">
      <c r="A371" s="155"/>
      <c r="B371" s="156"/>
      <c r="C371" s="157"/>
      <c r="D371" s="158"/>
      <c r="E371" s="159"/>
      <c r="F371" s="159"/>
      <c r="G371" s="160"/>
    </row>
    <row r="372" spans="1:11" ht="24" customHeight="1" x14ac:dyDescent="0.25">
      <c r="A372" s="31"/>
      <c r="B372" s="262" t="s">
        <v>137</v>
      </c>
      <c r="C372" s="259"/>
      <c r="D372" s="263"/>
      <c r="E372" s="259"/>
      <c r="F372" s="259"/>
      <c r="G372" s="264">
        <f>SUM(G20:G112)</f>
        <v>0</v>
      </c>
      <c r="K372" s="30"/>
    </row>
    <row r="373" spans="1:11" x14ac:dyDescent="0.25">
      <c r="A373" s="32"/>
      <c r="B373" s="265"/>
      <c r="C373" s="33"/>
      <c r="D373" s="34"/>
      <c r="E373" s="33"/>
      <c r="F373" s="33"/>
      <c r="G373" s="35"/>
      <c r="K373" s="103"/>
    </row>
    <row r="374" spans="1:11" ht="30.75" customHeight="1" x14ac:dyDescent="0.25">
      <c r="A374" s="36">
        <v>4</v>
      </c>
      <c r="B374" s="266" t="s">
        <v>138</v>
      </c>
      <c r="C374" s="33"/>
      <c r="D374" s="34"/>
      <c r="E374" s="33"/>
      <c r="F374" s="33"/>
      <c r="G374" s="35"/>
    </row>
    <row r="375" spans="1:11" ht="24" customHeight="1" x14ac:dyDescent="0.25">
      <c r="A375" s="37">
        <f>A374+0.01</f>
        <v>4.01</v>
      </c>
      <c r="B375" s="304" t="s">
        <v>139</v>
      </c>
      <c r="C375" s="304"/>
      <c r="D375" s="304"/>
      <c r="E375" s="38">
        <v>0.1</v>
      </c>
      <c r="F375" s="39"/>
      <c r="G375" s="40">
        <f>E375*$G$372</f>
        <v>0</v>
      </c>
    </row>
    <row r="376" spans="1:11" ht="24" customHeight="1" x14ac:dyDescent="0.25">
      <c r="A376" s="37">
        <f>A375+0.01</f>
        <v>4.0199999999999996</v>
      </c>
      <c r="B376" s="291" t="s">
        <v>140</v>
      </c>
      <c r="C376" s="292"/>
      <c r="D376" s="293"/>
      <c r="E376" s="38">
        <v>0.03</v>
      </c>
      <c r="F376" s="39"/>
      <c r="G376" s="40">
        <f>E376*$G$372</f>
        <v>0</v>
      </c>
    </row>
    <row r="377" spans="1:11" ht="24" customHeight="1" x14ac:dyDescent="0.25">
      <c r="A377" s="41">
        <f>A376+0.01</f>
        <v>4.0299999999999994</v>
      </c>
      <c r="B377" s="305" t="s">
        <v>141</v>
      </c>
      <c r="C377" s="306"/>
      <c r="D377" s="307"/>
      <c r="E377" s="42">
        <v>2.5000000000000001E-2</v>
      </c>
      <c r="F377" s="43"/>
      <c r="G377" s="40">
        <f>E377*$G$372</f>
        <v>0</v>
      </c>
    </row>
    <row r="378" spans="1:11" ht="30.75" customHeight="1" x14ac:dyDescent="0.25">
      <c r="A378" s="31"/>
      <c r="B378" s="262" t="s">
        <v>142</v>
      </c>
      <c r="C378" s="259"/>
      <c r="D378" s="263"/>
      <c r="E378" s="259"/>
      <c r="F378" s="259"/>
      <c r="G378" s="264">
        <f>SUM(G375:G377)</f>
        <v>0</v>
      </c>
    </row>
    <row r="379" spans="1:11" ht="30.75" customHeight="1" x14ac:dyDescent="0.25">
      <c r="A379" s="44"/>
      <c r="B379" s="265"/>
      <c r="C379" s="267"/>
      <c r="D379" s="268"/>
      <c r="E379" s="260"/>
      <c r="F379" s="269"/>
      <c r="G379" s="45"/>
    </row>
    <row r="380" spans="1:11" ht="30.75" customHeight="1" x14ac:dyDescent="0.25">
      <c r="A380" s="31"/>
      <c r="B380" s="262" t="s">
        <v>143</v>
      </c>
      <c r="C380" s="259"/>
      <c r="D380" s="263"/>
      <c r="E380" s="259"/>
      <c r="F380" s="259"/>
      <c r="G380" s="264">
        <f>G378+G372</f>
        <v>0</v>
      </c>
    </row>
    <row r="381" spans="1:11" ht="30.75" customHeight="1" x14ac:dyDescent="0.25">
      <c r="A381" s="44"/>
      <c r="B381" s="265"/>
      <c r="C381" s="267"/>
      <c r="D381" s="268"/>
      <c r="E381" s="260"/>
      <c r="F381" s="269"/>
      <c r="G381" s="45"/>
    </row>
    <row r="382" spans="1:11" ht="30.75" customHeight="1" x14ac:dyDescent="0.25">
      <c r="A382" s="46"/>
      <c r="B382" s="270" t="s">
        <v>144</v>
      </c>
      <c r="C382" s="271"/>
      <c r="D382" s="272"/>
      <c r="E382" s="261">
        <v>0.1</v>
      </c>
      <c r="F382" s="271"/>
      <c r="G382" s="264">
        <f>ROUND(G380*E382,2)</f>
        <v>0</v>
      </c>
    </row>
    <row r="383" spans="1:11" ht="30.75" customHeight="1" x14ac:dyDescent="0.25">
      <c r="A383" s="44"/>
      <c r="B383" s="265"/>
      <c r="C383" s="267"/>
      <c r="D383" s="268"/>
      <c r="E383" s="260"/>
      <c r="F383" s="269"/>
      <c r="G383" s="45"/>
    </row>
    <row r="384" spans="1:11" ht="25.5" customHeight="1" x14ac:dyDescent="0.25">
      <c r="A384" s="37">
        <f>A377+0.01</f>
        <v>4.0399999999999991</v>
      </c>
      <c r="B384" s="291" t="s">
        <v>145</v>
      </c>
      <c r="C384" s="292"/>
      <c r="D384" s="293"/>
      <c r="E384" s="38">
        <v>0.18</v>
      </c>
      <c r="F384" s="39"/>
      <c r="G384" s="40">
        <f>ROUND(E384*(SUM(G382)),2)</f>
        <v>0</v>
      </c>
    </row>
    <row r="385" spans="1:10" ht="25.5" customHeight="1" x14ac:dyDescent="0.25">
      <c r="A385" s="37">
        <f>A384+0.01</f>
        <v>4.0499999999999989</v>
      </c>
      <c r="B385" s="291" t="s">
        <v>146</v>
      </c>
      <c r="C385" s="292"/>
      <c r="D385" s="293"/>
      <c r="E385" s="38">
        <v>4.4999999999999998E-2</v>
      </c>
      <c r="F385" s="39"/>
      <c r="G385" s="40">
        <f>E385*G372</f>
        <v>0</v>
      </c>
    </row>
    <row r="386" spans="1:10" ht="25.5" customHeight="1" x14ac:dyDescent="0.25">
      <c r="A386" s="37">
        <f>A385+0.01</f>
        <v>4.0599999999999987</v>
      </c>
      <c r="B386" s="291" t="s">
        <v>147</v>
      </c>
      <c r="C386" s="292"/>
      <c r="D386" s="293"/>
      <c r="E386" s="38">
        <v>0.01</v>
      </c>
      <c r="F386" s="39"/>
      <c r="G386" s="40">
        <f>E386*G372</f>
        <v>0</v>
      </c>
    </row>
    <row r="387" spans="1:10" ht="25.5" customHeight="1" x14ac:dyDescent="0.25">
      <c r="A387" s="37">
        <f>A386+0.01</f>
        <v>4.0699999999999985</v>
      </c>
      <c r="B387" s="291" t="s">
        <v>148</v>
      </c>
      <c r="C387" s="292"/>
      <c r="D387" s="293"/>
      <c r="E387" s="38">
        <v>1E-3</v>
      </c>
      <c r="F387" s="39"/>
      <c r="G387" s="40">
        <f>E387*G372</f>
        <v>0</v>
      </c>
    </row>
    <row r="388" spans="1:10" ht="25.5" customHeight="1" x14ac:dyDescent="0.25">
      <c r="A388" s="37">
        <f>A387+0.01</f>
        <v>4.0799999999999983</v>
      </c>
      <c r="B388" s="291" t="s">
        <v>149</v>
      </c>
      <c r="C388" s="292"/>
      <c r="D388" s="293"/>
      <c r="E388" s="38">
        <v>0.01</v>
      </c>
      <c r="F388" s="39"/>
      <c r="G388" s="40">
        <f>E388*G372</f>
        <v>0</v>
      </c>
    </row>
    <row r="389" spans="1:10" ht="25.5" customHeight="1" x14ac:dyDescent="0.25">
      <c r="A389" s="37">
        <f>A388+0.01</f>
        <v>4.0899999999999981</v>
      </c>
      <c r="B389" s="291" t="s">
        <v>150</v>
      </c>
      <c r="C389" s="292"/>
      <c r="D389" s="293"/>
      <c r="E389" s="38">
        <v>0.02</v>
      </c>
      <c r="F389" s="39"/>
      <c r="G389" s="40">
        <f>E389*G372</f>
        <v>0</v>
      </c>
    </row>
    <row r="390" spans="1:10" ht="30.75" customHeight="1" x14ac:dyDescent="0.25">
      <c r="A390" s="47"/>
      <c r="B390" s="273" t="s">
        <v>151</v>
      </c>
      <c r="C390" s="274"/>
      <c r="D390" s="275"/>
      <c r="E390" s="276"/>
      <c r="F390" s="274"/>
      <c r="G390" s="264">
        <f>SUM(G384:G389)</f>
        <v>0</v>
      </c>
    </row>
    <row r="391" spans="1:10" ht="30.75" customHeight="1" x14ac:dyDescent="0.25">
      <c r="A391" s="48"/>
      <c r="B391" s="49"/>
      <c r="C391" s="50"/>
      <c r="D391" s="51"/>
      <c r="E391" s="52"/>
      <c r="F391" s="277"/>
      <c r="G391" s="45"/>
    </row>
    <row r="392" spans="1:10" ht="30.75" customHeight="1" x14ac:dyDescent="0.25">
      <c r="A392" s="46"/>
      <c r="B392" s="270" t="s">
        <v>152</v>
      </c>
      <c r="C392" s="271"/>
      <c r="D392" s="272"/>
      <c r="E392" s="278"/>
      <c r="F392" s="271"/>
      <c r="G392" s="264">
        <f>G390+G378</f>
        <v>0</v>
      </c>
    </row>
    <row r="393" spans="1:10" ht="30.75" customHeight="1" x14ac:dyDescent="0.25">
      <c r="A393" s="44"/>
      <c r="B393" s="265"/>
      <c r="C393" s="279"/>
      <c r="D393" s="268"/>
      <c r="E393" s="280"/>
      <c r="F393" s="281"/>
      <c r="G393" s="281"/>
    </row>
    <row r="394" spans="1:10" ht="30.75" customHeight="1" x14ac:dyDescent="0.25">
      <c r="A394" s="37">
        <f>A389+0.01</f>
        <v>4.0999999999999979</v>
      </c>
      <c r="B394" s="304" t="s">
        <v>153</v>
      </c>
      <c r="C394" s="304"/>
      <c r="D394" s="304"/>
      <c r="E394" s="38">
        <v>0.05</v>
      </c>
      <c r="F394" s="39"/>
      <c r="G394" s="39">
        <f>ROUND(G372*E394,2)</f>
        <v>0</v>
      </c>
    </row>
    <row r="395" spans="1:10" ht="30.75" customHeight="1" x14ac:dyDescent="0.25">
      <c r="A395" s="44"/>
      <c r="B395" s="265"/>
      <c r="C395" s="267"/>
      <c r="D395" s="268"/>
      <c r="E395" s="260"/>
      <c r="F395" s="269"/>
      <c r="G395" s="33"/>
    </row>
    <row r="396" spans="1:10" ht="22.5" customHeight="1" x14ac:dyDescent="0.25">
      <c r="A396" s="53"/>
      <c r="B396" s="270" t="s">
        <v>154</v>
      </c>
      <c r="C396" s="271"/>
      <c r="D396" s="272"/>
      <c r="E396" s="271"/>
      <c r="F396" s="271"/>
      <c r="G396" s="264">
        <f>G394+G392+G372</f>
        <v>0</v>
      </c>
      <c r="H396" s="8"/>
      <c r="I396" s="8"/>
      <c r="J396" s="8"/>
    </row>
    <row r="397" spans="1:10" x14ac:dyDescent="0.25">
      <c r="A397" s="54"/>
      <c r="B397" s="54"/>
      <c r="C397" s="54"/>
      <c r="D397" s="54"/>
      <c r="E397" s="54"/>
      <c r="F397" s="54"/>
      <c r="G397" s="54"/>
    </row>
    <row r="398" spans="1:10" x14ac:dyDescent="0.25">
      <c r="A398" s="54"/>
      <c r="B398" s="54"/>
      <c r="C398" s="54"/>
      <c r="D398" s="54"/>
      <c r="E398" s="54"/>
      <c r="F398" s="54"/>
      <c r="G398" s="54"/>
    </row>
    <row r="399" spans="1:10" x14ac:dyDescent="0.25">
      <c r="A399" s="29"/>
      <c r="B399" s="29"/>
      <c r="C399" s="29"/>
      <c r="D399" s="29"/>
      <c r="E399" s="29"/>
      <c r="F399" s="29"/>
      <c r="G399" s="29"/>
    </row>
    <row r="400" spans="1:10" x14ac:dyDescent="0.25">
      <c r="A400" s="29"/>
      <c r="B400" s="29"/>
      <c r="C400" s="29"/>
      <c r="D400" s="29"/>
      <c r="E400" s="29"/>
      <c r="F400" s="29"/>
      <c r="G400" s="29"/>
    </row>
    <row r="401" spans="1:7" x14ac:dyDescent="0.25">
      <c r="A401" s="29"/>
      <c r="B401" s="29"/>
      <c r="C401" s="29"/>
      <c r="D401" s="29"/>
      <c r="E401" s="29"/>
      <c r="F401" s="29"/>
      <c r="G401" s="29"/>
    </row>
    <row r="402" spans="1:7" x14ac:dyDescent="0.25">
      <c r="A402" s="29"/>
      <c r="B402" s="29"/>
      <c r="C402" s="29"/>
      <c r="D402" s="29"/>
      <c r="E402" s="29"/>
      <c r="F402" s="29"/>
      <c r="G402" s="29"/>
    </row>
    <row r="403" spans="1:7" x14ac:dyDescent="0.25">
      <c r="A403" s="29"/>
      <c r="B403" s="29"/>
      <c r="C403" s="29"/>
      <c r="D403" s="29"/>
      <c r="E403" s="29"/>
      <c r="F403" s="29"/>
      <c r="G403" s="29"/>
    </row>
    <row r="404" spans="1:7" x14ac:dyDescent="0.25">
      <c r="A404" s="6"/>
      <c r="B404" s="6"/>
      <c r="C404" s="6"/>
      <c r="D404" s="6"/>
      <c r="E404" s="6"/>
      <c r="F404" s="6"/>
      <c r="G404" s="6"/>
    </row>
    <row r="405" spans="1:7" x14ac:dyDescent="0.25">
      <c r="A405" s="6"/>
      <c r="B405" s="6"/>
      <c r="C405" s="6"/>
      <c r="D405" s="6"/>
      <c r="E405" s="6"/>
      <c r="F405" s="6"/>
      <c r="G405" s="6"/>
    </row>
    <row r="406" spans="1:7" x14ac:dyDescent="0.25">
      <c r="A406" s="6"/>
      <c r="B406" s="6"/>
      <c r="C406" s="6"/>
      <c r="D406" s="6"/>
      <c r="E406" s="6"/>
      <c r="F406" s="6"/>
      <c r="G406" s="6"/>
    </row>
    <row r="407" spans="1:7" x14ac:dyDescent="0.25">
      <c r="A407" s="6"/>
      <c r="B407" s="6"/>
      <c r="C407" s="6"/>
      <c r="D407" s="6"/>
      <c r="E407" s="6"/>
      <c r="F407" s="6"/>
      <c r="G407" s="6"/>
    </row>
    <row r="408" spans="1:7" x14ac:dyDescent="0.25">
      <c r="A408" s="6"/>
      <c r="B408" s="6"/>
      <c r="C408" s="6"/>
      <c r="D408" s="6"/>
      <c r="E408" s="6"/>
      <c r="F408" s="6"/>
      <c r="G408" s="6"/>
    </row>
    <row r="409" spans="1:7" x14ac:dyDescent="0.25">
      <c r="A409" s="6"/>
      <c r="B409" s="6"/>
      <c r="C409" s="6"/>
      <c r="D409" s="6"/>
      <c r="E409" s="6"/>
      <c r="F409" s="6"/>
      <c r="G409" s="6"/>
    </row>
  </sheetData>
  <sheetProtection password="8A36" sheet="1" objects="1" scenarios="1"/>
  <mergeCells count="19">
    <mergeCell ref="B389:D389"/>
    <mergeCell ref="B394:D394"/>
    <mergeCell ref="B386:D386"/>
    <mergeCell ref="B375:D375"/>
    <mergeCell ref="B376:D376"/>
    <mergeCell ref="B377:D377"/>
    <mergeCell ref="B384:D384"/>
    <mergeCell ref="B385:D385"/>
    <mergeCell ref="B387:D387"/>
    <mergeCell ref="A15:G15"/>
    <mergeCell ref="A14:G14"/>
    <mergeCell ref="B388:D388"/>
    <mergeCell ref="B2:C2"/>
    <mergeCell ref="A6:G6"/>
    <mergeCell ref="D8:F8"/>
    <mergeCell ref="A11:G11"/>
    <mergeCell ref="A9:C9"/>
    <mergeCell ref="D9:F9"/>
    <mergeCell ref="A8:C8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rowBreaks count="3" manualBreakCount="3">
    <brk id="107" max="6" man="1"/>
    <brk id="393" max="6" man="1"/>
    <brk id="414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</xdr:row>
                    <xdr:rowOff>276225</xdr:rowOff>
                  </from>
                  <to>
                    <xdr:col>14</xdr:col>
                    <xdr:colOff>304800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276225</xdr:rowOff>
                  </from>
                  <to>
                    <xdr:col>14</xdr:col>
                    <xdr:colOff>304800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4</xdr:row>
                    <xdr:rowOff>276225</xdr:rowOff>
                  </from>
                  <to>
                    <xdr:col>14</xdr:col>
                    <xdr:colOff>304800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276225</xdr:rowOff>
                  </from>
                  <to>
                    <xdr:col>14</xdr:col>
                    <xdr:colOff>304800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276225</xdr:rowOff>
                  </from>
                  <to>
                    <xdr:col>14</xdr:col>
                    <xdr:colOff>304800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14</xdr:col>
                    <xdr:colOff>304800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190500</xdr:rowOff>
                  </from>
                  <to>
                    <xdr:col>14</xdr:col>
                    <xdr:colOff>304800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590550</xdr:rowOff>
                  </from>
                  <to>
                    <xdr:col>14</xdr:col>
                    <xdr:colOff>304800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276225</xdr:rowOff>
                  </from>
                  <to>
                    <xdr:col>14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95250</xdr:rowOff>
                  </from>
                  <to>
                    <xdr:col>14</xdr:col>
                    <xdr:colOff>304800</xdr:colOff>
                    <xdr:row>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82"/>
  <sheetViews>
    <sheetView workbookViewId="0"/>
  </sheetViews>
  <sheetFormatPr baseColWidth="10" defaultColWidth="9.140625" defaultRowHeight="12" outlineLevelRow="1" x14ac:dyDescent="0.2"/>
  <cols>
    <col min="1" max="1" width="5.7109375" style="59" customWidth="1"/>
    <col min="2" max="2" width="50" style="76" customWidth="1"/>
    <col min="3" max="3" width="6" style="60" customWidth="1"/>
    <col min="4" max="4" width="7.140625" style="60" customWidth="1"/>
    <col min="5" max="5" width="11.7109375" style="60" customWidth="1"/>
    <col min="6" max="6" width="10.85546875" style="60" customWidth="1"/>
    <col min="7" max="7" width="11.7109375" style="60" customWidth="1"/>
    <col min="8" max="8" width="12.5703125" style="60" customWidth="1"/>
    <col min="9" max="9" width="11.7109375" style="60" customWidth="1"/>
    <col min="10" max="10" width="20.7109375" style="61" customWidth="1"/>
    <col min="11" max="16384" width="9.140625" style="60"/>
  </cols>
  <sheetData>
    <row r="1" spans="1:10" x14ac:dyDescent="0.2">
      <c r="A1" s="64" t="s">
        <v>155</v>
      </c>
      <c r="B1" s="65" t="s">
        <v>156</v>
      </c>
      <c r="C1" s="66" t="s">
        <v>157</v>
      </c>
      <c r="D1" s="66" t="s">
        <v>158</v>
      </c>
      <c r="E1" s="66" t="s">
        <v>159</v>
      </c>
      <c r="F1" s="66" t="s">
        <v>160</v>
      </c>
      <c r="G1" s="66" t="s">
        <v>161</v>
      </c>
      <c r="H1" s="66" t="s">
        <v>162</v>
      </c>
      <c r="I1" s="66" t="s">
        <v>163</v>
      </c>
      <c r="J1" s="66" t="s">
        <v>164</v>
      </c>
    </row>
    <row r="2" spans="1:10" x14ac:dyDescent="0.2">
      <c r="A2" s="67">
        <v>100</v>
      </c>
      <c r="B2" s="68" t="s">
        <v>165</v>
      </c>
      <c r="C2" s="69"/>
      <c r="D2" s="69"/>
      <c r="E2" s="69"/>
      <c r="F2" s="69"/>
      <c r="G2" s="69"/>
      <c r="H2" s="69"/>
      <c r="I2" s="69"/>
      <c r="J2" s="70"/>
    </row>
    <row r="3" spans="1:10" x14ac:dyDescent="0.2">
      <c r="A3" s="71">
        <f>+A2+0.01</f>
        <v>100.01</v>
      </c>
      <c r="B3" s="72" t="s">
        <v>166</v>
      </c>
      <c r="C3" s="73">
        <v>1</v>
      </c>
      <c r="D3" s="73" t="s">
        <v>158</v>
      </c>
      <c r="E3" s="74"/>
      <c r="F3" s="74"/>
      <c r="G3" s="74">
        <f>+G9/C5</f>
        <v>74576.27</v>
      </c>
      <c r="H3" s="74">
        <f>+H9/C5</f>
        <v>13423.73</v>
      </c>
      <c r="I3" s="75">
        <f>+I9/C5</f>
        <v>88000</v>
      </c>
      <c r="J3" s="66" t="s">
        <v>167</v>
      </c>
    </row>
    <row r="4" spans="1:10" hidden="1" outlineLevel="1" x14ac:dyDescent="0.2">
      <c r="A4" s="55"/>
      <c r="B4" s="76" t="s">
        <v>168</v>
      </c>
      <c r="C4" s="56"/>
      <c r="D4" s="56"/>
      <c r="E4" s="57"/>
      <c r="F4" s="57"/>
      <c r="G4" s="57"/>
      <c r="H4" s="57"/>
      <c r="I4" s="58"/>
      <c r="J4" s="63"/>
    </row>
    <row r="5" spans="1:10" hidden="1" outlineLevel="1" x14ac:dyDescent="0.2">
      <c r="A5" s="55"/>
      <c r="B5" s="77" t="s">
        <v>169</v>
      </c>
      <c r="C5" s="78">
        <v>1</v>
      </c>
      <c r="D5" s="78" t="s">
        <v>158</v>
      </c>
      <c r="E5" s="57"/>
      <c r="F5" s="57"/>
      <c r="G5" s="57"/>
      <c r="H5" s="57"/>
      <c r="I5" s="58"/>
      <c r="J5" s="63"/>
    </row>
    <row r="6" spans="1:10" hidden="1" outlineLevel="1" x14ac:dyDescent="0.2">
      <c r="A6" s="62"/>
      <c r="B6" s="77" t="s">
        <v>170</v>
      </c>
      <c r="C6" s="78"/>
      <c r="D6" s="78"/>
      <c r="E6" s="79"/>
      <c r="F6" s="79"/>
      <c r="G6" s="79"/>
      <c r="H6" s="79"/>
      <c r="I6" s="79"/>
    </row>
    <row r="7" spans="1:10" hidden="1" outlineLevel="1" x14ac:dyDescent="0.2">
      <c r="A7" s="62"/>
      <c r="B7" s="76" t="s">
        <v>171</v>
      </c>
      <c r="C7" s="78">
        <v>1</v>
      </c>
      <c r="D7" s="78" t="s">
        <v>172</v>
      </c>
      <c r="E7" s="79">
        <v>32627.119999999999</v>
      </c>
      <c r="F7" s="79">
        <v>5872.88</v>
      </c>
      <c r="G7" s="79">
        <f>ROUND((C7*(E7)),2)</f>
        <v>32627.119999999999</v>
      </c>
      <c r="H7" s="79">
        <f>ROUND((C7*(F7)),2)</f>
        <v>5872.88</v>
      </c>
      <c r="I7" s="79"/>
    </row>
    <row r="8" spans="1:10" hidden="1" outlineLevel="1" x14ac:dyDescent="0.2">
      <c r="A8" s="62"/>
      <c r="B8" s="76" t="s">
        <v>173</v>
      </c>
      <c r="C8" s="78">
        <v>1</v>
      </c>
      <c r="D8" s="78" t="s">
        <v>172</v>
      </c>
      <c r="E8" s="79">
        <v>41949.15</v>
      </c>
      <c r="F8" s="79">
        <v>7550.85</v>
      </c>
      <c r="G8" s="79">
        <f>ROUND((C8*(E8)),2)</f>
        <v>41949.15</v>
      </c>
      <c r="H8" s="79">
        <f>ROUND((C8*(F8)),2)</f>
        <v>7550.85</v>
      </c>
      <c r="I8" s="79"/>
    </row>
    <row r="9" spans="1:10" hidden="1" outlineLevel="1" x14ac:dyDescent="0.2">
      <c r="A9" s="62"/>
      <c r="B9" s="76" t="s">
        <v>174</v>
      </c>
      <c r="C9" s="78"/>
      <c r="D9" s="78"/>
      <c r="E9" s="79"/>
      <c r="F9" s="79"/>
      <c r="G9" s="79">
        <f>SUM(G7:G8)</f>
        <v>74576.27</v>
      </c>
      <c r="H9" s="79">
        <f>SUM(H7:H8)</f>
        <v>13423.73</v>
      </c>
      <c r="I9" s="79">
        <f>SUM(G9:H9)</f>
        <v>88000</v>
      </c>
    </row>
    <row r="10" spans="1:10" collapsed="1" x14ac:dyDescent="0.2">
      <c r="A10" s="62"/>
      <c r="C10" s="78"/>
      <c r="D10" s="78"/>
      <c r="E10" s="79"/>
      <c r="F10" s="79"/>
      <c r="G10" s="79"/>
      <c r="H10" s="79"/>
      <c r="I10" s="79"/>
    </row>
    <row r="11" spans="1:10" x14ac:dyDescent="0.2">
      <c r="A11" s="71">
        <f>+A3+0.01</f>
        <v>100.02000000000001</v>
      </c>
      <c r="B11" s="72" t="s">
        <v>175</v>
      </c>
      <c r="C11" s="73">
        <v>1</v>
      </c>
      <c r="D11" s="73" t="s">
        <v>176</v>
      </c>
      <c r="E11" s="74"/>
      <c r="F11" s="74"/>
      <c r="G11" s="74">
        <f>+G26/C13</f>
        <v>185.14942148760329</v>
      </c>
      <c r="H11" s="74">
        <f>+H26/C13</f>
        <v>28.05623966942149</v>
      </c>
      <c r="I11" s="75">
        <f>+I26/C13</f>
        <v>213.20566115702479</v>
      </c>
      <c r="J11" s="66" t="s">
        <v>167</v>
      </c>
    </row>
    <row r="12" spans="1:10" hidden="1" outlineLevel="1" x14ac:dyDescent="0.2">
      <c r="A12" s="55"/>
      <c r="B12" s="76" t="s">
        <v>177</v>
      </c>
      <c r="C12" s="56"/>
      <c r="D12" s="56"/>
      <c r="E12" s="57"/>
      <c r="F12" s="57"/>
      <c r="G12" s="57"/>
      <c r="H12" s="57"/>
      <c r="I12" s="58"/>
      <c r="J12" s="63"/>
    </row>
    <row r="13" spans="1:10" hidden="1" outlineLevel="1" x14ac:dyDescent="0.2">
      <c r="A13" s="55"/>
      <c r="B13" s="77" t="s">
        <v>169</v>
      </c>
      <c r="C13" s="78">
        <f>11*22</f>
        <v>242</v>
      </c>
      <c r="D13" s="78" t="s">
        <v>176</v>
      </c>
      <c r="E13" s="57"/>
      <c r="F13" s="57"/>
      <c r="G13" s="57"/>
      <c r="H13" s="57"/>
      <c r="I13" s="58"/>
      <c r="J13" s="63"/>
    </row>
    <row r="14" spans="1:10" hidden="1" outlineLevel="1" x14ac:dyDescent="0.2">
      <c r="A14" s="62"/>
      <c r="B14" s="77" t="s">
        <v>170</v>
      </c>
      <c r="C14" s="78"/>
      <c r="D14" s="78"/>
      <c r="E14" s="79"/>
      <c r="F14" s="79"/>
      <c r="G14" s="79"/>
      <c r="H14" s="79"/>
      <c r="I14" s="79"/>
    </row>
    <row r="15" spans="1:10" hidden="1" outlineLevel="1" x14ac:dyDescent="0.2">
      <c r="A15" s="62"/>
      <c r="B15" s="76" t="s">
        <v>178</v>
      </c>
      <c r="C15" s="78">
        <v>79.2</v>
      </c>
      <c r="D15" s="78" t="s">
        <v>179</v>
      </c>
      <c r="E15" s="79">
        <v>110.17</v>
      </c>
      <c r="F15" s="79">
        <v>19.829999999999998</v>
      </c>
      <c r="G15" s="79">
        <f t="shared" ref="G15:G21" si="0">ROUND((C15*(E15)),2)</f>
        <v>8725.4599999999991</v>
      </c>
      <c r="H15" s="79">
        <f t="shared" ref="H15:H21" si="1">ROUND((C15*(F15)),2)</f>
        <v>1570.54</v>
      </c>
      <c r="I15" s="79"/>
    </row>
    <row r="16" spans="1:10" hidden="1" outlineLevel="1" x14ac:dyDescent="0.2">
      <c r="A16" s="62"/>
      <c r="B16" s="76" t="s">
        <v>180</v>
      </c>
      <c r="C16" s="78">
        <v>158.4</v>
      </c>
      <c r="D16" s="78" t="s">
        <v>179</v>
      </c>
      <c r="E16" s="79">
        <v>110.17</v>
      </c>
      <c r="F16" s="79">
        <v>19.829999999999998</v>
      </c>
      <c r="G16" s="79">
        <f t="shared" si="0"/>
        <v>17450.93</v>
      </c>
      <c r="H16" s="79">
        <f t="shared" si="1"/>
        <v>3141.07</v>
      </c>
      <c r="I16" s="79"/>
    </row>
    <row r="17" spans="1:10" hidden="1" outlineLevel="1" x14ac:dyDescent="0.2">
      <c r="A17" s="62"/>
      <c r="B17" s="76" t="s">
        <v>181</v>
      </c>
      <c r="C17" s="78">
        <v>9.5</v>
      </c>
      <c r="D17" s="78" t="s">
        <v>182</v>
      </c>
      <c r="E17" s="79">
        <v>44.07</v>
      </c>
      <c r="F17" s="79">
        <v>7.93</v>
      </c>
      <c r="G17" s="79">
        <f t="shared" si="0"/>
        <v>418.67</v>
      </c>
      <c r="H17" s="79">
        <f t="shared" si="1"/>
        <v>75.34</v>
      </c>
      <c r="I17" s="79"/>
    </row>
    <row r="18" spans="1:10" hidden="1" outlineLevel="1" x14ac:dyDescent="0.2">
      <c r="A18" s="62"/>
      <c r="B18" s="76" t="s">
        <v>183</v>
      </c>
      <c r="C18" s="78">
        <v>6</v>
      </c>
      <c r="D18" s="78" t="s">
        <v>184</v>
      </c>
      <c r="E18" s="79">
        <v>323.73</v>
      </c>
      <c r="F18" s="79">
        <v>58.27</v>
      </c>
      <c r="G18" s="79">
        <f t="shared" si="0"/>
        <v>1942.38</v>
      </c>
      <c r="H18" s="79">
        <f t="shared" si="1"/>
        <v>349.62</v>
      </c>
      <c r="I18" s="79"/>
    </row>
    <row r="19" spans="1:10" hidden="1" outlineLevel="1" x14ac:dyDescent="0.2">
      <c r="A19" s="62"/>
      <c r="B19" s="76" t="s">
        <v>185</v>
      </c>
      <c r="C19" s="78">
        <v>2</v>
      </c>
      <c r="D19" s="78" t="s">
        <v>186</v>
      </c>
      <c r="E19" s="79">
        <v>148.31</v>
      </c>
      <c r="F19" s="79">
        <v>26.7</v>
      </c>
      <c r="G19" s="79">
        <f t="shared" si="0"/>
        <v>296.62</v>
      </c>
      <c r="H19" s="79">
        <f t="shared" si="1"/>
        <v>53.4</v>
      </c>
      <c r="I19" s="79"/>
    </row>
    <row r="20" spans="1:10" hidden="1" outlineLevel="1" x14ac:dyDescent="0.2">
      <c r="A20" s="62"/>
      <c r="B20" s="76" t="s">
        <v>187</v>
      </c>
      <c r="C20" s="78">
        <v>0.1</v>
      </c>
      <c r="D20" s="78" t="s">
        <v>186</v>
      </c>
      <c r="E20" s="79">
        <v>1368.64</v>
      </c>
      <c r="F20" s="79">
        <v>246.36</v>
      </c>
      <c r="G20" s="79">
        <f t="shared" si="0"/>
        <v>136.86000000000001</v>
      </c>
      <c r="H20" s="79">
        <f t="shared" si="1"/>
        <v>24.64</v>
      </c>
      <c r="I20" s="79"/>
    </row>
    <row r="21" spans="1:10" hidden="1" outlineLevel="1" x14ac:dyDescent="0.2">
      <c r="A21" s="62"/>
      <c r="B21" s="76" t="s">
        <v>188</v>
      </c>
      <c r="C21" s="78">
        <v>0.5</v>
      </c>
      <c r="D21" s="78" t="s">
        <v>189</v>
      </c>
      <c r="E21" s="79">
        <v>17500</v>
      </c>
      <c r="F21" s="79">
        <v>3150</v>
      </c>
      <c r="G21" s="79">
        <f t="shared" si="0"/>
        <v>8750</v>
      </c>
      <c r="H21" s="79">
        <f t="shared" si="1"/>
        <v>1575</v>
      </c>
      <c r="I21" s="79"/>
    </row>
    <row r="22" spans="1:10" hidden="1" outlineLevel="1" x14ac:dyDescent="0.2">
      <c r="A22" s="62"/>
      <c r="B22" s="77" t="s">
        <v>190</v>
      </c>
      <c r="C22" s="78"/>
      <c r="D22" s="78"/>
      <c r="E22" s="79"/>
      <c r="F22" s="79"/>
      <c r="G22" s="79"/>
      <c r="H22" s="79"/>
      <c r="I22" s="79"/>
    </row>
    <row r="23" spans="1:10" hidden="1" outlineLevel="1" x14ac:dyDescent="0.2">
      <c r="A23" s="62"/>
      <c r="B23" s="76" t="s">
        <v>191</v>
      </c>
      <c r="C23" s="78">
        <v>2</v>
      </c>
      <c r="D23" s="78" t="s">
        <v>189</v>
      </c>
      <c r="E23" s="79">
        <v>2451.48</v>
      </c>
      <c r="F23" s="79">
        <v>0</v>
      </c>
      <c r="G23" s="79">
        <f>ROUND((C23*(E23)),2)</f>
        <v>4902.96</v>
      </c>
      <c r="H23" s="79">
        <f>ROUND((C23*(F23)),2)</f>
        <v>0</v>
      </c>
      <c r="I23" s="79"/>
    </row>
    <row r="24" spans="1:10" hidden="1" outlineLevel="1" x14ac:dyDescent="0.2">
      <c r="A24" s="62"/>
      <c r="B24" s="76" t="s">
        <v>192</v>
      </c>
      <c r="C24" s="78">
        <v>2</v>
      </c>
      <c r="D24" s="78" t="s">
        <v>189</v>
      </c>
      <c r="E24" s="79">
        <v>1050.28</v>
      </c>
      <c r="F24" s="79">
        <v>0</v>
      </c>
      <c r="G24" s="79">
        <f>ROUND((C24*(E24)),2)</f>
        <v>2100.56</v>
      </c>
      <c r="H24" s="79">
        <f>ROUND((C24*(F24)),2)</f>
        <v>0</v>
      </c>
      <c r="I24" s="79"/>
    </row>
    <row r="25" spans="1:10" hidden="1" outlineLevel="1" x14ac:dyDescent="0.2">
      <c r="A25" s="62"/>
      <c r="B25" s="76" t="s">
        <v>193</v>
      </c>
      <c r="C25" s="78">
        <f>+C20</f>
        <v>0.1</v>
      </c>
      <c r="D25" s="78" t="s">
        <v>189</v>
      </c>
      <c r="E25" s="79">
        <v>817.16</v>
      </c>
      <c r="F25" s="79">
        <v>0</v>
      </c>
      <c r="G25" s="79">
        <f>ROUND((C25*(E25)),2)</f>
        <v>81.72</v>
      </c>
      <c r="H25" s="79">
        <f>ROUND((C25*(F25)),2)</f>
        <v>0</v>
      </c>
      <c r="I25" s="79"/>
    </row>
    <row r="26" spans="1:10" hidden="1" outlineLevel="1" x14ac:dyDescent="0.2">
      <c r="A26" s="62"/>
      <c r="B26" s="76" t="s">
        <v>174</v>
      </c>
      <c r="C26" s="78"/>
      <c r="D26" s="78"/>
      <c r="E26" s="79"/>
      <c r="F26" s="79"/>
      <c r="G26" s="79">
        <f>SUM(G15:G25)</f>
        <v>44806.159999999996</v>
      </c>
      <c r="H26" s="79">
        <f>SUM(H15:H25)</f>
        <v>6789.6100000000006</v>
      </c>
      <c r="I26" s="79">
        <f>SUM(G26:H26)</f>
        <v>51595.77</v>
      </c>
    </row>
    <row r="27" spans="1:10" collapsed="1" x14ac:dyDescent="0.2">
      <c r="A27" s="62"/>
      <c r="C27" s="78"/>
      <c r="D27" s="78"/>
      <c r="E27" s="79"/>
      <c r="F27" s="79"/>
      <c r="G27" s="79"/>
      <c r="H27" s="79"/>
      <c r="I27" s="79"/>
    </row>
    <row r="28" spans="1:10" x14ac:dyDescent="0.2">
      <c r="A28" s="67">
        <v>101</v>
      </c>
      <c r="B28" s="68" t="s">
        <v>194</v>
      </c>
      <c r="C28" s="69"/>
      <c r="D28" s="69"/>
      <c r="E28" s="69"/>
      <c r="F28" s="69"/>
      <c r="G28" s="69"/>
      <c r="H28" s="69"/>
      <c r="I28" s="69"/>
      <c r="J28" s="70"/>
    </row>
    <row r="29" spans="1:10" x14ac:dyDescent="0.2">
      <c r="A29" s="71">
        <f>+A28+0.01</f>
        <v>101.01</v>
      </c>
      <c r="B29" s="72" t="s">
        <v>195</v>
      </c>
      <c r="C29" s="73">
        <v>1</v>
      </c>
      <c r="D29" s="73" t="s">
        <v>196</v>
      </c>
      <c r="E29" s="74"/>
      <c r="F29" s="74"/>
      <c r="G29" s="74">
        <f>+G45/C31</f>
        <v>1251.01</v>
      </c>
      <c r="H29" s="74">
        <f>+H45/C31</f>
        <v>44.692857142857143</v>
      </c>
      <c r="I29" s="75">
        <f>+H29+G29</f>
        <v>1295.7028571428571</v>
      </c>
      <c r="J29" s="66" t="s">
        <v>167</v>
      </c>
    </row>
    <row r="30" spans="1:10" hidden="1" outlineLevel="1" x14ac:dyDescent="0.2">
      <c r="A30" s="55"/>
      <c r="B30" s="76" t="s">
        <v>197</v>
      </c>
      <c r="C30" s="56"/>
      <c r="D30" s="56"/>
      <c r="E30" s="57"/>
      <c r="F30" s="57"/>
      <c r="G30" s="57"/>
      <c r="H30" s="57"/>
      <c r="I30" s="58"/>
      <c r="J30" s="63"/>
    </row>
    <row r="31" spans="1:10" hidden="1" outlineLevel="1" x14ac:dyDescent="0.2">
      <c r="A31" s="55"/>
      <c r="B31" s="77" t="s">
        <v>169</v>
      </c>
      <c r="C31" s="78">
        <v>14</v>
      </c>
      <c r="D31" s="78" t="s">
        <v>196</v>
      </c>
      <c r="E31" s="57"/>
      <c r="F31" s="57"/>
      <c r="G31" s="57"/>
      <c r="H31" s="57"/>
      <c r="I31" s="58"/>
      <c r="J31" s="63"/>
    </row>
    <row r="32" spans="1:10" hidden="1" outlineLevel="1" x14ac:dyDescent="0.2">
      <c r="A32" s="55"/>
      <c r="B32" s="77" t="s">
        <v>198</v>
      </c>
      <c r="C32" s="78">
        <v>14</v>
      </c>
      <c r="D32" s="80" t="s">
        <v>199</v>
      </c>
      <c r="E32" s="57"/>
      <c r="F32" s="57"/>
      <c r="G32" s="57"/>
      <c r="H32" s="57"/>
      <c r="I32" s="58"/>
      <c r="J32" s="63"/>
    </row>
    <row r="33" spans="1:10" hidden="1" outlineLevel="1" x14ac:dyDescent="0.2">
      <c r="A33" s="62"/>
      <c r="B33" s="77" t="s">
        <v>170</v>
      </c>
      <c r="C33" s="78"/>
      <c r="D33" s="78"/>
      <c r="E33" s="79"/>
      <c r="F33" s="79"/>
      <c r="G33" s="79"/>
      <c r="H33" s="79"/>
      <c r="I33" s="79"/>
    </row>
    <row r="34" spans="1:10" hidden="1" outlineLevel="1" x14ac:dyDescent="0.2">
      <c r="A34" s="62"/>
      <c r="B34" s="76" t="s">
        <v>200</v>
      </c>
      <c r="C34" s="78">
        <f>0.1*4</f>
        <v>0.4</v>
      </c>
      <c r="D34" s="78" t="s">
        <v>158</v>
      </c>
      <c r="E34" s="79">
        <v>4775.42</v>
      </c>
      <c r="F34" s="79">
        <v>859.58</v>
      </c>
      <c r="G34" s="79">
        <f>ROUND((C34*(E34)),2)</f>
        <v>1910.17</v>
      </c>
      <c r="H34" s="79">
        <f>ROUND((C34*(F34)),2)</f>
        <v>343.83</v>
      </c>
      <c r="I34" s="79"/>
    </row>
    <row r="35" spans="1:10" hidden="1" outlineLevel="1" x14ac:dyDescent="0.2">
      <c r="A35" s="62"/>
      <c r="B35" s="76" t="s">
        <v>201</v>
      </c>
      <c r="C35" s="78">
        <v>0.8</v>
      </c>
      <c r="D35" s="78" t="s">
        <v>158</v>
      </c>
      <c r="E35" s="79">
        <v>754.24</v>
      </c>
      <c r="F35" s="79">
        <v>135.76</v>
      </c>
      <c r="G35" s="79">
        <f>ROUND((C35*(E35)),2)</f>
        <v>603.39</v>
      </c>
      <c r="H35" s="79">
        <f>ROUND((C35*(F35)),2)</f>
        <v>108.61</v>
      </c>
      <c r="I35" s="79"/>
    </row>
    <row r="36" spans="1:10" hidden="1" outlineLevel="1" x14ac:dyDescent="0.2">
      <c r="A36" s="62"/>
      <c r="B36" s="76" t="s">
        <v>202</v>
      </c>
      <c r="C36" s="78">
        <v>0.2</v>
      </c>
      <c r="D36" s="78" t="s">
        <v>158</v>
      </c>
      <c r="E36" s="79">
        <v>1144.07</v>
      </c>
      <c r="F36" s="79">
        <v>205.93</v>
      </c>
      <c r="G36" s="79">
        <f>ROUND((C36*(E36)),2)</f>
        <v>228.81</v>
      </c>
      <c r="H36" s="79">
        <f>ROUND((C36*(F36)),2)</f>
        <v>41.19</v>
      </c>
      <c r="I36" s="79"/>
    </row>
    <row r="37" spans="1:10" hidden="1" outlineLevel="1" x14ac:dyDescent="0.2">
      <c r="A37" s="62"/>
      <c r="B37" s="76" t="s">
        <v>203</v>
      </c>
      <c r="C37" s="78">
        <v>6.66</v>
      </c>
      <c r="D37" s="78" t="s">
        <v>204</v>
      </c>
      <c r="E37" s="79">
        <v>110.17</v>
      </c>
      <c r="F37" s="79">
        <v>19.829999999999998</v>
      </c>
      <c r="G37" s="79">
        <f>ROUND((C37*(E37)),2)</f>
        <v>733.73</v>
      </c>
      <c r="H37" s="79">
        <f>ROUND((C37*(F37)),2)</f>
        <v>132.07</v>
      </c>
      <c r="I37" s="79"/>
    </row>
    <row r="38" spans="1:10" hidden="1" outlineLevel="1" x14ac:dyDescent="0.2">
      <c r="A38" s="62"/>
      <c r="B38" s="77" t="s">
        <v>190</v>
      </c>
      <c r="C38" s="78"/>
      <c r="D38" s="78"/>
      <c r="E38" s="79"/>
      <c r="F38" s="79"/>
      <c r="G38" s="79"/>
      <c r="H38" s="79"/>
      <c r="I38" s="79"/>
    </row>
    <row r="39" spans="1:10" hidden="1" outlineLevel="1" x14ac:dyDescent="0.2">
      <c r="A39" s="62"/>
      <c r="B39" s="76" t="s">
        <v>205</v>
      </c>
      <c r="C39" s="78">
        <v>1</v>
      </c>
      <c r="D39" s="78" t="s">
        <v>189</v>
      </c>
      <c r="E39" s="79">
        <v>1945.56</v>
      </c>
      <c r="F39" s="79">
        <v>0</v>
      </c>
      <c r="G39" s="79">
        <f t="shared" ref="G39:G44" si="2">ROUND((C39*(E39)),2)</f>
        <v>1945.56</v>
      </c>
      <c r="H39" s="79">
        <f t="shared" ref="H39:H44" si="3">ROUND((C39*(F39)),2)</f>
        <v>0</v>
      </c>
      <c r="I39" s="79"/>
    </row>
    <row r="40" spans="1:10" hidden="1" outlineLevel="1" x14ac:dyDescent="0.2">
      <c r="A40" s="62"/>
      <c r="B40" s="76" t="s">
        <v>206</v>
      </c>
      <c r="C40" s="78">
        <v>2</v>
      </c>
      <c r="D40" s="78" t="s">
        <v>189</v>
      </c>
      <c r="E40" s="79">
        <v>894.04</v>
      </c>
      <c r="F40" s="79">
        <v>0</v>
      </c>
      <c r="G40" s="79">
        <f t="shared" si="2"/>
        <v>1788.08</v>
      </c>
      <c r="H40" s="79">
        <f t="shared" si="3"/>
        <v>0</v>
      </c>
      <c r="I40" s="79"/>
    </row>
    <row r="41" spans="1:10" hidden="1" outlineLevel="1" x14ac:dyDescent="0.2">
      <c r="A41" s="62"/>
      <c r="B41" s="76" t="s">
        <v>207</v>
      </c>
      <c r="C41" s="78">
        <v>2</v>
      </c>
      <c r="D41" s="78" t="s">
        <v>189</v>
      </c>
      <c r="E41" s="79">
        <v>894.04</v>
      </c>
      <c r="F41" s="79">
        <v>0</v>
      </c>
      <c r="G41" s="79">
        <f t="shared" si="2"/>
        <v>1788.08</v>
      </c>
      <c r="H41" s="79">
        <f t="shared" si="3"/>
        <v>0</v>
      </c>
      <c r="I41" s="79"/>
    </row>
    <row r="42" spans="1:10" hidden="1" outlineLevel="1" x14ac:dyDescent="0.2">
      <c r="A42" s="62"/>
      <c r="B42" s="76" t="s">
        <v>208</v>
      </c>
      <c r="C42" s="78">
        <v>4</v>
      </c>
      <c r="D42" s="78" t="s">
        <v>189</v>
      </c>
      <c r="E42" s="79">
        <v>894.04</v>
      </c>
      <c r="F42" s="79">
        <v>0</v>
      </c>
      <c r="G42" s="79">
        <f t="shared" si="2"/>
        <v>3576.16</v>
      </c>
      <c r="H42" s="79">
        <f t="shared" si="3"/>
        <v>0</v>
      </c>
      <c r="I42" s="79"/>
    </row>
    <row r="43" spans="1:10" hidden="1" outlineLevel="1" x14ac:dyDescent="0.2">
      <c r="A43" s="62"/>
      <c r="B43" s="76" t="s">
        <v>209</v>
      </c>
      <c r="C43" s="78">
        <v>4</v>
      </c>
      <c r="D43" s="78" t="s">
        <v>189</v>
      </c>
      <c r="E43" s="79">
        <v>894.04</v>
      </c>
      <c r="F43" s="79">
        <v>0</v>
      </c>
      <c r="G43" s="79">
        <f t="shared" si="2"/>
        <v>3576.16</v>
      </c>
      <c r="H43" s="79">
        <f t="shared" si="3"/>
        <v>0</v>
      </c>
      <c r="I43" s="79"/>
    </row>
    <row r="44" spans="1:10" hidden="1" outlineLevel="1" x14ac:dyDescent="0.2">
      <c r="A44" s="62"/>
      <c r="B44" s="76" t="s">
        <v>210</v>
      </c>
      <c r="C44" s="78">
        <v>1</v>
      </c>
      <c r="D44" s="78" t="s">
        <v>189</v>
      </c>
      <c r="E44" s="79">
        <v>1364</v>
      </c>
      <c r="F44" s="79">
        <v>0</v>
      </c>
      <c r="G44" s="79">
        <f t="shared" si="2"/>
        <v>1364</v>
      </c>
      <c r="H44" s="79">
        <f t="shared" si="3"/>
        <v>0</v>
      </c>
      <c r="I44" s="79"/>
    </row>
    <row r="45" spans="1:10" hidden="1" outlineLevel="1" x14ac:dyDescent="0.2">
      <c r="A45" s="62"/>
      <c r="B45" s="76" t="s">
        <v>174</v>
      </c>
      <c r="C45" s="78"/>
      <c r="D45" s="78"/>
      <c r="E45" s="79"/>
      <c r="F45" s="79"/>
      <c r="G45" s="79">
        <f>SUM(G34:G44)</f>
        <v>17514.14</v>
      </c>
      <c r="H45" s="79">
        <f>SUM(H34:H44)</f>
        <v>625.70000000000005</v>
      </c>
      <c r="I45" s="79">
        <f>SUM(G45:H45)</f>
        <v>18139.84</v>
      </c>
    </row>
    <row r="46" spans="1:10" collapsed="1" x14ac:dyDescent="0.2">
      <c r="A46" s="62"/>
      <c r="C46" s="78"/>
      <c r="D46" s="78"/>
      <c r="E46" s="79"/>
      <c r="F46" s="79"/>
      <c r="G46" s="79"/>
      <c r="H46" s="79"/>
      <c r="I46" s="79"/>
    </row>
    <row r="47" spans="1:10" x14ac:dyDescent="0.2">
      <c r="A47" s="71">
        <f>+A29+0.01</f>
        <v>101.02000000000001</v>
      </c>
      <c r="B47" s="72" t="s">
        <v>211</v>
      </c>
      <c r="C47" s="73">
        <v>1</v>
      </c>
      <c r="D47" s="73" t="s">
        <v>196</v>
      </c>
      <c r="E47" s="74"/>
      <c r="F47" s="74"/>
      <c r="G47" s="74">
        <f>+G63/C49</f>
        <v>875.27388888888879</v>
      </c>
      <c r="H47" s="74">
        <f>+H63/C49</f>
        <v>52.930555555555557</v>
      </c>
      <c r="I47" s="75">
        <f>+H47+G47</f>
        <v>928.20444444444433</v>
      </c>
      <c r="J47" s="66" t="s">
        <v>167</v>
      </c>
    </row>
    <row r="48" spans="1:10" hidden="1" outlineLevel="1" x14ac:dyDescent="0.2">
      <c r="A48" s="55"/>
      <c r="B48" s="76" t="s">
        <v>212</v>
      </c>
      <c r="C48" s="56"/>
      <c r="D48" s="56"/>
      <c r="E48" s="57"/>
      <c r="F48" s="57"/>
      <c r="G48" s="57"/>
      <c r="H48" s="57"/>
      <c r="I48" s="58"/>
      <c r="J48" s="63"/>
    </row>
    <row r="49" spans="1:10" hidden="1" outlineLevel="1" x14ac:dyDescent="0.2">
      <c r="A49" s="55"/>
      <c r="B49" s="77" t="s">
        <v>169</v>
      </c>
      <c r="C49" s="78">
        <v>18</v>
      </c>
      <c r="D49" s="78" t="s">
        <v>196</v>
      </c>
      <c r="E49" s="57"/>
      <c r="F49" s="57"/>
      <c r="G49" s="57"/>
      <c r="H49" s="57"/>
      <c r="I49" s="58"/>
      <c r="J49" s="63"/>
    </row>
    <row r="50" spans="1:10" hidden="1" outlineLevel="1" x14ac:dyDescent="0.2">
      <c r="A50" s="55"/>
      <c r="B50" s="77" t="s">
        <v>198</v>
      </c>
      <c r="C50" s="78">
        <v>18</v>
      </c>
      <c r="D50" s="80" t="s">
        <v>199</v>
      </c>
      <c r="E50" s="57"/>
      <c r="F50" s="57"/>
      <c r="G50" s="57"/>
      <c r="H50" s="57"/>
      <c r="I50" s="58"/>
      <c r="J50" s="63"/>
    </row>
    <row r="51" spans="1:10" hidden="1" outlineLevel="1" x14ac:dyDescent="0.2">
      <c r="A51" s="62"/>
      <c r="B51" s="77" t="s">
        <v>170</v>
      </c>
      <c r="C51" s="78"/>
      <c r="D51" s="78"/>
      <c r="E51" s="79"/>
      <c r="F51" s="79"/>
      <c r="G51" s="79"/>
      <c r="H51" s="79"/>
      <c r="I51" s="79"/>
    </row>
    <row r="52" spans="1:10" hidden="1" outlineLevel="1" x14ac:dyDescent="0.2">
      <c r="A52" s="62"/>
      <c r="B52" s="76" t="s">
        <v>200</v>
      </c>
      <c r="C52" s="78">
        <f>0.1*4</f>
        <v>0.4</v>
      </c>
      <c r="D52" s="78" t="s">
        <v>158</v>
      </c>
      <c r="E52" s="79">
        <v>4775.42</v>
      </c>
      <c r="F52" s="79">
        <v>859.58</v>
      </c>
      <c r="G52" s="79">
        <f>ROUND((C52*(E52)),2)</f>
        <v>1910.17</v>
      </c>
      <c r="H52" s="79">
        <f>ROUND((C52*(F52)),2)</f>
        <v>343.83</v>
      </c>
      <c r="I52" s="79"/>
    </row>
    <row r="53" spans="1:10" hidden="1" outlineLevel="1" x14ac:dyDescent="0.2">
      <c r="A53" s="62"/>
      <c r="B53" s="76" t="s">
        <v>201</v>
      </c>
      <c r="C53" s="78">
        <v>0.4</v>
      </c>
      <c r="D53" s="78" t="s">
        <v>158</v>
      </c>
      <c r="E53" s="79">
        <v>754.24</v>
      </c>
      <c r="F53" s="79">
        <v>135.76</v>
      </c>
      <c r="G53" s="79">
        <f>ROUND((C53*(E53)),2)</f>
        <v>301.7</v>
      </c>
      <c r="H53" s="79">
        <f>ROUND((C53*(F53)),2)</f>
        <v>54.3</v>
      </c>
      <c r="I53" s="79"/>
    </row>
    <row r="54" spans="1:10" hidden="1" outlineLevel="1" x14ac:dyDescent="0.2">
      <c r="A54" s="62"/>
      <c r="B54" s="76" t="s">
        <v>202</v>
      </c>
      <c r="C54" s="78">
        <v>0.2</v>
      </c>
      <c r="D54" s="78" t="s">
        <v>158</v>
      </c>
      <c r="E54" s="79">
        <v>1144.07</v>
      </c>
      <c r="F54" s="79">
        <v>205.93</v>
      </c>
      <c r="G54" s="79">
        <f>ROUND((C54*(E54)),2)</f>
        <v>228.81</v>
      </c>
      <c r="H54" s="79">
        <f>ROUND((C54*(F54)),2)</f>
        <v>41.19</v>
      </c>
      <c r="I54" s="79"/>
    </row>
    <row r="55" spans="1:10" hidden="1" outlineLevel="1" x14ac:dyDescent="0.2">
      <c r="A55" s="62"/>
      <c r="B55" s="76" t="s">
        <v>203</v>
      </c>
      <c r="C55" s="78">
        <v>6.66</v>
      </c>
      <c r="D55" s="78" t="s">
        <v>204</v>
      </c>
      <c r="E55" s="79">
        <v>110.17</v>
      </c>
      <c r="F55" s="79">
        <v>19.829999999999998</v>
      </c>
      <c r="G55" s="79">
        <f>ROUND((C55*(E55)),2)</f>
        <v>733.73</v>
      </c>
      <c r="H55" s="79">
        <f>ROUND((C55*(F55)),2)</f>
        <v>132.07</v>
      </c>
      <c r="I55" s="79"/>
    </row>
    <row r="56" spans="1:10" hidden="1" outlineLevel="1" x14ac:dyDescent="0.2">
      <c r="A56" s="62"/>
      <c r="B56" s="76" t="s">
        <v>213</v>
      </c>
      <c r="C56" s="78">
        <v>1</v>
      </c>
      <c r="D56" s="78" t="s">
        <v>189</v>
      </c>
      <c r="E56" s="79">
        <v>2118.64</v>
      </c>
      <c r="F56" s="79">
        <v>381.36</v>
      </c>
      <c r="G56" s="79">
        <f>ROUND((C56*(E56)),2)</f>
        <v>2118.64</v>
      </c>
      <c r="H56" s="79">
        <f>ROUND((C56*(F56)),2)</f>
        <v>381.36</v>
      </c>
      <c r="I56" s="79"/>
    </row>
    <row r="57" spans="1:10" hidden="1" outlineLevel="1" x14ac:dyDescent="0.2">
      <c r="A57" s="62"/>
      <c r="B57" s="77" t="s">
        <v>190</v>
      </c>
      <c r="C57" s="78"/>
      <c r="D57" s="78"/>
      <c r="E57" s="79"/>
      <c r="F57" s="79"/>
      <c r="G57" s="79"/>
      <c r="H57" s="79"/>
      <c r="I57" s="79"/>
    </row>
    <row r="58" spans="1:10" hidden="1" outlineLevel="1" x14ac:dyDescent="0.2">
      <c r="A58" s="62"/>
      <c r="B58" s="76" t="s">
        <v>205</v>
      </c>
      <c r="C58" s="78">
        <v>1</v>
      </c>
      <c r="D58" s="78" t="s">
        <v>189</v>
      </c>
      <c r="E58" s="79">
        <v>1945.56</v>
      </c>
      <c r="F58" s="79">
        <v>0</v>
      </c>
      <c r="G58" s="79">
        <f>ROUND((C58*(E58)),2)</f>
        <v>1945.56</v>
      </c>
      <c r="H58" s="79">
        <f>ROUND((C58*(F58)),2)</f>
        <v>0</v>
      </c>
      <c r="I58" s="79"/>
    </row>
    <row r="59" spans="1:10" hidden="1" outlineLevel="1" x14ac:dyDescent="0.2">
      <c r="A59" s="62"/>
      <c r="B59" s="76" t="s">
        <v>206</v>
      </c>
      <c r="C59" s="78">
        <v>2</v>
      </c>
      <c r="D59" s="78" t="s">
        <v>189</v>
      </c>
      <c r="E59" s="79">
        <v>894.04</v>
      </c>
      <c r="F59" s="79">
        <v>0</v>
      </c>
      <c r="G59" s="79">
        <f>ROUND((C59*(E59)),2)</f>
        <v>1788.08</v>
      </c>
      <c r="H59" s="79">
        <f>ROUND((C59*(F59)),2)</f>
        <v>0</v>
      </c>
      <c r="I59" s="79"/>
    </row>
    <row r="60" spans="1:10" hidden="1" outlineLevel="1" x14ac:dyDescent="0.2">
      <c r="A60" s="62"/>
      <c r="B60" s="76" t="s">
        <v>207</v>
      </c>
      <c r="C60" s="78">
        <v>2</v>
      </c>
      <c r="D60" s="78" t="s">
        <v>189</v>
      </c>
      <c r="E60" s="79">
        <v>894.04</v>
      </c>
      <c r="F60" s="79">
        <v>0</v>
      </c>
      <c r="G60" s="79">
        <f>ROUND((C60*(E60)),2)</f>
        <v>1788.08</v>
      </c>
      <c r="H60" s="79">
        <f>ROUND((C60*(F60)),2)</f>
        <v>0</v>
      </c>
      <c r="I60" s="79"/>
    </row>
    <row r="61" spans="1:10" hidden="1" outlineLevel="1" x14ac:dyDescent="0.2">
      <c r="A61" s="62"/>
      <c r="B61" s="76" t="s">
        <v>209</v>
      </c>
      <c r="C61" s="78">
        <v>4</v>
      </c>
      <c r="D61" s="78" t="s">
        <v>189</v>
      </c>
      <c r="E61" s="79">
        <v>894.04</v>
      </c>
      <c r="F61" s="79">
        <v>0</v>
      </c>
      <c r="G61" s="79">
        <f>ROUND((C61*(E61)),2)</f>
        <v>3576.16</v>
      </c>
      <c r="H61" s="79">
        <f>ROUND((C61*(F61)),2)</f>
        <v>0</v>
      </c>
      <c r="I61" s="79"/>
    </row>
    <row r="62" spans="1:10" hidden="1" outlineLevel="1" x14ac:dyDescent="0.2">
      <c r="A62" s="62"/>
      <c r="B62" s="76" t="s">
        <v>210</v>
      </c>
      <c r="C62" s="78">
        <v>1</v>
      </c>
      <c r="D62" s="78" t="s">
        <v>189</v>
      </c>
      <c r="E62" s="79">
        <v>1364</v>
      </c>
      <c r="F62" s="79">
        <v>0</v>
      </c>
      <c r="G62" s="79">
        <f>ROUND((C62*(E62)),2)</f>
        <v>1364</v>
      </c>
      <c r="H62" s="79">
        <f>ROUND((C62*(F62)),2)</f>
        <v>0</v>
      </c>
      <c r="I62" s="79"/>
    </row>
    <row r="63" spans="1:10" hidden="1" outlineLevel="1" x14ac:dyDescent="0.2">
      <c r="A63" s="62"/>
      <c r="B63" s="76" t="s">
        <v>174</v>
      </c>
      <c r="C63" s="78"/>
      <c r="D63" s="78"/>
      <c r="E63" s="79"/>
      <c r="F63" s="79"/>
      <c r="G63" s="79">
        <f>SUM(G52:G62)</f>
        <v>15754.929999999998</v>
      </c>
      <c r="H63" s="79">
        <f>SUM(H52:H62)</f>
        <v>952.75</v>
      </c>
      <c r="I63" s="79">
        <f>SUM(G63:H63)</f>
        <v>16707.68</v>
      </c>
    </row>
    <row r="64" spans="1:10" collapsed="1" x14ac:dyDescent="0.2">
      <c r="A64" s="62"/>
      <c r="C64" s="78"/>
      <c r="D64" s="78"/>
      <c r="E64" s="79"/>
      <c r="F64" s="79"/>
      <c r="G64" s="79"/>
      <c r="H64" s="79"/>
      <c r="I64" s="79"/>
    </row>
    <row r="65" spans="1:10" x14ac:dyDescent="0.2">
      <c r="A65" s="71">
        <f>+A47+0.01</f>
        <v>101.03000000000002</v>
      </c>
      <c r="B65" s="72" t="s">
        <v>214</v>
      </c>
      <c r="C65" s="73">
        <v>1</v>
      </c>
      <c r="D65" s="73" t="s">
        <v>196</v>
      </c>
      <c r="E65" s="74"/>
      <c r="F65" s="74"/>
      <c r="G65" s="74">
        <f>+G82/C67</f>
        <v>1216.5355555555554</v>
      </c>
      <c r="H65" s="74">
        <f>+H82/C67</f>
        <v>114.35777777777778</v>
      </c>
      <c r="I65" s="75">
        <f>+H65+G65</f>
        <v>1330.8933333333332</v>
      </c>
      <c r="J65" s="66" t="s">
        <v>167</v>
      </c>
    </row>
    <row r="66" spans="1:10" hidden="1" outlineLevel="1" x14ac:dyDescent="0.2">
      <c r="A66" s="55"/>
      <c r="B66" s="76" t="s">
        <v>215</v>
      </c>
      <c r="C66" s="56"/>
      <c r="D66" s="56"/>
      <c r="E66" s="57"/>
      <c r="F66" s="57"/>
      <c r="G66" s="57"/>
      <c r="H66" s="57"/>
      <c r="I66" s="58"/>
      <c r="J66" s="63"/>
    </row>
    <row r="67" spans="1:10" hidden="1" outlineLevel="1" x14ac:dyDescent="0.2">
      <c r="A67" s="55"/>
      <c r="B67" s="77" t="s">
        <v>169</v>
      </c>
      <c r="C67" s="78">
        <v>18</v>
      </c>
      <c r="D67" s="78" t="s">
        <v>196</v>
      </c>
      <c r="E67" s="57"/>
      <c r="F67" s="57"/>
      <c r="G67" s="57"/>
      <c r="H67" s="57"/>
      <c r="I67" s="58"/>
      <c r="J67" s="63"/>
    </row>
    <row r="68" spans="1:10" hidden="1" outlineLevel="1" x14ac:dyDescent="0.2">
      <c r="A68" s="55"/>
      <c r="B68" s="77" t="s">
        <v>198</v>
      </c>
      <c r="C68" s="78">
        <v>18</v>
      </c>
      <c r="D68" s="80" t="s">
        <v>199</v>
      </c>
      <c r="E68" s="57"/>
      <c r="F68" s="57"/>
      <c r="G68" s="57"/>
      <c r="H68" s="57"/>
      <c r="I68" s="58"/>
      <c r="J68" s="63"/>
    </row>
    <row r="69" spans="1:10" hidden="1" outlineLevel="1" x14ac:dyDescent="0.2">
      <c r="A69" s="62"/>
      <c r="B69" s="77" t="s">
        <v>170</v>
      </c>
      <c r="C69" s="78"/>
      <c r="D69" s="78"/>
      <c r="E69" s="79"/>
      <c r="F69" s="79"/>
      <c r="G69" s="79"/>
      <c r="H69" s="79"/>
      <c r="I69" s="79"/>
    </row>
    <row r="70" spans="1:10" hidden="1" outlineLevel="1" x14ac:dyDescent="0.2">
      <c r="A70" s="62"/>
      <c r="B70" s="76" t="s">
        <v>200</v>
      </c>
      <c r="C70" s="78">
        <f>0.1*4</f>
        <v>0.4</v>
      </c>
      <c r="D70" s="78" t="s">
        <v>158</v>
      </c>
      <c r="E70" s="79">
        <v>4775.42</v>
      </c>
      <c r="F70" s="79">
        <v>859.58</v>
      </c>
      <c r="G70" s="79">
        <f t="shared" ref="G70:G75" si="4">ROUND((C70*(E70)),2)</f>
        <v>1910.17</v>
      </c>
      <c r="H70" s="79">
        <f t="shared" ref="H70:H75" si="5">ROUND((C70*(F70)),2)</f>
        <v>343.83</v>
      </c>
      <c r="I70" s="79"/>
    </row>
    <row r="71" spans="1:10" hidden="1" outlineLevel="1" x14ac:dyDescent="0.2">
      <c r="A71" s="62"/>
      <c r="B71" s="76" t="s">
        <v>201</v>
      </c>
      <c r="C71" s="78">
        <v>0.4</v>
      </c>
      <c r="D71" s="78" t="s">
        <v>158</v>
      </c>
      <c r="E71" s="79">
        <v>754.24</v>
      </c>
      <c r="F71" s="79">
        <v>135.76</v>
      </c>
      <c r="G71" s="79">
        <f t="shared" si="4"/>
        <v>301.7</v>
      </c>
      <c r="H71" s="79">
        <f t="shared" si="5"/>
        <v>54.3</v>
      </c>
      <c r="I71" s="79"/>
    </row>
    <row r="72" spans="1:10" hidden="1" outlineLevel="1" x14ac:dyDescent="0.2">
      <c r="A72" s="62"/>
      <c r="B72" s="76" t="s">
        <v>202</v>
      </c>
      <c r="C72" s="78">
        <v>0.2</v>
      </c>
      <c r="D72" s="78" t="s">
        <v>158</v>
      </c>
      <c r="E72" s="79">
        <v>77.97</v>
      </c>
      <c r="F72" s="79">
        <v>14.03</v>
      </c>
      <c r="G72" s="79">
        <f t="shared" si="4"/>
        <v>15.59</v>
      </c>
      <c r="H72" s="79">
        <f t="shared" si="5"/>
        <v>2.81</v>
      </c>
      <c r="I72" s="79"/>
    </row>
    <row r="73" spans="1:10" hidden="1" outlineLevel="1" x14ac:dyDescent="0.2">
      <c r="A73" s="62"/>
      <c r="B73" s="76" t="s">
        <v>203</v>
      </c>
      <c r="C73" s="78">
        <v>6.66</v>
      </c>
      <c r="D73" s="78" t="s">
        <v>204</v>
      </c>
      <c r="E73" s="79">
        <v>110.17</v>
      </c>
      <c r="F73" s="79">
        <v>19.829999999999998</v>
      </c>
      <c r="G73" s="79">
        <f t="shared" si="4"/>
        <v>733.73</v>
      </c>
      <c r="H73" s="79">
        <f t="shared" si="5"/>
        <v>132.07</v>
      </c>
      <c r="I73" s="79"/>
    </row>
    <row r="74" spans="1:10" hidden="1" outlineLevel="1" x14ac:dyDescent="0.2">
      <c r="A74" s="62"/>
      <c r="B74" s="76" t="s">
        <v>213</v>
      </c>
      <c r="C74" s="78">
        <v>1</v>
      </c>
      <c r="D74" s="78" t="s">
        <v>189</v>
      </c>
      <c r="E74" s="79">
        <v>2118.64</v>
      </c>
      <c r="F74" s="79">
        <v>381.36</v>
      </c>
      <c r="G74" s="79">
        <f t="shared" si="4"/>
        <v>2118.64</v>
      </c>
      <c r="H74" s="79">
        <f t="shared" si="5"/>
        <v>381.36</v>
      </c>
      <c r="I74" s="79"/>
    </row>
    <row r="75" spans="1:10" hidden="1" outlineLevel="1" x14ac:dyDescent="0.2">
      <c r="A75" s="62"/>
      <c r="B75" s="76" t="s">
        <v>216</v>
      </c>
      <c r="C75" s="78">
        <v>1</v>
      </c>
      <c r="D75" s="78" t="s">
        <v>189</v>
      </c>
      <c r="E75" s="79">
        <v>6355.93</v>
      </c>
      <c r="F75" s="79">
        <v>1144.07</v>
      </c>
      <c r="G75" s="79">
        <f t="shared" si="4"/>
        <v>6355.93</v>
      </c>
      <c r="H75" s="79">
        <f t="shared" si="5"/>
        <v>1144.07</v>
      </c>
      <c r="I75" s="79"/>
    </row>
    <row r="76" spans="1:10" hidden="1" outlineLevel="1" x14ac:dyDescent="0.2">
      <c r="A76" s="62"/>
      <c r="B76" s="77" t="s">
        <v>190</v>
      </c>
      <c r="C76" s="78"/>
      <c r="D76" s="78"/>
      <c r="E76" s="79"/>
      <c r="F76" s="79"/>
      <c r="G76" s="79"/>
      <c r="H76" s="79"/>
      <c r="I76" s="79"/>
    </row>
    <row r="77" spans="1:10" hidden="1" outlineLevel="1" x14ac:dyDescent="0.2">
      <c r="A77" s="62"/>
      <c r="B77" s="76" t="s">
        <v>205</v>
      </c>
      <c r="C77" s="78">
        <v>1</v>
      </c>
      <c r="D77" s="78" t="s">
        <v>189</v>
      </c>
      <c r="E77" s="79">
        <v>1945.56</v>
      </c>
      <c r="F77" s="79">
        <v>0</v>
      </c>
      <c r="G77" s="79">
        <f>ROUND((C77*(E77)),2)</f>
        <v>1945.56</v>
      </c>
      <c r="H77" s="79">
        <f>ROUND((C77*(F77)),2)</f>
        <v>0</v>
      </c>
      <c r="I77" s="79"/>
    </row>
    <row r="78" spans="1:10" hidden="1" outlineLevel="1" x14ac:dyDescent="0.2">
      <c r="A78" s="62"/>
      <c r="B78" s="76" t="s">
        <v>206</v>
      </c>
      <c r="C78" s="78">
        <v>2</v>
      </c>
      <c r="D78" s="78" t="s">
        <v>189</v>
      </c>
      <c r="E78" s="79">
        <v>894.04</v>
      </c>
      <c r="F78" s="79">
        <v>0</v>
      </c>
      <c r="G78" s="79">
        <f>ROUND((C78*(E78)),2)</f>
        <v>1788.08</v>
      </c>
      <c r="H78" s="79">
        <f>ROUND((C78*(F78)),2)</f>
        <v>0</v>
      </c>
      <c r="I78" s="79"/>
    </row>
    <row r="79" spans="1:10" hidden="1" outlineLevel="1" x14ac:dyDescent="0.2">
      <c r="A79" s="62"/>
      <c r="B79" s="76" t="s">
        <v>207</v>
      </c>
      <c r="C79" s="78">
        <v>2</v>
      </c>
      <c r="D79" s="78" t="s">
        <v>189</v>
      </c>
      <c r="E79" s="79">
        <v>894.04</v>
      </c>
      <c r="F79" s="79">
        <v>0</v>
      </c>
      <c r="G79" s="79">
        <f>ROUND((C79*(E79)),2)</f>
        <v>1788.08</v>
      </c>
      <c r="H79" s="79">
        <f>ROUND((C79*(F79)),2)</f>
        <v>0</v>
      </c>
      <c r="I79" s="79"/>
    </row>
    <row r="80" spans="1:10" hidden="1" outlineLevel="1" x14ac:dyDescent="0.2">
      <c r="A80" s="62"/>
      <c r="B80" s="76" t="s">
        <v>209</v>
      </c>
      <c r="C80" s="78">
        <v>4</v>
      </c>
      <c r="D80" s="78" t="s">
        <v>189</v>
      </c>
      <c r="E80" s="79">
        <v>894.04</v>
      </c>
      <c r="F80" s="79">
        <v>0</v>
      </c>
      <c r="G80" s="79">
        <f>ROUND((C80*(E80)),2)</f>
        <v>3576.16</v>
      </c>
      <c r="H80" s="79">
        <f>ROUND((C80*(F80)),2)</f>
        <v>0</v>
      </c>
      <c r="I80" s="79"/>
    </row>
    <row r="81" spans="1:10" hidden="1" outlineLevel="1" x14ac:dyDescent="0.2">
      <c r="A81" s="62"/>
      <c r="B81" s="76" t="s">
        <v>210</v>
      </c>
      <c r="C81" s="78">
        <v>1</v>
      </c>
      <c r="D81" s="78" t="s">
        <v>189</v>
      </c>
      <c r="E81" s="79">
        <v>1364</v>
      </c>
      <c r="F81" s="79">
        <v>0</v>
      </c>
      <c r="G81" s="79">
        <f>ROUND((C81*(E81)),2)</f>
        <v>1364</v>
      </c>
      <c r="H81" s="79">
        <f>ROUND((C81*(F81)),2)</f>
        <v>0</v>
      </c>
      <c r="I81" s="79"/>
    </row>
    <row r="82" spans="1:10" hidden="1" outlineLevel="1" x14ac:dyDescent="0.2">
      <c r="A82" s="62"/>
      <c r="B82" s="76" t="s">
        <v>174</v>
      </c>
      <c r="C82" s="78"/>
      <c r="D82" s="78"/>
      <c r="E82" s="79"/>
      <c r="F82" s="79"/>
      <c r="G82" s="79">
        <f>SUM(G70:G81)</f>
        <v>21897.64</v>
      </c>
      <c r="H82" s="79">
        <f>SUM(H70:H81)</f>
        <v>2058.44</v>
      </c>
      <c r="I82" s="79">
        <f>SUM(G82:H82)</f>
        <v>23956.079999999998</v>
      </c>
    </row>
    <row r="83" spans="1:10" collapsed="1" x14ac:dyDescent="0.2">
      <c r="A83" s="62"/>
      <c r="C83" s="78"/>
      <c r="D83" s="78"/>
      <c r="E83" s="79"/>
      <c r="F83" s="79"/>
      <c r="G83" s="79"/>
      <c r="H83" s="79"/>
      <c r="I83" s="79"/>
    </row>
    <row r="84" spans="1:10" x14ac:dyDescent="0.2">
      <c r="A84" s="67">
        <v>102</v>
      </c>
      <c r="B84" s="68" t="s">
        <v>217</v>
      </c>
      <c r="C84" s="69"/>
      <c r="D84" s="69"/>
      <c r="E84" s="69"/>
      <c r="F84" s="69"/>
      <c r="G84" s="69"/>
      <c r="H84" s="69"/>
      <c r="I84" s="69"/>
      <c r="J84" s="70"/>
    </row>
    <row r="85" spans="1:10" x14ac:dyDescent="0.2">
      <c r="A85" s="71">
        <f>+A84+0.01</f>
        <v>102.01</v>
      </c>
      <c r="B85" s="72" t="s">
        <v>218</v>
      </c>
      <c r="C85" s="73">
        <v>1</v>
      </c>
      <c r="D85" s="73" t="s">
        <v>196</v>
      </c>
      <c r="E85" s="74"/>
      <c r="F85" s="74"/>
      <c r="G85" s="74">
        <f>+G94/C87</f>
        <v>6292.63</v>
      </c>
      <c r="H85" s="74">
        <f>+H94/C87</f>
        <v>952.19</v>
      </c>
      <c r="I85" s="75">
        <f>+H85+G85</f>
        <v>7244.82</v>
      </c>
      <c r="J85" s="66" t="s">
        <v>167</v>
      </c>
    </row>
    <row r="86" spans="1:10" hidden="1" outlineLevel="1" x14ac:dyDescent="0.2">
      <c r="A86" s="55"/>
      <c r="B86" s="76" t="s">
        <v>219</v>
      </c>
      <c r="C86" s="56"/>
      <c r="D86" s="56"/>
      <c r="E86" s="57"/>
      <c r="F86" s="57"/>
      <c r="G86" s="57"/>
      <c r="H86" s="57"/>
      <c r="I86" s="58"/>
      <c r="J86" s="63"/>
    </row>
    <row r="87" spans="1:10" hidden="1" outlineLevel="1" x14ac:dyDescent="0.2">
      <c r="A87" s="55"/>
      <c r="B87" s="77" t="s">
        <v>169</v>
      </c>
      <c r="C87" s="78">
        <v>1</v>
      </c>
      <c r="D87" s="78" t="s">
        <v>196</v>
      </c>
      <c r="E87" s="57"/>
      <c r="F87" s="57"/>
      <c r="G87" s="57"/>
      <c r="H87" s="57"/>
      <c r="I87" s="58"/>
      <c r="J87" s="63"/>
    </row>
    <row r="88" spans="1:10" hidden="1" outlineLevel="1" x14ac:dyDescent="0.2">
      <c r="A88" s="62"/>
      <c r="B88" s="77" t="s">
        <v>170</v>
      </c>
      <c r="C88" s="78"/>
      <c r="D88" s="78"/>
      <c r="E88" s="79"/>
      <c r="F88" s="79"/>
      <c r="G88" s="79"/>
      <c r="H88" s="79"/>
      <c r="I88" s="79"/>
    </row>
    <row r="89" spans="1:10" hidden="1" outlineLevel="1" x14ac:dyDescent="0.2">
      <c r="A89" s="62"/>
      <c r="B89" s="76" t="s">
        <v>220</v>
      </c>
      <c r="C89" s="78">
        <v>6.5</v>
      </c>
      <c r="D89" s="78" t="s">
        <v>184</v>
      </c>
      <c r="E89" s="79">
        <v>453.39</v>
      </c>
      <c r="F89" s="79">
        <v>81.61</v>
      </c>
      <c r="G89" s="79">
        <f>ROUND((C89*(E89)),2)</f>
        <v>2947.04</v>
      </c>
      <c r="H89" s="79">
        <f>ROUND((C89*(F89)),2)</f>
        <v>530.47</v>
      </c>
      <c r="I89" s="79"/>
    </row>
    <row r="90" spans="1:10" hidden="1" outlineLevel="1" x14ac:dyDescent="0.2">
      <c r="A90" s="62"/>
      <c r="B90" s="76" t="s">
        <v>221</v>
      </c>
      <c r="C90" s="78">
        <v>0.52</v>
      </c>
      <c r="D90" s="78" t="s">
        <v>222</v>
      </c>
      <c r="E90" s="79">
        <v>1542.37</v>
      </c>
      <c r="F90" s="79">
        <v>277.63</v>
      </c>
      <c r="G90" s="79">
        <f>ROUND((C90*(E90)),2)</f>
        <v>802.03</v>
      </c>
      <c r="H90" s="79">
        <f>ROUND((C90*(F90)),2)</f>
        <v>144.37</v>
      </c>
      <c r="I90" s="79"/>
    </row>
    <row r="91" spans="1:10" hidden="1" outlineLevel="1" x14ac:dyDescent="0.2">
      <c r="A91" s="62"/>
      <c r="B91" s="76" t="s">
        <v>223</v>
      </c>
      <c r="C91" s="78">
        <v>0.86</v>
      </c>
      <c r="D91" s="78" t="s">
        <v>222</v>
      </c>
      <c r="E91" s="79">
        <v>1398.31</v>
      </c>
      <c r="F91" s="79">
        <v>251.7</v>
      </c>
      <c r="G91" s="79">
        <f>ROUND((C91*(E91)),2)</f>
        <v>1202.55</v>
      </c>
      <c r="H91" s="79">
        <f>ROUND((C91*(F91)),2)</f>
        <v>216.46</v>
      </c>
      <c r="I91" s="79"/>
    </row>
    <row r="92" spans="1:10" hidden="1" outlineLevel="1" x14ac:dyDescent="0.2">
      <c r="A92" s="62"/>
      <c r="B92" s="76" t="s">
        <v>224</v>
      </c>
      <c r="C92" s="78">
        <v>60</v>
      </c>
      <c r="D92" s="78" t="s">
        <v>225</v>
      </c>
      <c r="E92" s="79">
        <v>1.5</v>
      </c>
      <c r="F92" s="79">
        <v>0.27</v>
      </c>
      <c r="G92" s="79">
        <f>ROUND((C92*(E92)),2)</f>
        <v>90</v>
      </c>
      <c r="H92" s="79">
        <f>ROUND((C92*(F92)),2)</f>
        <v>16.2</v>
      </c>
      <c r="I92" s="79"/>
    </row>
    <row r="93" spans="1:10" hidden="1" outlineLevel="1" x14ac:dyDescent="0.2">
      <c r="A93" s="62"/>
      <c r="B93" s="76" t="s">
        <v>226</v>
      </c>
      <c r="C93" s="78">
        <v>1</v>
      </c>
      <c r="D93" s="78" t="s">
        <v>196</v>
      </c>
      <c r="E93" s="79">
        <v>1251.01</v>
      </c>
      <c r="F93" s="79">
        <v>44.692857142857143</v>
      </c>
      <c r="G93" s="79">
        <f>ROUND((C93*(E93)),2)</f>
        <v>1251.01</v>
      </c>
      <c r="H93" s="79">
        <f>ROUND((C93*(F93)),2)</f>
        <v>44.69</v>
      </c>
      <c r="I93" s="79"/>
    </row>
    <row r="94" spans="1:10" hidden="1" outlineLevel="1" x14ac:dyDescent="0.2">
      <c r="A94" s="62"/>
      <c r="B94" s="76" t="s">
        <v>174</v>
      </c>
      <c r="C94" s="78"/>
      <c r="D94" s="78"/>
      <c r="E94" s="79"/>
      <c r="F94" s="79"/>
      <c r="G94" s="79">
        <f>SUM(G89:G93)</f>
        <v>6292.63</v>
      </c>
      <c r="H94" s="79">
        <f>SUM(H89:H93)</f>
        <v>952.19</v>
      </c>
      <c r="I94" s="79">
        <f>SUM(G94:H94)</f>
        <v>7244.82</v>
      </c>
    </row>
    <row r="95" spans="1:10" collapsed="1" x14ac:dyDescent="0.2">
      <c r="A95" s="62"/>
      <c r="C95" s="78"/>
      <c r="D95" s="78"/>
      <c r="E95" s="79"/>
      <c r="F95" s="79"/>
      <c r="G95" s="79"/>
      <c r="H95" s="79"/>
      <c r="I95" s="79"/>
    </row>
    <row r="96" spans="1:10" x14ac:dyDescent="0.2">
      <c r="A96" s="71">
        <f>+A85+0.01</f>
        <v>102.02000000000001</v>
      </c>
      <c r="B96" s="72" t="s">
        <v>227</v>
      </c>
      <c r="C96" s="73">
        <v>1</v>
      </c>
      <c r="D96" s="73" t="s">
        <v>196</v>
      </c>
      <c r="E96" s="74"/>
      <c r="F96" s="74"/>
      <c r="G96" s="74">
        <f>+G105/C98</f>
        <v>5916.8899999999994</v>
      </c>
      <c r="H96" s="74">
        <f>+H105/C98</f>
        <v>960.43000000000006</v>
      </c>
      <c r="I96" s="75">
        <f>+H96+G96</f>
        <v>6877.32</v>
      </c>
      <c r="J96" s="66" t="s">
        <v>167</v>
      </c>
    </row>
    <row r="97" spans="1:10" hidden="1" outlineLevel="1" x14ac:dyDescent="0.2">
      <c r="A97" s="55"/>
      <c r="B97" s="76" t="s">
        <v>219</v>
      </c>
      <c r="C97" s="56"/>
      <c r="D97" s="56"/>
      <c r="E97" s="57"/>
      <c r="F97" s="57"/>
      <c r="G97" s="57"/>
      <c r="H97" s="57"/>
      <c r="I97" s="58"/>
      <c r="J97" s="63"/>
    </row>
    <row r="98" spans="1:10" hidden="1" outlineLevel="1" x14ac:dyDescent="0.2">
      <c r="A98" s="55"/>
      <c r="B98" s="77" t="s">
        <v>169</v>
      </c>
      <c r="C98" s="78">
        <v>1</v>
      </c>
      <c r="D98" s="78" t="s">
        <v>196</v>
      </c>
      <c r="E98" s="57"/>
      <c r="F98" s="57"/>
      <c r="G98" s="57"/>
      <c r="H98" s="57"/>
      <c r="I98" s="58"/>
      <c r="J98" s="63"/>
    </row>
    <row r="99" spans="1:10" hidden="1" outlineLevel="1" x14ac:dyDescent="0.2">
      <c r="A99" s="62"/>
      <c r="B99" s="77" t="s">
        <v>170</v>
      </c>
      <c r="C99" s="78"/>
      <c r="D99" s="78"/>
      <c r="E99" s="79"/>
      <c r="F99" s="79"/>
      <c r="G99" s="79"/>
      <c r="H99" s="79"/>
      <c r="I99" s="79"/>
    </row>
    <row r="100" spans="1:10" hidden="1" outlineLevel="1" x14ac:dyDescent="0.2">
      <c r="A100" s="62"/>
      <c r="B100" s="76" t="s">
        <v>220</v>
      </c>
      <c r="C100" s="78">
        <v>6.5</v>
      </c>
      <c r="D100" s="78" t="s">
        <v>184</v>
      </c>
      <c r="E100" s="79">
        <v>453.39</v>
      </c>
      <c r="F100" s="79">
        <v>81.61</v>
      </c>
      <c r="G100" s="79">
        <f>ROUND((C100*(E100)),2)</f>
        <v>2947.04</v>
      </c>
      <c r="H100" s="79">
        <f>ROUND((C100*(F100)),2)</f>
        <v>530.47</v>
      </c>
      <c r="I100" s="79"/>
    </row>
    <row r="101" spans="1:10" hidden="1" outlineLevel="1" x14ac:dyDescent="0.2">
      <c r="A101" s="62"/>
      <c r="B101" s="76" t="s">
        <v>221</v>
      </c>
      <c r="C101" s="78">
        <v>0.52</v>
      </c>
      <c r="D101" s="78" t="s">
        <v>222</v>
      </c>
      <c r="E101" s="79">
        <v>1542.37</v>
      </c>
      <c r="F101" s="79">
        <v>277.63</v>
      </c>
      <c r="G101" s="79">
        <f>ROUND((C101*(E101)),2)</f>
        <v>802.03</v>
      </c>
      <c r="H101" s="79">
        <f>ROUND((C101*(F101)),2)</f>
        <v>144.37</v>
      </c>
      <c r="I101" s="79"/>
    </row>
    <row r="102" spans="1:10" hidden="1" outlineLevel="1" x14ac:dyDescent="0.2">
      <c r="A102" s="62"/>
      <c r="B102" s="76" t="s">
        <v>223</v>
      </c>
      <c r="C102" s="78">
        <v>0.86</v>
      </c>
      <c r="D102" s="78" t="s">
        <v>222</v>
      </c>
      <c r="E102" s="79">
        <v>1398.31</v>
      </c>
      <c r="F102" s="79">
        <v>251.7</v>
      </c>
      <c r="G102" s="79">
        <f>ROUND((C102*(E102)),2)</f>
        <v>1202.55</v>
      </c>
      <c r="H102" s="79">
        <f>ROUND((C102*(F102)),2)</f>
        <v>216.46</v>
      </c>
      <c r="I102" s="79"/>
    </row>
    <row r="103" spans="1:10" hidden="1" outlineLevel="1" x14ac:dyDescent="0.2">
      <c r="A103" s="62"/>
      <c r="B103" s="76" t="s">
        <v>224</v>
      </c>
      <c r="C103" s="78">
        <v>60</v>
      </c>
      <c r="D103" s="78" t="s">
        <v>225</v>
      </c>
      <c r="E103" s="79">
        <v>1.5</v>
      </c>
      <c r="F103" s="79">
        <v>0.27</v>
      </c>
      <c r="G103" s="79">
        <f>ROUND((C103*(E103)),2)</f>
        <v>90</v>
      </c>
      <c r="H103" s="79">
        <f>ROUND((C103*(F103)),2)</f>
        <v>16.2</v>
      </c>
      <c r="I103" s="79"/>
    </row>
    <row r="104" spans="1:10" hidden="1" outlineLevel="1" x14ac:dyDescent="0.2">
      <c r="A104" s="62"/>
      <c r="B104" s="76" t="s">
        <v>228</v>
      </c>
      <c r="C104" s="78">
        <v>1</v>
      </c>
      <c r="D104" s="78" t="s">
        <v>196</v>
      </c>
      <c r="E104" s="79">
        <v>875.27388888888879</v>
      </c>
      <c r="F104" s="79">
        <v>52.930555555555557</v>
      </c>
      <c r="G104" s="79">
        <f>ROUND((C104*(E104)),2)</f>
        <v>875.27</v>
      </c>
      <c r="H104" s="79">
        <f>ROUND((C104*(F104)),2)</f>
        <v>52.93</v>
      </c>
      <c r="I104" s="79"/>
    </row>
    <row r="105" spans="1:10" hidden="1" outlineLevel="1" x14ac:dyDescent="0.2">
      <c r="A105" s="62"/>
      <c r="B105" s="76" t="s">
        <v>174</v>
      </c>
      <c r="C105" s="78"/>
      <c r="D105" s="78"/>
      <c r="E105" s="79"/>
      <c r="F105" s="79"/>
      <c r="G105" s="79">
        <f>SUM(G100:G104)</f>
        <v>5916.8899999999994</v>
      </c>
      <c r="H105" s="79">
        <f>SUM(H100:H104)</f>
        <v>960.43000000000006</v>
      </c>
      <c r="I105" s="79">
        <f>SUM(G105:H105)</f>
        <v>6877.32</v>
      </c>
    </row>
    <row r="106" spans="1:10" collapsed="1" x14ac:dyDescent="0.2">
      <c r="A106" s="62"/>
      <c r="C106" s="78"/>
      <c r="D106" s="78"/>
      <c r="E106" s="79"/>
      <c r="F106" s="79"/>
      <c r="G106" s="79"/>
      <c r="H106" s="79"/>
      <c r="I106" s="79"/>
    </row>
    <row r="107" spans="1:10" x14ac:dyDescent="0.2">
      <c r="A107" s="71">
        <f>+A96+0.01</f>
        <v>102.03000000000002</v>
      </c>
      <c r="B107" s="72" t="s">
        <v>229</v>
      </c>
      <c r="C107" s="73">
        <v>1</v>
      </c>
      <c r="D107" s="73" t="s">
        <v>196</v>
      </c>
      <c r="E107" s="74"/>
      <c r="F107" s="74"/>
      <c r="G107" s="74">
        <f>+G116/C109</f>
        <v>6258.16</v>
      </c>
      <c r="H107" s="74">
        <f>+H116/C109</f>
        <v>1021.8600000000001</v>
      </c>
      <c r="I107" s="75">
        <f>+H107+G107</f>
        <v>7280.02</v>
      </c>
      <c r="J107" s="66" t="s">
        <v>167</v>
      </c>
    </row>
    <row r="108" spans="1:10" hidden="1" outlineLevel="1" x14ac:dyDescent="0.2">
      <c r="A108" s="55"/>
      <c r="B108" s="76" t="s">
        <v>219</v>
      </c>
      <c r="C108" s="56"/>
      <c r="D108" s="56"/>
      <c r="E108" s="57"/>
      <c r="F108" s="57"/>
      <c r="G108" s="57"/>
      <c r="H108" s="57"/>
      <c r="I108" s="58"/>
      <c r="J108" s="63"/>
    </row>
    <row r="109" spans="1:10" hidden="1" outlineLevel="1" x14ac:dyDescent="0.2">
      <c r="A109" s="55"/>
      <c r="B109" s="77" t="s">
        <v>169</v>
      </c>
      <c r="C109" s="78">
        <v>1</v>
      </c>
      <c r="D109" s="78" t="s">
        <v>196</v>
      </c>
      <c r="E109" s="57"/>
      <c r="F109" s="57"/>
      <c r="G109" s="57"/>
      <c r="H109" s="57"/>
      <c r="I109" s="58"/>
      <c r="J109" s="63"/>
    </row>
    <row r="110" spans="1:10" hidden="1" outlineLevel="1" x14ac:dyDescent="0.2">
      <c r="A110" s="62"/>
      <c r="B110" s="77" t="s">
        <v>170</v>
      </c>
      <c r="C110" s="78"/>
      <c r="D110" s="78"/>
      <c r="E110" s="79"/>
      <c r="F110" s="79"/>
      <c r="G110" s="79"/>
      <c r="H110" s="79"/>
      <c r="I110" s="79"/>
    </row>
    <row r="111" spans="1:10" hidden="1" outlineLevel="1" x14ac:dyDescent="0.2">
      <c r="A111" s="62"/>
      <c r="B111" s="76" t="s">
        <v>220</v>
      </c>
      <c r="C111" s="78">
        <v>6.5</v>
      </c>
      <c r="D111" s="78" t="s">
        <v>184</v>
      </c>
      <c r="E111" s="79">
        <v>453.39</v>
      </c>
      <c r="F111" s="79">
        <v>81.61</v>
      </c>
      <c r="G111" s="79">
        <f>ROUND((C111*(E111)),2)</f>
        <v>2947.04</v>
      </c>
      <c r="H111" s="79">
        <f>ROUND((C111*(F111)),2)</f>
        <v>530.47</v>
      </c>
      <c r="I111" s="79"/>
    </row>
    <row r="112" spans="1:10" hidden="1" outlineLevel="1" x14ac:dyDescent="0.2">
      <c r="A112" s="62"/>
      <c r="B112" s="76" t="s">
        <v>221</v>
      </c>
      <c r="C112" s="78">
        <v>0.52</v>
      </c>
      <c r="D112" s="78" t="s">
        <v>222</v>
      </c>
      <c r="E112" s="79">
        <v>1542.37</v>
      </c>
      <c r="F112" s="79">
        <v>277.63</v>
      </c>
      <c r="G112" s="79">
        <f>ROUND((C112*(E112)),2)</f>
        <v>802.03</v>
      </c>
      <c r="H112" s="79">
        <f>ROUND((C112*(F112)),2)</f>
        <v>144.37</v>
      </c>
      <c r="I112" s="79"/>
    </row>
    <row r="113" spans="1:10" hidden="1" outlineLevel="1" x14ac:dyDescent="0.2">
      <c r="A113" s="62"/>
      <c r="B113" s="76" t="s">
        <v>223</v>
      </c>
      <c r="C113" s="78">
        <v>0.86</v>
      </c>
      <c r="D113" s="78" t="s">
        <v>222</v>
      </c>
      <c r="E113" s="79">
        <v>1398.31</v>
      </c>
      <c r="F113" s="79">
        <v>251.7</v>
      </c>
      <c r="G113" s="79">
        <f>ROUND((C113*(E113)),2)</f>
        <v>1202.55</v>
      </c>
      <c r="H113" s="79">
        <f>ROUND((C113*(F113)),2)</f>
        <v>216.46</v>
      </c>
      <c r="I113" s="79"/>
    </row>
    <row r="114" spans="1:10" hidden="1" outlineLevel="1" x14ac:dyDescent="0.2">
      <c r="A114" s="62"/>
      <c r="B114" s="76" t="s">
        <v>224</v>
      </c>
      <c r="C114" s="78">
        <v>60</v>
      </c>
      <c r="D114" s="78" t="s">
        <v>225</v>
      </c>
      <c r="E114" s="79">
        <v>1.5</v>
      </c>
      <c r="F114" s="79">
        <v>0.27</v>
      </c>
      <c r="G114" s="79">
        <f>ROUND((C114*(E114)),2)</f>
        <v>90</v>
      </c>
      <c r="H114" s="79">
        <f>ROUND((C114*(F114)),2)</f>
        <v>16.2</v>
      </c>
      <c r="I114" s="79"/>
    </row>
    <row r="115" spans="1:10" hidden="1" outlineLevel="1" x14ac:dyDescent="0.2">
      <c r="A115" s="62"/>
      <c r="B115" s="76" t="s">
        <v>230</v>
      </c>
      <c r="C115" s="78">
        <v>1</v>
      </c>
      <c r="D115" s="78" t="s">
        <v>196</v>
      </c>
      <c r="E115" s="79">
        <v>1216.5355555555554</v>
      </c>
      <c r="F115" s="79">
        <v>114.35777777777778</v>
      </c>
      <c r="G115" s="79">
        <f>ROUND((C115*(E115)),2)</f>
        <v>1216.54</v>
      </c>
      <c r="H115" s="79">
        <f>ROUND((C115*(F115)),2)</f>
        <v>114.36</v>
      </c>
      <c r="I115" s="79"/>
    </row>
    <row r="116" spans="1:10" hidden="1" outlineLevel="1" x14ac:dyDescent="0.2">
      <c r="A116" s="62"/>
      <c r="B116" s="76" t="s">
        <v>174</v>
      </c>
      <c r="C116" s="78"/>
      <c r="D116" s="78"/>
      <c r="E116" s="79"/>
      <c r="F116" s="79"/>
      <c r="G116" s="79">
        <f>SUM(G111:G115)</f>
        <v>6258.16</v>
      </c>
      <c r="H116" s="79">
        <f>SUM(H111:H115)</f>
        <v>1021.8600000000001</v>
      </c>
      <c r="I116" s="79">
        <f>SUM(G116:H116)</f>
        <v>7280.02</v>
      </c>
    </row>
    <row r="117" spans="1:10" collapsed="1" x14ac:dyDescent="0.2"/>
    <row r="118" spans="1:10" x14ac:dyDescent="0.2">
      <c r="A118" s="71">
        <f>+A107+0.01</f>
        <v>102.04000000000002</v>
      </c>
      <c r="B118" s="72" t="s">
        <v>231</v>
      </c>
      <c r="C118" s="73">
        <v>1</v>
      </c>
      <c r="D118" s="73" t="s">
        <v>196</v>
      </c>
      <c r="E118" s="74"/>
      <c r="F118" s="74"/>
      <c r="G118" s="74">
        <f>+G127/C120</f>
        <v>6920.68</v>
      </c>
      <c r="H118" s="74">
        <f>+H127/C120</f>
        <v>1065.23</v>
      </c>
      <c r="I118" s="75">
        <f>+H118+G118</f>
        <v>7985.91</v>
      </c>
      <c r="J118" s="66" t="s">
        <v>167</v>
      </c>
    </row>
    <row r="119" spans="1:10" hidden="1" outlineLevel="1" x14ac:dyDescent="0.2">
      <c r="A119" s="55"/>
      <c r="B119" s="76" t="s">
        <v>232</v>
      </c>
      <c r="C119" s="56"/>
      <c r="D119" s="56"/>
      <c r="E119" s="57"/>
      <c r="F119" s="57"/>
      <c r="G119" s="57"/>
      <c r="H119" s="57"/>
      <c r="I119" s="58"/>
      <c r="J119" s="63"/>
    </row>
    <row r="120" spans="1:10" hidden="1" outlineLevel="1" x14ac:dyDescent="0.2">
      <c r="A120" s="55"/>
      <c r="B120" s="77" t="s">
        <v>169</v>
      </c>
      <c r="C120" s="78">
        <v>1</v>
      </c>
      <c r="D120" s="78" t="s">
        <v>196</v>
      </c>
      <c r="E120" s="57"/>
      <c r="F120" s="57"/>
      <c r="G120" s="57"/>
      <c r="H120" s="57"/>
      <c r="I120" s="58"/>
      <c r="J120" s="63"/>
    </row>
    <row r="121" spans="1:10" hidden="1" outlineLevel="1" x14ac:dyDescent="0.2">
      <c r="A121" s="62"/>
      <c r="B121" s="77" t="s">
        <v>170</v>
      </c>
      <c r="C121" s="78"/>
      <c r="D121" s="78"/>
      <c r="E121" s="79"/>
      <c r="F121" s="79"/>
      <c r="G121" s="79"/>
      <c r="H121" s="79"/>
      <c r="I121" s="79"/>
    </row>
    <row r="122" spans="1:10" hidden="1" outlineLevel="1" x14ac:dyDescent="0.2">
      <c r="A122" s="62"/>
      <c r="B122" s="76" t="s">
        <v>220</v>
      </c>
      <c r="C122" s="78">
        <v>8</v>
      </c>
      <c r="D122" s="78" t="s">
        <v>184</v>
      </c>
      <c r="E122" s="79">
        <v>453.39</v>
      </c>
      <c r="F122" s="79">
        <v>81.61</v>
      </c>
      <c r="G122" s="79">
        <f>ROUND((C122*(E122)),2)</f>
        <v>3627.12</v>
      </c>
      <c r="H122" s="79">
        <f>ROUND((C122*(F122)),2)</f>
        <v>652.88</v>
      </c>
      <c r="I122" s="79"/>
    </row>
    <row r="123" spans="1:10" hidden="1" outlineLevel="1" x14ac:dyDescent="0.2">
      <c r="A123" s="62"/>
      <c r="B123" s="76" t="s">
        <v>221</v>
      </c>
      <c r="C123" s="78">
        <v>0.45</v>
      </c>
      <c r="D123" s="78" t="s">
        <v>222</v>
      </c>
      <c r="E123" s="79">
        <v>1542.37</v>
      </c>
      <c r="F123" s="79">
        <v>277.63</v>
      </c>
      <c r="G123" s="79">
        <f>ROUND((C123*(E123)),2)</f>
        <v>694.07</v>
      </c>
      <c r="H123" s="79">
        <f>ROUND((C123*(F123)),2)</f>
        <v>124.93</v>
      </c>
      <c r="I123" s="79"/>
    </row>
    <row r="124" spans="1:10" hidden="1" outlineLevel="1" x14ac:dyDescent="0.2">
      <c r="A124" s="62"/>
      <c r="B124" s="76" t="s">
        <v>223</v>
      </c>
      <c r="C124" s="78">
        <v>0.9</v>
      </c>
      <c r="D124" s="78" t="s">
        <v>222</v>
      </c>
      <c r="E124" s="79">
        <v>1398.31</v>
      </c>
      <c r="F124" s="79">
        <v>251.7</v>
      </c>
      <c r="G124" s="79">
        <f>ROUND((C124*(E124)),2)</f>
        <v>1258.48</v>
      </c>
      <c r="H124" s="79">
        <f>ROUND((C124*(F124)),2)</f>
        <v>226.53</v>
      </c>
      <c r="I124" s="79"/>
    </row>
    <row r="125" spans="1:10" hidden="1" outlineLevel="1" x14ac:dyDescent="0.2">
      <c r="A125" s="62"/>
      <c r="B125" s="76" t="s">
        <v>224</v>
      </c>
      <c r="C125" s="78">
        <v>60</v>
      </c>
      <c r="D125" s="78" t="s">
        <v>225</v>
      </c>
      <c r="E125" s="79">
        <v>1.5</v>
      </c>
      <c r="F125" s="79">
        <v>0.27</v>
      </c>
      <c r="G125" s="79">
        <f>ROUND((C125*(E125)),2)</f>
        <v>90</v>
      </c>
      <c r="H125" s="79">
        <f>ROUND((C125*(F125)),2)</f>
        <v>16.2</v>
      </c>
      <c r="I125" s="79"/>
    </row>
    <row r="126" spans="1:10" hidden="1" outlineLevel="1" x14ac:dyDescent="0.2">
      <c r="A126" s="62"/>
      <c r="B126" s="76" t="s">
        <v>226</v>
      </c>
      <c r="C126" s="78">
        <v>1</v>
      </c>
      <c r="D126" s="78" t="s">
        <v>196</v>
      </c>
      <c r="E126" s="79">
        <v>1251.01</v>
      </c>
      <c r="F126" s="79">
        <v>44.692857142857143</v>
      </c>
      <c r="G126" s="79">
        <f>ROUND((C126*(E126)),2)</f>
        <v>1251.01</v>
      </c>
      <c r="H126" s="79">
        <f>ROUND((C126*(F126)),2)</f>
        <v>44.69</v>
      </c>
      <c r="I126" s="79"/>
    </row>
    <row r="127" spans="1:10" hidden="1" outlineLevel="1" x14ac:dyDescent="0.2">
      <c r="A127" s="62"/>
      <c r="B127" s="76" t="s">
        <v>174</v>
      </c>
      <c r="C127" s="78"/>
      <c r="D127" s="78"/>
      <c r="E127" s="79"/>
      <c r="F127" s="79"/>
      <c r="G127" s="79">
        <f>SUM(G122:G126)</f>
        <v>6920.68</v>
      </c>
      <c r="H127" s="79">
        <f>SUM(H122:H126)</f>
        <v>1065.23</v>
      </c>
      <c r="I127" s="79">
        <f>SUM(G127:H127)</f>
        <v>7985.91</v>
      </c>
    </row>
    <row r="128" spans="1:10" collapsed="1" x14ac:dyDescent="0.2"/>
    <row r="129" spans="1:10" x14ac:dyDescent="0.2">
      <c r="A129" s="71">
        <f>+A118+0.01</f>
        <v>102.05000000000003</v>
      </c>
      <c r="B129" s="72" t="s">
        <v>233</v>
      </c>
      <c r="C129" s="73">
        <v>1</v>
      </c>
      <c r="D129" s="73" t="s">
        <v>196</v>
      </c>
      <c r="E129" s="74"/>
      <c r="F129" s="74"/>
      <c r="G129" s="74">
        <f>+G138/C131</f>
        <v>6544.9400000000005</v>
      </c>
      <c r="H129" s="74">
        <f>+H138/C131</f>
        <v>1073.47</v>
      </c>
      <c r="I129" s="75">
        <f>+H129+G129</f>
        <v>7618.4100000000008</v>
      </c>
      <c r="J129" s="66" t="s">
        <v>167</v>
      </c>
    </row>
    <row r="130" spans="1:10" hidden="1" outlineLevel="1" x14ac:dyDescent="0.2">
      <c r="A130" s="55"/>
      <c r="B130" s="76" t="s">
        <v>232</v>
      </c>
      <c r="C130" s="56"/>
      <c r="D130" s="56"/>
      <c r="E130" s="57"/>
      <c r="F130" s="57"/>
      <c r="G130" s="57"/>
      <c r="H130" s="57"/>
      <c r="I130" s="58"/>
      <c r="J130" s="63"/>
    </row>
    <row r="131" spans="1:10" hidden="1" outlineLevel="1" x14ac:dyDescent="0.2">
      <c r="A131" s="55"/>
      <c r="B131" s="77" t="s">
        <v>169</v>
      </c>
      <c r="C131" s="78">
        <v>1</v>
      </c>
      <c r="D131" s="78" t="s">
        <v>196</v>
      </c>
      <c r="E131" s="57"/>
      <c r="F131" s="57"/>
      <c r="G131" s="57"/>
      <c r="H131" s="57"/>
      <c r="I131" s="58"/>
      <c r="J131" s="63"/>
    </row>
    <row r="132" spans="1:10" hidden="1" outlineLevel="1" x14ac:dyDescent="0.2">
      <c r="A132" s="62"/>
      <c r="B132" s="77" t="s">
        <v>170</v>
      </c>
      <c r="C132" s="78"/>
      <c r="D132" s="78"/>
      <c r="E132" s="79"/>
      <c r="F132" s="79"/>
      <c r="G132" s="79"/>
      <c r="H132" s="79"/>
      <c r="I132" s="79"/>
    </row>
    <row r="133" spans="1:10" hidden="1" outlineLevel="1" x14ac:dyDescent="0.2">
      <c r="A133" s="62"/>
      <c r="B133" s="76" t="s">
        <v>220</v>
      </c>
      <c r="C133" s="78">
        <v>8</v>
      </c>
      <c r="D133" s="78" t="s">
        <v>184</v>
      </c>
      <c r="E133" s="79">
        <v>453.39</v>
      </c>
      <c r="F133" s="79">
        <v>81.61</v>
      </c>
      <c r="G133" s="79">
        <f>ROUND((C133*(E133)),2)</f>
        <v>3627.12</v>
      </c>
      <c r="H133" s="79">
        <f>ROUND((C133*(F133)),2)</f>
        <v>652.88</v>
      </c>
      <c r="I133" s="79"/>
    </row>
    <row r="134" spans="1:10" hidden="1" outlineLevel="1" x14ac:dyDescent="0.2">
      <c r="A134" s="62"/>
      <c r="B134" s="76" t="s">
        <v>221</v>
      </c>
      <c r="C134" s="78">
        <v>0.45</v>
      </c>
      <c r="D134" s="78" t="s">
        <v>222</v>
      </c>
      <c r="E134" s="79">
        <v>1542.37</v>
      </c>
      <c r="F134" s="79">
        <v>277.63</v>
      </c>
      <c r="G134" s="79">
        <f>ROUND((C134*(E134)),2)</f>
        <v>694.07</v>
      </c>
      <c r="H134" s="79">
        <f>ROUND((C134*(F134)),2)</f>
        <v>124.93</v>
      </c>
      <c r="I134" s="79"/>
    </row>
    <row r="135" spans="1:10" hidden="1" outlineLevel="1" x14ac:dyDescent="0.2">
      <c r="A135" s="62"/>
      <c r="B135" s="76" t="s">
        <v>223</v>
      </c>
      <c r="C135" s="78">
        <v>0.9</v>
      </c>
      <c r="D135" s="78" t="s">
        <v>222</v>
      </c>
      <c r="E135" s="79">
        <v>1398.31</v>
      </c>
      <c r="F135" s="79">
        <v>251.7</v>
      </c>
      <c r="G135" s="79">
        <f>ROUND((C135*(E135)),2)</f>
        <v>1258.48</v>
      </c>
      <c r="H135" s="79">
        <f>ROUND((C135*(F135)),2)</f>
        <v>226.53</v>
      </c>
      <c r="I135" s="79"/>
    </row>
    <row r="136" spans="1:10" hidden="1" outlineLevel="1" x14ac:dyDescent="0.2">
      <c r="A136" s="62"/>
      <c r="B136" s="76" t="s">
        <v>224</v>
      </c>
      <c r="C136" s="78">
        <v>60</v>
      </c>
      <c r="D136" s="78" t="s">
        <v>225</v>
      </c>
      <c r="E136" s="79">
        <v>1.5</v>
      </c>
      <c r="F136" s="79">
        <v>0.27</v>
      </c>
      <c r="G136" s="79">
        <f>ROUND((C136*(E136)),2)</f>
        <v>90</v>
      </c>
      <c r="H136" s="79">
        <f>ROUND((C136*(F136)),2)</f>
        <v>16.2</v>
      </c>
      <c r="I136" s="79"/>
    </row>
    <row r="137" spans="1:10" hidden="1" outlineLevel="1" x14ac:dyDescent="0.2">
      <c r="A137" s="62"/>
      <c r="B137" s="76" t="s">
        <v>228</v>
      </c>
      <c r="C137" s="78">
        <v>1</v>
      </c>
      <c r="D137" s="78" t="s">
        <v>196</v>
      </c>
      <c r="E137" s="79">
        <v>875.27388888888879</v>
      </c>
      <c r="F137" s="79">
        <v>52.930555555555557</v>
      </c>
      <c r="G137" s="79">
        <f>ROUND((C137*(E137)),2)</f>
        <v>875.27</v>
      </c>
      <c r="H137" s="79">
        <f>ROUND((C137*(F137)),2)</f>
        <v>52.93</v>
      </c>
      <c r="I137" s="79"/>
    </row>
    <row r="138" spans="1:10" hidden="1" outlineLevel="1" x14ac:dyDescent="0.2">
      <c r="A138" s="62"/>
      <c r="B138" s="76" t="s">
        <v>174</v>
      </c>
      <c r="C138" s="78"/>
      <c r="D138" s="78"/>
      <c r="E138" s="79"/>
      <c r="F138" s="79"/>
      <c r="G138" s="79">
        <f>SUM(G133:G137)</f>
        <v>6544.9400000000005</v>
      </c>
      <c r="H138" s="79">
        <f>SUM(H133:H137)</f>
        <v>1073.47</v>
      </c>
      <c r="I138" s="79">
        <f>SUM(G138:H138)</f>
        <v>7618.4100000000008</v>
      </c>
    </row>
    <row r="139" spans="1:10" collapsed="1" x14ac:dyDescent="0.2"/>
    <row r="140" spans="1:10" x14ac:dyDescent="0.2">
      <c r="A140" s="71">
        <f>+A129+0.01</f>
        <v>102.06000000000003</v>
      </c>
      <c r="B140" s="72" t="s">
        <v>234</v>
      </c>
      <c r="C140" s="73">
        <v>1</v>
      </c>
      <c r="D140" s="73" t="s">
        <v>196</v>
      </c>
      <c r="E140" s="74"/>
      <c r="F140" s="74"/>
      <c r="G140" s="74">
        <f>+G149/C142</f>
        <v>6886.21</v>
      </c>
      <c r="H140" s="74">
        <f>+H149/C142</f>
        <v>1134.8999999999999</v>
      </c>
      <c r="I140" s="75">
        <f>+H140+G140</f>
        <v>8021.11</v>
      </c>
      <c r="J140" s="66" t="s">
        <v>167</v>
      </c>
    </row>
    <row r="141" spans="1:10" hidden="1" outlineLevel="1" x14ac:dyDescent="0.2">
      <c r="A141" s="55"/>
      <c r="B141" s="76" t="s">
        <v>232</v>
      </c>
      <c r="C141" s="56"/>
      <c r="D141" s="56"/>
      <c r="E141" s="57"/>
      <c r="F141" s="57"/>
      <c r="G141" s="57"/>
      <c r="H141" s="57"/>
      <c r="I141" s="58"/>
      <c r="J141" s="63"/>
    </row>
    <row r="142" spans="1:10" hidden="1" outlineLevel="1" x14ac:dyDescent="0.2">
      <c r="A142" s="55"/>
      <c r="B142" s="77" t="s">
        <v>169</v>
      </c>
      <c r="C142" s="78">
        <v>1</v>
      </c>
      <c r="D142" s="78" t="s">
        <v>196</v>
      </c>
      <c r="E142" s="57"/>
      <c r="F142" s="57"/>
      <c r="G142" s="57"/>
      <c r="H142" s="57"/>
      <c r="I142" s="58"/>
      <c r="J142" s="63"/>
    </row>
    <row r="143" spans="1:10" hidden="1" outlineLevel="1" x14ac:dyDescent="0.2">
      <c r="A143" s="62"/>
      <c r="B143" s="77" t="s">
        <v>170</v>
      </c>
      <c r="C143" s="78"/>
      <c r="D143" s="78"/>
      <c r="E143" s="79"/>
      <c r="F143" s="79"/>
      <c r="G143" s="79"/>
      <c r="H143" s="79"/>
      <c r="I143" s="79"/>
    </row>
    <row r="144" spans="1:10" hidden="1" outlineLevel="1" x14ac:dyDescent="0.2">
      <c r="A144" s="62"/>
      <c r="B144" s="76" t="s">
        <v>220</v>
      </c>
      <c r="C144" s="78">
        <v>8</v>
      </c>
      <c r="D144" s="78" t="s">
        <v>184</v>
      </c>
      <c r="E144" s="79">
        <v>453.39</v>
      </c>
      <c r="F144" s="79">
        <v>81.61</v>
      </c>
      <c r="G144" s="79">
        <f>ROUND((C144*(E144)),2)</f>
        <v>3627.12</v>
      </c>
      <c r="H144" s="79">
        <f>ROUND((C144*(F144)),2)</f>
        <v>652.88</v>
      </c>
      <c r="I144" s="79"/>
    </row>
    <row r="145" spans="1:10" hidden="1" outlineLevel="1" x14ac:dyDescent="0.2">
      <c r="A145" s="62"/>
      <c r="B145" s="76" t="s">
        <v>221</v>
      </c>
      <c r="C145" s="78">
        <v>0.45</v>
      </c>
      <c r="D145" s="78" t="s">
        <v>222</v>
      </c>
      <c r="E145" s="79">
        <v>1542.37</v>
      </c>
      <c r="F145" s="79">
        <v>277.63</v>
      </c>
      <c r="G145" s="79">
        <f>ROUND((C145*(E145)),2)</f>
        <v>694.07</v>
      </c>
      <c r="H145" s="79">
        <f>ROUND((C145*(F145)),2)</f>
        <v>124.93</v>
      </c>
      <c r="I145" s="79"/>
    </row>
    <row r="146" spans="1:10" hidden="1" outlineLevel="1" x14ac:dyDescent="0.2">
      <c r="A146" s="62"/>
      <c r="B146" s="76" t="s">
        <v>223</v>
      </c>
      <c r="C146" s="78">
        <v>0.9</v>
      </c>
      <c r="D146" s="78" t="s">
        <v>222</v>
      </c>
      <c r="E146" s="79">
        <v>1398.31</v>
      </c>
      <c r="F146" s="79">
        <v>251.7</v>
      </c>
      <c r="G146" s="79">
        <f>ROUND((C146*(E146)),2)</f>
        <v>1258.48</v>
      </c>
      <c r="H146" s="79">
        <f>ROUND((C146*(F146)),2)</f>
        <v>226.53</v>
      </c>
      <c r="I146" s="79"/>
    </row>
    <row r="147" spans="1:10" hidden="1" outlineLevel="1" x14ac:dyDescent="0.2">
      <c r="A147" s="62"/>
      <c r="B147" s="76" t="s">
        <v>224</v>
      </c>
      <c r="C147" s="78">
        <v>60</v>
      </c>
      <c r="D147" s="78" t="s">
        <v>225</v>
      </c>
      <c r="E147" s="79">
        <v>1.5</v>
      </c>
      <c r="F147" s="79">
        <v>0.27</v>
      </c>
      <c r="G147" s="79">
        <f>ROUND((C147*(E147)),2)</f>
        <v>90</v>
      </c>
      <c r="H147" s="79">
        <f>ROUND((C147*(F147)),2)</f>
        <v>16.2</v>
      </c>
      <c r="I147" s="79"/>
    </row>
    <row r="148" spans="1:10" hidden="1" outlineLevel="1" x14ac:dyDescent="0.2">
      <c r="A148" s="62"/>
      <c r="B148" s="76" t="s">
        <v>230</v>
      </c>
      <c r="C148" s="78">
        <v>1</v>
      </c>
      <c r="D148" s="78" t="s">
        <v>196</v>
      </c>
      <c r="E148" s="79">
        <v>1216.5355555555554</v>
      </c>
      <c r="F148" s="79">
        <v>114.35777777777778</v>
      </c>
      <c r="G148" s="79">
        <f>ROUND((C148*(E148)),2)</f>
        <v>1216.54</v>
      </c>
      <c r="H148" s="79">
        <f>ROUND((C148*(F148)),2)</f>
        <v>114.36</v>
      </c>
      <c r="I148" s="79"/>
    </row>
    <row r="149" spans="1:10" hidden="1" outlineLevel="1" x14ac:dyDescent="0.2">
      <c r="A149" s="62"/>
      <c r="B149" s="76" t="s">
        <v>174</v>
      </c>
      <c r="C149" s="78"/>
      <c r="D149" s="78"/>
      <c r="E149" s="79"/>
      <c r="F149" s="79"/>
      <c r="G149" s="79">
        <f>SUM(G144:G148)</f>
        <v>6886.21</v>
      </c>
      <c r="H149" s="79">
        <f>SUM(H144:H148)</f>
        <v>1134.8999999999999</v>
      </c>
      <c r="I149" s="79">
        <f>SUM(G149:H149)</f>
        <v>8021.11</v>
      </c>
    </row>
    <row r="150" spans="1:10" collapsed="1" x14ac:dyDescent="0.2"/>
    <row r="151" spans="1:10" x14ac:dyDescent="0.2">
      <c r="A151" s="71">
        <f>+A140+0.01</f>
        <v>102.07000000000004</v>
      </c>
      <c r="B151" s="72" t="s">
        <v>235</v>
      </c>
      <c r="C151" s="73">
        <v>1</v>
      </c>
      <c r="D151" s="73" t="s">
        <v>196</v>
      </c>
      <c r="E151" s="74"/>
      <c r="F151" s="74"/>
      <c r="G151" s="74">
        <f>+G160/C153</f>
        <v>7041.77</v>
      </c>
      <c r="H151" s="74">
        <f>+H160/C153</f>
        <v>1087.0300000000002</v>
      </c>
      <c r="I151" s="75">
        <f>+H151+G151</f>
        <v>8128.8000000000011</v>
      </c>
      <c r="J151" s="66" t="s">
        <v>167</v>
      </c>
    </row>
    <row r="152" spans="1:10" hidden="1" outlineLevel="1" x14ac:dyDescent="0.2">
      <c r="A152" s="55"/>
      <c r="B152" s="76" t="s">
        <v>236</v>
      </c>
      <c r="C152" s="56"/>
      <c r="D152" s="56"/>
      <c r="E152" s="57"/>
      <c r="F152" s="57"/>
      <c r="G152" s="57"/>
      <c r="H152" s="57"/>
      <c r="I152" s="58"/>
      <c r="J152" s="63"/>
    </row>
    <row r="153" spans="1:10" hidden="1" outlineLevel="1" x14ac:dyDescent="0.2">
      <c r="A153" s="55"/>
      <c r="B153" s="77" t="s">
        <v>169</v>
      </c>
      <c r="C153" s="78">
        <v>1</v>
      </c>
      <c r="D153" s="78" t="s">
        <v>196</v>
      </c>
      <c r="E153" s="57"/>
      <c r="F153" s="57"/>
      <c r="G153" s="57"/>
      <c r="H153" s="57"/>
      <c r="I153" s="58"/>
      <c r="J153" s="63"/>
    </row>
    <row r="154" spans="1:10" hidden="1" outlineLevel="1" x14ac:dyDescent="0.2">
      <c r="A154" s="62"/>
      <c r="B154" s="77" t="s">
        <v>170</v>
      </c>
      <c r="C154" s="78"/>
      <c r="D154" s="78"/>
      <c r="E154" s="79"/>
      <c r="F154" s="79"/>
      <c r="G154" s="79"/>
      <c r="H154" s="79"/>
      <c r="I154" s="79"/>
    </row>
    <row r="155" spans="1:10" hidden="1" outlineLevel="1" x14ac:dyDescent="0.2">
      <c r="A155" s="62"/>
      <c r="B155" s="76" t="s">
        <v>220</v>
      </c>
      <c r="C155" s="78">
        <v>9</v>
      </c>
      <c r="D155" s="78" t="s">
        <v>184</v>
      </c>
      <c r="E155" s="79">
        <v>453.39</v>
      </c>
      <c r="F155" s="79">
        <v>81.61</v>
      </c>
      <c r="G155" s="79">
        <f>ROUND((C155*(E155)),2)</f>
        <v>4080.51</v>
      </c>
      <c r="H155" s="79">
        <f>ROUND((C155*(F155)),2)</f>
        <v>734.49</v>
      </c>
      <c r="I155" s="79"/>
    </row>
    <row r="156" spans="1:10" hidden="1" outlineLevel="1" x14ac:dyDescent="0.2">
      <c r="A156" s="62"/>
      <c r="B156" s="76" t="s">
        <v>221</v>
      </c>
      <c r="C156" s="78">
        <v>0.56999999999999995</v>
      </c>
      <c r="D156" s="78" t="s">
        <v>222</v>
      </c>
      <c r="E156" s="79">
        <v>1542.37</v>
      </c>
      <c r="F156" s="79">
        <v>277.63</v>
      </c>
      <c r="G156" s="79">
        <f>ROUND((C156*(E156)),2)</f>
        <v>879.15</v>
      </c>
      <c r="H156" s="79">
        <f>ROUND((C156*(F156)),2)</f>
        <v>158.25</v>
      </c>
      <c r="I156" s="79"/>
    </row>
    <row r="157" spans="1:10" hidden="1" outlineLevel="1" x14ac:dyDescent="0.2">
      <c r="A157" s="62"/>
      <c r="B157" s="76" t="s">
        <v>223</v>
      </c>
      <c r="C157" s="78">
        <v>0.53</v>
      </c>
      <c r="D157" s="78" t="s">
        <v>222</v>
      </c>
      <c r="E157" s="79">
        <v>1398.31</v>
      </c>
      <c r="F157" s="79">
        <v>251.7</v>
      </c>
      <c r="G157" s="79">
        <f>ROUND((C157*(E157)),2)</f>
        <v>741.1</v>
      </c>
      <c r="H157" s="79">
        <f>ROUND((C157*(F157)),2)</f>
        <v>133.4</v>
      </c>
      <c r="I157" s="79"/>
    </row>
    <row r="158" spans="1:10" hidden="1" outlineLevel="1" x14ac:dyDescent="0.2">
      <c r="A158" s="62"/>
      <c r="B158" s="76" t="s">
        <v>224</v>
      </c>
      <c r="C158" s="78">
        <v>60</v>
      </c>
      <c r="D158" s="78" t="s">
        <v>225</v>
      </c>
      <c r="E158" s="79">
        <v>1.5</v>
      </c>
      <c r="F158" s="79">
        <v>0.27</v>
      </c>
      <c r="G158" s="79">
        <f>ROUND((C158*(E158)),2)</f>
        <v>90</v>
      </c>
      <c r="H158" s="79">
        <f>ROUND((C158*(F158)),2)</f>
        <v>16.2</v>
      </c>
      <c r="I158" s="79"/>
    </row>
    <row r="159" spans="1:10" hidden="1" outlineLevel="1" x14ac:dyDescent="0.2">
      <c r="A159" s="62"/>
      <c r="B159" s="76" t="s">
        <v>226</v>
      </c>
      <c r="C159" s="78">
        <v>1</v>
      </c>
      <c r="D159" s="78" t="s">
        <v>196</v>
      </c>
      <c r="E159" s="79">
        <v>1251.01</v>
      </c>
      <c r="F159" s="79">
        <v>44.692857142857143</v>
      </c>
      <c r="G159" s="79">
        <f>ROUND((C159*(E159)),2)</f>
        <v>1251.01</v>
      </c>
      <c r="H159" s="79">
        <f>ROUND((C159*(F159)),2)</f>
        <v>44.69</v>
      </c>
      <c r="I159" s="79"/>
    </row>
    <row r="160" spans="1:10" hidden="1" outlineLevel="1" x14ac:dyDescent="0.2">
      <c r="A160" s="62"/>
      <c r="B160" s="76" t="s">
        <v>174</v>
      </c>
      <c r="C160" s="78"/>
      <c r="D160" s="78"/>
      <c r="E160" s="79"/>
      <c r="F160" s="79"/>
      <c r="G160" s="79">
        <f>SUM(G155:G159)</f>
        <v>7041.77</v>
      </c>
      <c r="H160" s="79">
        <f>SUM(H155:H159)</f>
        <v>1087.0300000000002</v>
      </c>
      <c r="I160" s="79">
        <f>SUM(G160:H160)</f>
        <v>8128.8000000000011</v>
      </c>
    </row>
    <row r="161" spans="1:10" collapsed="1" x14ac:dyDescent="0.2"/>
    <row r="162" spans="1:10" x14ac:dyDescent="0.2">
      <c r="A162" s="71">
        <f>+A151+0.01</f>
        <v>102.08000000000004</v>
      </c>
      <c r="B162" s="72" t="s">
        <v>237</v>
      </c>
      <c r="C162" s="73">
        <v>1</v>
      </c>
      <c r="D162" s="73" t="s">
        <v>196</v>
      </c>
      <c r="E162" s="74"/>
      <c r="F162" s="74"/>
      <c r="G162" s="74">
        <f>+G171/C164</f>
        <v>6666.0300000000007</v>
      </c>
      <c r="H162" s="74">
        <f>+H171/C164</f>
        <v>1095.2700000000002</v>
      </c>
      <c r="I162" s="75">
        <f>+H162+G162</f>
        <v>7761.3000000000011</v>
      </c>
      <c r="J162" s="66" t="s">
        <v>167</v>
      </c>
    </row>
    <row r="163" spans="1:10" hidden="1" outlineLevel="1" x14ac:dyDescent="0.2">
      <c r="A163" s="55"/>
      <c r="B163" s="76" t="s">
        <v>236</v>
      </c>
      <c r="C163" s="56"/>
      <c r="D163" s="56"/>
      <c r="E163" s="57"/>
      <c r="F163" s="57"/>
      <c r="G163" s="57"/>
      <c r="H163" s="57"/>
      <c r="I163" s="58"/>
      <c r="J163" s="63"/>
    </row>
    <row r="164" spans="1:10" hidden="1" outlineLevel="1" x14ac:dyDescent="0.2">
      <c r="A164" s="55"/>
      <c r="B164" s="77" t="s">
        <v>169</v>
      </c>
      <c r="C164" s="78">
        <v>1</v>
      </c>
      <c r="D164" s="78" t="s">
        <v>196</v>
      </c>
      <c r="E164" s="57"/>
      <c r="F164" s="57"/>
      <c r="G164" s="57"/>
      <c r="H164" s="57"/>
      <c r="I164" s="58"/>
      <c r="J164" s="63"/>
    </row>
    <row r="165" spans="1:10" hidden="1" outlineLevel="1" x14ac:dyDescent="0.2">
      <c r="A165" s="62"/>
      <c r="B165" s="77" t="s">
        <v>170</v>
      </c>
      <c r="C165" s="78"/>
      <c r="D165" s="78"/>
      <c r="E165" s="79"/>
      <c r="F165" s="79"/>
      <c r="G165" s="79"/>
      <c r="H165" s="79"/>
      <c r="I165" s="79"/>
    </row>
    <row r="166" spans="1:10" hidden="1" outlineLevel="1" x14ac:dyDescent="0.2">
      <c r="A166" s="62"/>
      <c r="B166" s="76" t="s">
        <v>220</v>
      </c>
      <c r="C166" s="78">
        <v>9</v>
      </c>
      <c r="D166" s="78" t="s">
        <v>184</v>
      </c>
      <c r="E166" s="79">
        <v>453.39</v>
      </c>
      <c r="F166" s="79">
        <v>81.61</v>
      </c>
      <c r="G166" s="79">
        <f>ROUND((C166*(E166)),2)</f>
        <v>4080.51</v>
      </c>
      <c r="H166" s="79">
        <f>ROUND((C166*(F166)),2)</f>
        <v>734.49</v>
      </c>
      <c r="I166" s="79"/>
    </row>
    <row r="167" spans="1:10" hidden="1" outlineLevel="1" x14ac:dyDescent="0.2">
      <c r="A167" s="62"/>
      <c r="B167" s="76" t="s">
        <v>221</v>
      </c>
      <c r="C167" s="78">
        <v>0.56999999999999995</v>
      </c>
      <c r="D167" s="78" t="s">
        <v>222</v>
      </c>
      <c r="E167" s="79">
        <v>1542.37</v>
      </c>
      <c r="F167" s="79">
        <v>277.63</v>
      </c>
      <c r="G167" s="79">
        <f>ROUND((C167*(E167)),2)</f>
        <v>879.15</v>
      </c>
      <c r="H167" s="79">
        <f>ROUND((C167*(F167)),2)</f>
        <v>158.25</v>
      </c>
      <c r="I167" s="79"/>
    </row>
    <row r="168" spans="1:10" hidden="1" outlineLevel="1" x14ac:dyDescent="0.2">
      <c r="A168" s="62"/>
      <c r="B168" s="76" t="s">
        <v>223</v>
      </c>
      <c r="C168" s="78">
        <v>0.53</v>
      </c>
      <c r="D168" s="78" t="s">
        <v>222</v>
      </c>
      <c r="E168" s="79">
        <v>1398.31</v>
      </c>
      <c r="F168" s="79">
        <v>251.7</v>
      </c>
      <c r="G168" s="79">
        <f>ROUND((C168*(E168)),2)</f>
        <v>741.1</v>
      </c>
      <c r="H168" s="79">
        <f>ROUND((C168*(F168)),2)</f>
        <v>133.4</v>
      </c>
      <c r="I168" s="79"/>
    </row>
    <row r="169" spans="1:10" hidden="1" outlineLevel="1" x14ac:dyDescent="0.2">
      <c r="A169" s="62"/>
      <c r="B169" s="76" t="s">
        <v>224</v>
      </c>
      <c r="C169" s="78">
        <v>60</v>
      </c>
      <c r="D169" s="78" t="s">
        <v>225</v>
      </c>
      <c r="E169" s="79">
        <v>1.5</v>
      </c>
      <c r="F169" s="79">
        <v>0.27</v>
      </c>
      <c r="G169" s="79">
        <f>ROUND((C169*(E169)),2)</f>
        <v>90</v>
      </c>
      <c r="H169" s="79">
        <f>ROUND((C169*(F169)),2)</f>
        <v>16.2</v>
      </c>
      <c r="I169" s="79"/>
    </row>
    <row r="170" spans="1:10" hidden="1" outlineLevel="1" x14ac:dyDescent="0.2">
      <c r="A170" s="62"/>
      <c r="B170" s="76" t="s">
        <v>228</v>
      </c>
      <c r="C170" s="78">
        <v>1</v>
      </c>
      <c r="D170" s="78" t="s">
        <v>196</v>
      </c>
      <c r="E170" s="79">
        <v>875.27388888888879</v>
      </c>
      <c r="F170" s="79">
        <v>52.930555555555557</v>
      </c>
      <c r="G170" s="79">
        <f>ROUND((C170*(E170)),2)</f>
        <v>875.27</v>
      </c>
      <c r="H170" s="79">
        <f>ROUND((C170*(F170)),2)</f>
        <v>52.93</v>
      </c>
      <c r="I170" s="79"/>
    </row>
    <row r="171" spans="1:10" hidden="1" outlineLevel="1" x14ac:dyDescent="0.2">
      <c r="A171" s="62"/>
      <c r="B171" s="76" t="s">
        <v>174</v>
      </c>
      <c r="C171" s="78"/>
      <c r="D171" s="78"/>
      <c r="E171" s="79"/>
      <c r="F171" s="79"/>
      <c r="G171" s="79">
        <f>SUM(G166:G170)</f>
        <v>6666.0300000000007</v>
      </c>
      <c r="H171" s="79">
        <f>SUM(H166:H170)</f>
        <v>1095.2700000000002</v>
      </c>
      <c r="I171" s="79">
        <f>SUM(G171:H171)</f>
        <v>7761.3000000000011</v>
      </c>
    </row>
    <row r="172" spans="1:10" collapsed="1" x14ac:dyDescent="0.2"/>
    <row r="173" spans="1:10" x14ac:dyDescent="0.2">
      <c r="A173" s="71">
        <f>+A162+0.01</f>
        <v>102.09000000000005</v>
      </c>
      <c r="B173" s="72" t="s">
        <v>238</v>
      </c>
      <c r="C173" s="73">
        <v>1</v>
      </c>
      <c r="D173" s="73" t="s">
        <v>196</v>
      </c>
      <c r="E173" s="74"/>
      <c r="F173" s="74"/>
      <c r="G173" s="74">
        <f>+G183/C175</f>
        <v>7007.3</v>
      </c>
      <c r="H173" s="74">
        <f>+H183/C175</f>
        <v>1156.7</v>
      </c>
      <c r="I173" s="75">
        <f>+H173+G173</f>
        <v>8164</v>
      </c>
      <c r="J173" s="66" t="s">
        <v>167</v>
      </c>
    </row>
    <row r="174" spans="1:10" hidden="1" outlineLevel="1" x14ac:dyDescent="0.2">
      <c r="A174" s="55"/>
      <c r="B174" s="76" t="s">
        <v>236</v>
      </c>
      <c r="C174" s="56"/>
      <c r="D174" s="56"/>
      <c r="E174" s="57"/>
      <c r="F174" s="57"/>
      <c r="G174" s="57"/>
      <c r="H174" s="57"/>
      <c r="I174" s="58"/>
      <c r="J174" s="63"/>
    </row>
    <row r="175" spans="1:10" hidden="1" outlineLevel="1" x14ac:dyDescent="0.2">
      <c r="A175" s="55"/>
      <c r="B175" s="77" t="s">
        <v>169</v>
      </c>
      <c r="C175" s="78">
        <v>1</v>
      </c>
      <c r="D175" s="78" t="s">
        <v>196</v>
      </c>
      <c r="E175" s="57"/>
      <c r="F175" s="57"/>
      <c r="G175" s="57"/>
      <c r="H175" s="57"/>
      <c r="I175" s="58"/>
      <c r="J175" s="63"/>
    </row>
    <row r="176" spans="1:10" hidden="1" outlineLevel="1" x14ac:dyDescent="0.2">
      <c r="A176" s="62"/>
      <c r="B176" s="77" t="s">
        <v>170</v>
      </c>
      <c r="C176" s="78"/>
      <c r="D176" s="78"/>
      <c r="E176" s="79"/>
      <c r="F176" s="79"/>
      <c r="G176" s="79"/>
      <c r="H176" s="79"/>
      <c r="I176" s="79"/>
    </row>
    <row r="177" spans="1:10" hidden="1" outlineLevel="1" x14ac:dyDescent="0.2">
      <c r="A177" s="62"/>
      <c r="B177" s="76" t="s">
        <v>220</v>
      </c>
      <c r="C177" s="78">
        <v>9</v>
      </c>
      <c r="D177" s="78" t="s">
        <v>184</v>
      </c>
      <c r="E177" s="79">
        <v>453.39</v>
      </c>
      <c r="F177" s="79">
        <v>81.61</v>
      </c>
      <c r="G177" s="79">
        <f>ROUND((C177*(E177)),2)</f>
        <v>4080.51</v>
      </c>
      <c r="H177" s="79">
        <f>ROUND((C177*(F177)),2)</f>
        <v>734.49</v>
      </c>
      <c r="I177" s="79"/>
    </row>
    <row r="178" spans="1:10" hidden="1" outlineLevel="1" x14ac:dyDescent="0.2">
      <c r="A178" s="62"/>
      <c r="B178" s="76" t="s">
        <v>221</v>
      </c>
      <c r="C178" s="78">
        <v>0.56999999999999995</v>
      </c>
      <c r="D178" s="78" t="s">
        <v>222</v>
      </c>
      <c r="E178" s="79">
        <v>1542.37</v>
      </c>
      <c r="F178" s="79">
        <v>277.63</v>
      </c>
      <c r="G178" s="79">
        <f>ROUND((C178*(E178)),2)</f>
        <v>879.15</v>
      </c>
      <c r="H178" s="79">
        <f>ROUND((C178*(F178)),2)</f>
        <v>158.25</v>
      </c>
      <c r="I178" s="79"/>
    </row>
    <row r="179" spans="1:10" hidden="1" outlineLevel="1" x14ac:dyDescent="0.2">
      <c r="A179" s="62"/>
      <c r="B179" s="76" t="s">
        <v>223</v>
      </c>
      <c r="C179" s="78">
        <v>0.53</v>
      </c>
      <c r="D179" s="78" t="s">
        <v>222</v>
      </c>
      <c r="E179" s="79">
        <v>1398.31</v>
      </c>
      <c r="F179" s="79">
        <v>251.7</v>
      </c>
      <c r="G179" s="79">
        <f>ROUND((C179*(E179)),2)</f>
        <v>741.1</v>
      </c>
      <c r="H179" s="79">
        <f>ROUND((C179*(F179)),2)</f>
        <v>133.4</v>
      </c>
      <c r="I179" s="79"/>
    </row>
    <row r="180" spans="1:10" hidden="1" outlineLevel="1" x14ac:dyDescent="0.2">
      <c r="A180" s="62"/>
      <c r="B180" s="76" t="s">
        <v>224</v>
      </c>
      <c r="C180" s="78">
        <v>60</v>
      </c>
      <c r="D180" s="78" t="s">
        <v>225</v>
      </c>
      <c r="E180" s="79">
        <v>1.5</v>
      </c>
      <c r="F180" s="79">
        <v>0.27</v>
      </c>
      <c r="G180" s="79">
        <f>ROUND((C180*(E180)),2)</f>
        <v>90</v>
      </c>
      <c r="H180" s="79">
        <f>ROUND((C180*(F180)),2)</f>
        <v>16.2</v>
      </c>
      <c r="I180" s="79"/>
    </row>
    <row r="181" spans="1:10" hidden="1" outlineLevel="1" x14ac:dyDescent="0.2">
      <c r="A181" s="62"/>
      <c r="B181" s="77" t="s">
        <v>190</v>
      </c>
      <c r="C181" s="78"/>
      <c r="D181" s="78"/>
      <c r="E181" s="79"/>
      <c r="F181" s="79"/>
      <c r="G181" s="79"/>
      <c r="H181" s="79"/>
      <c r="I181" s="79"/>
    </row>
    <row r="182" spans="1:10" hidden="1" outlineLevel="1" x14ac:dyDescent="0.2">
      <c r="A182" s="62"/>
      <c r="B182" s="76" t="s">
        <v>230</v>
      </c>
      <c r="C182" s="78">
        <v>1</v>
      </c>
      <c r="D182" s="78" t="s">
        <v>196</v>
      </c>
      <c r="E182" s="79">
        <v>1216.5355555555554</v>
      </c>
      <c r="F182" s="79">
        <v>114.35777777777778</v>
      </c>
      <c r="G182" s="79">
        <f>ROUND((C182*(E182)),2)</f>
        <v>1216.54</v>
      </c>
      <c r="H182" s="79">
        <f>ROUND((C182*(F182)),2)</f>
        <v>114.36</v>
      </c>
      <c r="I182" s="79"/>
    </row>
    <row r="183" spans="1:10" hidden="1" outlineLevel="1" x14ac:dyDescent="0.2">
      <c r="A183" s="62"/>
      <c r="B183" s="76" t="s">
        <v>174</v>
      </c>
      <c r="C183" s="78"/>
      <c r="D183" s="78"/>
      <c r="E183" s="79"/>
      <c r="F183" s="79"/>
      <c r="G183" s="79">
        <f>SUM(G177:G182)</f>
        <v>7007.3</v>
      </c>
      <c r="H183" s="79">
        <f>SUM(H177:H182)</f>
        <v>1156.7</v>
      </c>
      <c r="I183" s="79">
        <f>SUM(G183:H183)</f>
        <v>8164</v>
      </c>
    </row>
    <row r="184" spans="1:10" collapsed="1" x14ac:dyDescent="0.2"/>
    <row r="185" spans="1:10" x14ac:dyDescent="0.2">
      <c r="A185" s="71">
        <f>+A173+0.01</f>
        <v>102.10000000000005</v>
      </c>
      <c r="B185" s="72" t="s">
        <v>239</v>
      </c>
      <c r="C185" s="73">
        <v>1</v>
      </c>
      <c r="D185" s="73" t="s">
        <v>196</v>
      </c>
      <c r="E185" s="74"/>
      <c r="F185" s="74"/>
      <c r="G185" s="74">
        <f>+G194/C187</f>
        <v>7436.35</v>
      </c>
      <c r="H185" s="74">
        <f>+H194/C187</f>
        <v>1158.0600000000002</v>
      </c>
      <c r="I185" s="75">
        <f>+H185+G185</f>
        <v>8594.41</v>
      </c>
      <c r="J185" s="66" t="s">
        <v>167</v>
      </c>
    </row>
    <row r="186" spans="1:10" hidden="1" outlineLevel="1" x14ac:dyDescent="0.2">
      <c r="A186" s="55"/>
      <c r="B186" s="76" t="s">
        <v>240</v>
      </c>
      <c r="C186" s="56"/>
      <c r="D186" s="56"/>
      <c r="E186" s="57"/>
      <c r="F186" s="57"/>
      <c r="G186" s="57"/>
      <c r="H186" s="57"/>
      <c r="I186" s="58"/>
      <c r="J186" s="63"/>
    </row>
    <row r="187" spans="1:10" hidden="1" outlineLevel="1" x14ac:dyDescent="0.2">
      <c r="A187" s="55"/>
      <c r="B187" s="77" t="s">
        <v>169</v>
      </c>
      <c r="C187" s="78">
        <v>1</v>
      </c>
      <c r="D187" s="78" t="s">
        <v>196</v>
      </c>
      <c r="E187" s="57"/>
      <c r="F187" s="57"/>
      <c r="G187" s="57"/>
      <c r="H187" s="57"/>
      <c r="I187" s="58"/>
      <c r="J187" s="63"/>
    </row>
    <row r="188" spans="1:10" hidden="1" outlineLevel="1" x14ac:dyDescent="0.2">
      <c r="A188" s="62"/>
      <c r="B188" s="77" t="s">
        <v>170</v>
      </c>
      <c r="C188" s="78"/>
      <c r="D188" s="78"/>
      <c r="E188" s="79"/>
      <c r="F188" s="79"/>
      <c r="G188" s="79"/>
      <c r="H188" s="79"/>
      <c r="I188" s="79"/>
    </row>
    <row r="189" spans="1:10" hidden="1" outlineLevel="1" x14ac:dyDescent="0.2">
      <c r="A189" s="62"/>
      <c r="B189" s="76" t="s">
        <v>220</v>
      </c>
      <c r="C189" s="78">
        <v>10</v>
      </c>
      <c r="D189" s="78" t="s">
        <v>184</v>
      </c>
      <c r="E189" s="79">
        <v>453.39</v>
      </c>
      <c r="F189" s="79">
        <v>81.61</v>
      </c>
      <c r="G189" s="79">
        <f>ROUND((C189*(E189)),2)</f>
        <v>4533.8999999999996</v>
      </c>
      <c r="H189" s="79">
        <f>ROUND((C189*(F189)),2)</f>
        <v>816.1</v>
      </c>
      <c r="I189" s="79"/>
    </row>
    <row r="190" spans="1:10" hidden="1" outlineLevel="1" x14ac:dyDescent="0.2">
      <c r="A190" s="62"/>
      <c r="B190" s="76" t="s">
        <v>221</v>
      </c>
      <c r="C190" s="78">
        <v>0.55000000000000004</v>
      </c>
      <c r="D190" s="78" t="s">
        <v>222</v>
      </c>
      <c r="E190" s="79">
        <v>1542.37</v>
      </c>
      <c r="F190" s="79">
        <v>277.63</v>
      </c>
      <c r="G190" s="79">
        <f>ROUND((C190*(E190)),2)</f>
        <v>848.3</v>
      </c>
      <c r="H190" s="79">
        <f>ROUND((C190*(F190)),2)</f>
        <v>152.69999999999999</v>
      </c>
      <c r="I190" s="79"/>
    </row>
    <row r="191" spans="1:10" hidden="1" outlineLevel="1" x14ac:dyDescent="0.2">
      <c r="A191" s="62"/>
      <c r="B191" s="76" t="s">
        <v>223</v>
      </c>
      <c r="C191" s="78">
        <v>0.51</v>
      </c>
      <c r="D191" s="78" t="s">
        <v>222</v>
      </c>
      <c r="E191" s="79">
        <v>1398.31</v>
      </c>
      <c r="F191" s="79">
        <v>251.7</v>
      </c>
      <c r="G191" s="79">
        <f>ROUND((C191*(E191)),2)</f>
        <v>713.14</v>
      </c>
      <c r="H191" s="79">
        <f>ROUND((C191*(F191)),2)</f>
        <v>128.37</v>
      </c>
      <c r="I191" s="79"/>
    </row>
    <row r="192" spans="1:10" hidden="1" outlineLevel="1" x14ac:dyDescent="0.2">
      <c r="A192" s="62"/>
      <c r="B192" s="76" t="s">
        <v>224</v>
      </c>
      <c r="C192" s="78">
        <v>60</v>
      </c>
      <c r="D192" s="78" t="s">
        <v>225</v>
      </c>
      <c r="E192" s="79">
        <v>1.5</v>
      </c>
      <c r="F192" s="79">
        <v>0.27</v>
      </c>
      <c r="G192" s="79">
        <f>ROUND((C192*(E192)),2)</f>
        <v>90</v>
      </c>
      <c r="H192" s="79">
        <f>ROUND((C192*(F192)),2)</f>
        <v>16.2</v>
      </c>
      <c r="I192" s="79"/>
    </row>
    <row r="193" spans="1:10" hidden="1" outlineLevel="1" x14ac:dyDescent="0.2">
      <c r="A193" s="62"/>
      <c r="B193" s="76" t="s">
        <v>226</v>
      </c>
      <c r="C193" s="78">
        <v>1</v>
      </c>
      <c r="D193" s="78" t="s">
        <v>196</v>
      </c>
      <c r="E193" s="79">
        <v>1251.01</v>
      </c>
      <c r="F193" s="79">
        <v>44.692857142857143</v>
      </c>
      <c r="G193" s="79">
        <f>ROUND((C193*(E193)),2)</f>
        <v>1251.01</v>
      </c>
      <c r="H193" s="79">
        <f>ROUND((C193*(F193)),2)</f>
        <v>44.69</v>
      </c>
      <c r="I193" s="79"/>
    </row>
    <row r="194" spans="1:10" hidden="1" outlineLevel="1" x14ac:dyDescent="0.2">
      <c r="A194" s="62"/>
      <c r="B194" s="76" t="s">
        <v>174</v>
      </c>
      <c r="C194" s="78"/>
      <c r="D194" s="78"/>
      <c r="E194" s="79"/>
      <c r="F194" s="79"/>
      <c r="G194" s="79">
        <f>SUM(G189:G193)</f>
        <v>7436.35</v>
      </c>
      <c r="H194" s="79">
        <f>SUM(H189:H193)</f>
        <v>1158.0600000000002</v>
      </c>
      <c r="I194" s="79">
        <f>SUM(G194:H194)</f>
        <v>8594.41</v>
      </c>
    </row>
    <row r="195" spans="1:10" collapsed="1" x14ac:dyDescent="0.2"/>
    <row r="196" spans="1:10" x14ac:dyDescent="0.2">
      <c r="A196" s="71">
        <f>+A185+0.01</f>
        <v>102.11000000000006</v>
      </c>
      <c r="B196" s="72" t="s">
        <v>241</v>
      </c>
      <c r="C196" s="73">
        <v>1</v>
      </c>
      <c r="D196" s="73" t="s">
        <v>196</v>
      </c>
      <c r="E196" s="74"/>
      <c r="F196" s="74"/>
      <c r="G196" s="74">
        <f>+G205/C198</f>
        <v>7060.6100000000006</v>
      </c>
      <c r="H196" s="74">
        <f>+H205/C198</f>
        <v>1166.3000000000002</v>
      </c>
      <c r="I196" s="75">
        <f>+H196+G196</f>
        <v>8226.91</v>
      </c>
      <c r="J196" s="66" t="s">
        <v>167</v>
      </c>
    </row>
    <row r="197" spans="1:10" hidden="1" outlineLevel="1" x14ac:dyDescent="0.2">
      <c r="A197" s="55"/>
      <c r="B197" s="76" t="s">
        <v>240</v>
      </c>
      <c r="C197" s="56"/>
      <c r="D197" s="56"/>
      <c r="E197" s="57"/>
      <c r="F197" s="57"/>
      <c r="G197" s="57"/>
      <c r="H197" s="57"/>
      <c r="I197" s="58"/>
      <c r="J197" s="63"/>
    </row>
    <row r="198" spans="1:10" hidden="1" outlineLevel="1" x14ac:dyDescent="0.2">
      <c r="A198" s="55"/>
      <c r="B198" s="77" t="s">
        <v>169</v>
      </c>
      <c r="C198" s="78">
        <v>1</v>
      </c>
      <c r="D198" s="78" t="s">
        <v>196</v>
      </c>
      <c r="E198" s="57"/>
      <c r="F198" s="57"/>
      <c r="G198" s="57"/>
      <c r="H198" s="57"/>
      <c r="I198" s="58"/>
      <c r="J198" s="63"/>
    </row>
    <row r="199" spans="1:10" hidden="1" outlineLevel="1" x14ac:dyDescent="0.2">
      <c r="A199" s="62"/>
      <c r="B199" s="77" t="s">
        <v>170</v>
      </c>
      <c r="C199" s="78"/>
      <c r="D199" s="78"/>
      <c r="E199" s="79"/>
      <c r="F199" s="79"/>
      <c r="G199" s="79"/>
      <c r="H199" s="79"/>
      <c r="I199" s="79"/>
    </row>
    <row r="200" spans="1:10" hidden="1" outlineLevel="1" x14ac:dyDescent="0.2">
      <c r="A200" s="62"/>
      <c r="B200" s="76" t="s">
        <v>220</v>
      </c>
      <c r="C200" s="78">
        <v>10</v>
      </c>
      <c r="D200" s="78" t="s">
        <v>184</v>
      </c>
      <c r="E200" s="79">
        <v>453.39</v>
      </c>
      <c r="F200" s="79">
        <v>81.61</v>
      </c>
      <c r="G200" s="79">
        <f>ROUND((C200*(E200)),2)</f>
        <v>4533.8999999999996</v>
      </c>
      <c r="H200" s="79">
        <f>ROUND((C200*(F200)),2)</f>
        <v>816.1</v>
      </c>
      <c r="I200" s="79"/>
    </row>
    <row r="201" spans="1:10" hidden="1" outlineLevel="1" x14ac:dyDescent="0.2">
      <c r="A201" s="62"/>
      <c r="B201" s="76" t="s">
        <v>221</v>
      </c>
      <c r="C201" s="78">
        <v>0.55000000000000004</v>
      </c>
      <c r="D201" s="78" t="s">
        <v>222</v>
      </c>
      <c r="E201" s="79">
        <v>1542.37</v>
      </c>
      <c r="F201" s="79">
        <v>277.63</v>
      </c>
      <c r="G201" s="79">
        <f>ROUND((C201*(E201)),2)</f>
        <v>848.3</v>
      </c>
      <c r="H201" s="79">
        <f>ROUND((C201*(F201)),2)</f>
        <v>152.69999999999999</v>
      </c>
      <c r="I201" s="79"/>
    </row>
    <row r="202" spans="1:10" hidden="1" outlineLevel="1" x14ac:dyDescent="0.2">
      <c r="A202" s="62"/>
      <c r="B202" s="76" t="s">
        <v>223</v>
      </c>
      <c r="C202" s="78">
        <v>0.51</v>
      </c>
      <c r="D202" s="78" t="s">
        <v>222</v>
      </c>
      <c r="E202" s="79">
        <v>1398.31</v>
      </c>
      <c r="F202" s="79">
        <v>251.7</v>
      </c>
      <c r="G202" s="79">
        <f>ROUND((C202*(E202)),2)</f>
        <v>713.14</v>
      </c>
      <c r="H202" s="79">
        <f>ROUND((C202*(F202)),2)</f>
        <v>128.37</v>
      </c>
      <c r="I202" s="79"/>
    </row>
    <row r="203" spans="1:10" hidden="1" outlineLevel="1" x14ac:dyDescent="0.2">
      <c r="A203" s="62"/>
      <c r="B203" s="76" t="s">
        <v>224</v>
      </c>
      <c r="C203" s="78">
        <v>60</v>
      </c>
      <c r="D203" s="78" t="s">
        <v>225</v>
      </c>
      <c r="E203" s="79">
        <v>1.5</v>
      </c>
      <c r="F203" s="79">
        <v>0.27</v>
      </c>
      <c r="G203" s="79">
        <f>ROUND((C203*(E203)),2)</f>
        <v>90</v>
      </c>
      <c r="H203" s="79">
        <f>ROUND((C203*(F203)),2)</f>
        <v>16.2</v>
      </c>
      <c r="I203" s="79"/>
    </row>
    <row r="204" spans="1:10" hidden="1" outlineLevel="1" x14ac:dyDescent="0.2">
      <c r="A204" s="62"/>
      <c r="B204" s="76" t="s">
        <v>228</v>
      </c>
      <c r="C204" s="78">
        <v>1</v>
      </c>
      <c r="D204" s="78" t="s">
        <v>196</v>
      </c>
      <c r="E204" s="79">
        <v>875.27388888888879</v>
      </c>
      <c r="F204" s="79">
        <v>52.930555555555557</v>
      </c>
      <c r="G204" s="79">
        <f>ROUND((C204*(E204)),2)</f>
        <v>875.27</v>
      </c>
      <c r="H204" s="79">
        <f>ROUND((C204*(F204)),2)</f>
        <v>52.93</v>
      </c>
      <c r="I204" s="79"/>
    </row>
    <row r="205" spans="1:10" hidden="1" outlineLevel="1" x14ac:dyDescent="0.2">
      <c r="A205" s="62"/>
      <c r="B205" s="76" t="s">
        <v>174</v>
      </c>
      <c r="C205" s="78"/>
      <c r="D205" s="78"/>
      <c r="E205" s="79"/>
      <c r="F205" s="79"/>
      <c r="G205" s="79">
        <f>SUM(G200:G204)</f>
        <v>7060.6100000000006</v>
      </c>
      <c r="H205" s="79">
        <f>SUM(H200:H204)</f>
        <v>1166.3000000000002</v>
      </c>
      <c r="I205" s="79">
        <f>SUM(G205:H205)</f>
        <v>8226.91</v>
      </c>
    </row>
    <row r="206" spans="1:10" collapsed="1" x14ac:dyDescent="0.2"/>
    <row r="207" spans="1:10" x14ac:dyDescent="0.2">
      <c r="A207" s="71">
        <f>+A196+0.01</f>
        <v>102.12000000000006</v>
      </c>
      <c r="B207" s="72" t="s">
        <v>242</v>
      </c>
      <c r="C207" s="73">
        <v>1</v>
      </c>
      <c r="D207" s="73" t="s">
        <v>196</v>
      </c>
      <c r="E207" s="74"/>
      <c r="F207" s="74"/>
      <c r="G207" s="74">
        <f>+G216/C209</f>
        <v>7401.88</v>
      </c>
      <c r="H207" s="74">
        <f>+H216/C209</f>
        <v>1227.73</v>
      </c>
      <c r="I207" s="75">
        <f>+H207+G207</f>
        <v>8629.61</v>
      </c>
      <c r="J207" s="66" t="s">
        <v>167</v>
      </c>
    </row>
    <row r="208" spans="1:10" hidden="1" outlineLevel="1" x14ac:dyDescent="0.2">
      <c r="A208" s="55"/>
      <c r="B208" s="76" t="s">
        <v>240</v>
      </c>
      <c r="C208" s="56"/>
      <c r="D208" s="56"/>
      <c r="E208" s="57"/>
      <c r="F208" s="57"/>
      <c r="G208" s="57"/>
      <c r="H208" s="57"/>
      <c r="I208" s="58"/>
      <c r="J208" s="63"/>
    </row>
    <row r="209" spans="1:10" hidden="1" outlineLevel="1" x14ac:dyDescent="0.2">
      <c r="A209" s="55"/>
      <c r="B209" s="77" t="s">
        <v>169</v>
      </c>
      <c r="C209" s="78">
        <v>1</v>
      </c>
      <c r="D209" s="78" t="s">
        <v>196</v>
      </c>
      <c r="E209" s="57"/>
      <c r="F209" s="57"/>
      <c r="G209" s="57"/>
      <c r="H209" s="57"/>
      <c r="I209" s="58"/>
      <c r="J209" s="63"/>
    </row>
    <row r="210" spans="1:10" hidden="1" outlineLevel="1" x14ac:dyDescent="0.2">
      <c r="A210" s="62"/>
      <c r="B210" s="77" t="s">
        <v>170</v>
      </c>
      <c r="C210" s="78"/>
      <c r="D210" s="78"/>
      <c r="E210" s="79"/>
      <c r="F210" s="79"/>
      <c r="G210" s="79"/>
      <c r="H210" s="79"/>
      <c r="I210" s="79"/>
    </row>
    <row r="211" spans="1:10" hidden="1" outlineLevel="1" x14ac:dyDescent="0.2">
      <c r="A211" s="62"/>
      <c r="B211" s="76" t="s">
        <v>220</v>
      </c>
      <c r="C211" s="78">
        <v>10</v>
      </c>
      <c r="D211" s="78" t="s">
        <v>184</v>
      </c>
      <c r="E211" s="79">
        <v>453.39</v>
      </c>
      <c r="F211" s="79">
        <v>81.61</v>
      </c>
      <c r="G211" s="79">
        <f>ROUND((C211*(E211)),2)</f>
        <v>4533.8999999999996</v>
      </c>
      <c r="H211" s="79">
        <f>ROUND((C211*(F211)),2)</f>
        <v>816.1</v>
      </c>
      <c r="I211" s="79"/>
    </row>
    <row r="212" spans="1:10" hidden="1" outlineLevel="1" x14ac:dyDescent="0.2">
      <c r="A212" s="62"/>
      <c r="B212" s="76" t="s">
        <v>221</v>
      </c>
      <c r="C212" s="78">
        <v>0.55000000000000004</v>
      </c>
      <c r="D212" s="78" t="s">
        <v>222</v>
      </c>
      <c r="E212" s="79">
        <v>1542.37</v>
      </c>
      <c r="F212" s="79">
        <v>277.63</v>
      </c>
      <c r="G212" s="79">
        <f>ROUND((C212*(E212)),2)</f>
        <v>848.3</v>
      </c>
      <c r="H212" s="79">
        <f>ROUND((C212*(F212)),2)</f>
        <v>152.69999999999999</v>
      </c>
      <c r="I212" s="79"/>
    </row>
    <row r="213" spans="1:10" hidden="1" outlineLevel="1" x14ac:dyDescent="0.2">
      <c r="A213" s="62"/>
      <c r="B213" s="76" t="s">
        <v>223</v>
      </c>
      <c r="C213" s="78">
        <v>0.51</v>
      </c>
      <c r="D213" s="78" t="s">
        <v>222</v>
      </c>
      <c r="E213" s="79">
        <v>1398.31</v>
      </c>
      <c r="F213" s="79">
        <v>251.7</v>
      </c>
      <c r="G213" s="79">
        <f>ROUND((C213*(E213)),2)</f>
        <v>713.14</v>
      </c>
      <c r="H213" s="79">
        <f>ROUND((C213*(F213)),2)</f>
        <v>128.37</v>
      </c>
      <c r="I213" s="79"/>
    </row>
    <row r="214" spans="1:10" hidden="1" outlineLevel="1" x14ac:dyDescent="0.2">
      <c r="A214" s="62"/>
      <c r="B214" s="76" t="s">
        <v>224</v>
      </c>
      <c r="C214" s="78">
        <v>60</v>
      </c>
      <c r="D214" s="78" t="s">
        <v>225</v>
      </c>
      <c r="E214" s="79">
        <v>1.5</v>
      </c>
      <c r="F214" s="79">
        <v>0.27</v>
      </c>
      <c r="G214" s="79">
        <f>ROUND((C214*(E214)),2)</f>
        <v>90</v>
      </c>
      <c r="H214" s="79">
        <f>ROUND((C214*(F214)),2)</f>
        <v>16.2</v>
      </c>
      <c r="I214" s="79"/>
    </row>
    <row r="215" spans="1:10" hidden="1" outlineLevel="1" x14ac:dyDescent="0.2">
      <c r="A215" s="62"/>
      <c r="B215" s="76" t="s">
        <v>230</v>
      </c>
      <c r="C215" s="78">
        <v>1</v>
      </c>
      <c r="D215" s="78" t="s">
        <v>196</v>
      </c>
      <c r="E215" s="79">
        <v>1216.5355555555554</v>
      </c>
      <c r="F215" s="79">
        <v>114.35777777777778</v>
      </c>
      <c r="G215" s="79">
        <f>ROUND((C215*(E215)),2)</f>
        <v>1216.54</v>
      </c>
      <c r="H215" s="79">
        <f>ROUND((C215*(F215)),2)</f>
        <v>114.36</v>
      </c>
      <c r="I215" s="79"/>
    </row>
    <row r="216" spans="1:10" hidden="1" outlineLevel="1" x14ac:dyDescent="0.2">
      <c r="A216" s="62"/>
      <c r="B216" s="76" t="s">
        <v>174</v>
      </c>
      <c r="C216" s="78"/>
      <c r="D216" s="78"/>
      <c r="E216" s="79"/>
      <c r="F216" s="79"/>
      <c r="G216" s="79">
        <f>SUM(G211:G215)</f>
        <v>7401.88</v>
      </c>
      <c r="H216" s="79">
        <f>SUM(H211:H215)</f>
        <v>1227.73</v>
      </c>
      <c r="I216" s="79">
        <f>SUM(G216:H216)</f>
        <v>8629.61</v>
      </c>
    </row>
    <row r="217" spans="1:10" collapsed="1" x14ac:dyDescent="0.2"/>
    <row r="218" spans="1:10" x14ac:dyDescent="0.2">
      <c r="A218" s="71">
        <f>+A207+0.01</f>
        <v>102.13000000000007</v>
      </c>
      <c r="B218" s="72" t="s">
        <v>243</v>
      </c>
      <c r="C218" s="73">
        <v>1</v>
      </c>
      <c r="D218" s="73" t="s">
        <v>196</v>
      </c>
      <c r="E218" s="74"/>
      <c r="F218" s="74"/>
      <c r="G218" s="74">
        <f>+G227/C220</f>
        <v>7828.05</v>
      </c>
      <c r="H218" s="74">
        <f>+H227/C220</f>
        <v>1228.5600000000002</v>
      </c>
      <c r="I218" s="75">
        <f>+H218+G218</f>
        <v>9056.61</v>
      </c>
      <c r="J218" s="66" t="s">
        <v>167</v>
      </c>
    </row>
    <row r="219" spans="1:10" hidden="1" outlineLevel="1" x14ac:dyDescent="0.2">
      <c r="A219" s="55"/>
      <c r="B219" s="76" t="s">
        <v>244</v>
      </c>
      <c r="C219" s="56"/>
      <c r="D219" s="56"/>
      <c r="E219" s="57"/>
      <c r="F219" s="57"/>
      <c r="G219" s="57"/>
      <c r="H219" s="57"/>
      <c r="I219" s="58"/>
      <c r="J219" s="63"/>
    </row>
    <row r="220" spans="1:10" hidden="1" outlineLevel="1" x14ac:dyDescent="0.2">
      <c r="A220" s="55"/>
      <c r="B220" s="77" t="s">
        <v>169</v>
      </c>
      <c r="C220" s="78">
        <v>1</v>
      </c>
      <c r="D220" s="78" t="s">
        <v>196</v>
      </c>
      <c r="E220" s="57"/>
      <c r="F220" s="57"/>
      <c r="G220" s="57"/>
      <c r="H220" s="57"/>
      <c r="I220" s="58"/>
      <c r="J220" s="63"/>
    </row>
    <row r="221" spans="1:10" hidden="1" outlineLevel="1" x14ac:dyDescent="0.2">
      <c r="A221" s="62"/>
      <c r="B221" s="77" t="s">
        <v>170</v>
      </c>
      <c r="C221" s="78"/>
      <c r="D221" s="78"/>
      <c r="E221" s="79"/>
      <c r="F221" s="79"/>
      <c r="G221" s="79"/>
      <c r="H221" s="79"/>
      <c r="I221" s="79"/>
    </row>
    <row r="222" spans="1:10" hidden="1" outlineLevel="1" x14ac:dyDescent="0.2">
      <c r="A222" s="62"/>
      <c r="B222" s="76" t="s">
        <v>220</v>
      </c>
      <c r="C222" s="78">
        <v>11</v>
      </c>
      <c r="D222" s="78" t="s">
        <v>184</v>
      </c>
      <c r="E222" s="79">
        <v>453.39</v>
      </c>
      <c r="F222" s="79">
        <v>81.61</v>
      </c>
      <c r="G222" s="79">
        <f>ROUND((C222*(E222)),2)</f>
        <v>4987.29</v>
      </c>
      <c r="H222" s="79">
        <f>ROUND((C222*(F222)),2)</f>
        <v>897.71</v>
      </c>
      <c r="I222" s="79"/>
    </row>
    <row r="223" spans="1:10" hidden="1" outlineLevel="1" x14ac:dyDescent="0.2">
      <c r="A223" s="62"/>
      <c r="B223" s="76" t="s">
        <v>221</v>
      </c>
      <c r="C223" s="78">
        <v>0.51</v>
      </c>
      <c r="D223" s="78" t="s">
        <v>222</v>
      </c>
      <c r="E223" s="79">
        <v>1542.37</v>
      </c>
      <c r="F223" s="79">
        <v>277.63</v>
      </c>
      <c r="G223" s="79">
        <f>ROUND((C223*(E223)),2)</f>
        <v>786.61</v>
      </c>
      <c r="H223" s="79">
        <f>ROUND((C223*(F223)),2)</f>
        <v>141.59</v>
      </c>
      <c r="I223" s="79"/>
    </row>
    <row r="224" spans="1:10" hidden="1" outlineLevel="1" x14ac:dyDescent="0.2">
      <c r="A224" s="62"/>
      <c r="B224" s="76" t="s">
        <v>223</v>
      </c>
      <c r="C224" s="78">
        <v>0.51</v>
      </c>
      <c r="D224" s="78" t="s">
        <v>222</v>
      </c>
      <c r="E224" s="79">
        <v>1398.31</v>
      </c>
      <c r="F224" s="79">
        <v>251.7</v>
      </c>
      <c r="G224" s="79">
        <f>ROUND((C224*(E224)),2)</f>
        <v>713.14</v>
      </c>
      <c r="H224" s="79">
        <f>ROUND((C224*(F224)),2)</f>
        <v>128.37</v>
      </c>
      <c r="I224" s="79"/>
    </row>
    <row r="225" spans="1:10" hidden="1" outlineLevel="1" x14ac:dyDescent="0.2">
      <c r="A225" s="62"/>
      <c r="B225" s="76" t="s">
        <v>224</v>
      </c>
      <c r="C225" s="78">
        <v>60</v>
      </c>
      <c r="D225" s="78" t="s">
        <v>225</v>
      </c>
      <c r="E225" s="79">
        <v>1.5</v>
      </c>
      <c r="F225" s="79">
        <v>0.27</v>
      </c>
      <c r="G225" s="79">
        <f>ROUND((C225*(E225)),2)</f>
        <v>90</v>
      </c>
      <c r="H225" s="79">
        <f>ROUND((C225*(F225)),2)</f>
        <v>16.2</v>
      </c>
      <c r="I225" s="79"/>
    </row>
    <row r="226" spans="1:10" hidden="1" outlineLevel="1" x14ac:dyDescent="0.2">
      <c r="A226" s="62"/>
      <c r="B226" s="76" t="s">
        <v>226</v>
      </c>
      <c r="C226" s="78">
        <v>1</v>
      </c>
      <c r="D226" s="78" t="s">
        <v>196</v>
      </c>
      <c r="E226" s="79">
        <v>1251.01</v>
      </c>
      <c r="F226" s="79">
        <v>44.692857142857143</v>
      </c>
      <c r="G226" s="79">
        <f>ROUND((C226*(E226)),2)</f>
        <v>1251.01</v>
      </c>
      <c r="H226" s="79">
        <f>ROUND((C226*(F226)),2)</f>
        <v>44.69</v>
      </c>
      <c r="I226" s="79"/>
    </row>
    <row r="227" spans="1:10" hidden="1" outlineLevel="1" x14ac:dyDescent="0.2">
      <c r="A227" s="62"/>
      <c r="B227" s="76" t="s">
        <v>174</v>
      </c>
      <c r="C227" s="78"/>
      <c r="D227" s="78"/>
      <c r="E227" s="79"/>
      <c r="F227" s="79"/>
      <c r="G227" s="79">
        <f>SUM(G222:G226)</f>
        <v>7828.05</v>
      </c>
      <c r="H227" s="79">
        <f>SUM(H222:H226)</f>
        <v>1228.5600000000002</v>
      </c>
      <c r="I227" s="79">
        <f>SUM(H227:H227)</f>
        <v>1228.5600000000002</v>
      </c>
    </row>
    <row r="228" spans="1:10" collapsed="1" x14ac:dyDescent="0.2"/>
    <row r="229" spans="1:10" x14ac:dyDescent="0.2">
      <c r="A229" s="71">
        <f>+A218+0.01</f>
        <v>102.14000000000007</v>
      </c>
      <c r="B229" s="72" t="s">
        <v>245</v>
      </c>
      <c r="C229" s="73">
        <v>1</v>
      </c>
      <c r="D229" s="73" t="s">
        <v>196</v>
      </c>
      <c r="E229" s="74"/>
      <c r="F229" s="74"/>
      <c r="G229" s="74">
        <f>+G238/C231</f>
        <v>7452.3099999999995</v>
      </c>
      <c r="H229" s="74">
        <f>+H238/C231</f>
        <v>1236.8000000000002</v>
      </c>
      <c r="I229" s="75">
        <f>+H229+G229</f>
        <v>8689.11</v>
      </c>
      <c r="J229" s="66" t="s">
        <v>167</v>
      </c>
    </row>
    <row r="230" spans="1:10" hidden="1" outlineLevel="1" x14ac:dyDescent="0.2">
      <c r="A230" s="55"/>
      <c r="B230" s="76" t="s">
        <v>244</v>
      </c>
      <c r="C230" s="56"/>
      <c r="D230" s="56"/>
      <c r="E230" s="57"/>
      <c r="F230" s="57"/>
      <c r="G230" s="57"/>
      <c r="H230" s="57"/>
      <c r="I230" s="58"/>
      <c r="J230" s="63"/>
    </row>
    <row r="231" spans="1:10" hidden="1" outlineLevel="1" x14ac:dyDescent="0.2">
      <c r="A231" s="55"/>
      <c r="B231" s="77" t="s">
        <v>169</v>
      </c>
      <c r="C231" s="78">
        <v>1</v>
      </c>
      <c r="D231" s="78" t="s">
        <v>196</v>
      </c>
      <c r="E231" s="57"/>
      <c r="F231" s="57"/>
      <c r="G231" s="57"/>
      <c r="H231" s="57"/>
      <c r="I231" s="58"/>
      <c r="J231" s="63"/>
    </row>
    <row r="232" spans="1:10" hidden="1" outlineLevel="1" x14ac:dyDescent="0.2">
      <c r="A232" s="62"/>
      <c r="B232" s="77" t="s">
        <v>170</v>
      </c>
      <c r="C232" s="78"/>
      <c r="D232" s="78"/>
      <c r="E232" s="79"/>
      <c r="F232" s="79"/>
      <c r="G232" s="79"/>
      <c r="H232" s="79"/>
      <c r="I232" s="79"/>
    </row>
    <row r="233" spans="1:10" hidden="1" outlineLevel="1" x14ac:dyDescent="0.2">
      <c r="A233" s="62"/>
      <c r="B233" s="76" t="s">
        <v>220</v>
      </c>
      <c r="C233" s="78">
        <v>11</v>
      </c>
      <c r="D233" s="78" t="s">
        <v>184</v>
      </c>
      <c r="E233" s="79">
        <v>453.39</v>
      </c>
      <c r="F233" s="79">
        <v>81.61</v>
      </c>
      <c r="G233" s="79">
        <f>ROUND((C233*(E233)),2)</f>
        <v>4987.29</v>
      </c>
      <c r="H233" s="79">
        <f>ROUND((C233*(F233)),2)</f>
        <v>897.71</v>
      </c>
      <c r="I233" s="79"/>
    </row>
    <row r="234" spans="1:10" hidden="1" outlineLevel="1" x14ac:dyDescent="0.2">
      <c r="A234" s="62"/>
      <c r="B234" s="76" t="s">
        <v>221</v>
      </c>
      <c r="C234" s="78">
        <v>0.51</v>
      </c>
      <c r="D234" s="78" t="s">
        <v>222</v>
      </c>
      <c r="E234" s="79">
        <v>1542.37</v>
      </c>
      <c r="F234" s="79">
        <v>277.63</v>
      </c>
      <c r="G234" s="79">
        <f>ROUND((C234*(E234)),2)</f>
        <v>786.61</v>
      </c>
      <c r="H234" s="79">
        <f>ROUND((C234*(F234)),2)</f>
        <v>141.59</v>
      </c>
      <c r="I234" s="79"/>
    </row>
    <row r="235" spans="1:10" hidden="1" outlineLevel="1" x14ac:dyDescent="0.2">
      <c r="A235" s="62"/>
      <c r="B235" s="76" t="s">
        <v>223</v>
      </c>
      <c r="C235" s="78">
        <v>0.51</v>
      </c>
      <c r="D235" s="78" t="s">
        <v>222</v>
      </c>
      <c r="E235" s="79">
        <v>1398.31</v>
      </c>
      <c r="F235" s="79">
        <v>251.7</v>
      </c>
      <c r="G235" s="79">
        <f>ROUND((C235*(E235)),2)</f>
        <v>713.14</v>
      </c>
      <c r="H235" s="79">
        <f>ROUND((C235*(F235)),2)</f>
        <v>128.37</v>
      </c>
      <c r="I235" s="79"/>
    </row>
    <row r="236" spans="1:10" hidden="1" outlineLevel="1" x14ac:dyDescent="0.2">
      <c r="A236" s="62"/>
      <c r="B236" s="76" t="s">
        <v>224</v>
      </c>
      <c r="C236" s="78">
        <v>60</v>
      </c>
      <c r="D236" s="78" t="s">
        <v>225</v>
      </c>
      <c r="E236" s="79">
        <v>1.5</v>
      </c>
      <c r="F236" s="79">
        <v>0.27</v>
      </c>
      <c r="G236" s="79">
        <f>ROUND((C236*(E236)),2)</f>
        <v>90</v>
      </c>
      <c r="H236" s="79">
        <f>ROUND((C236*(F236)),2)</f>
        <v>16.2</v>
      </c>
      <c r="I236" s="79"/>
    </row>
    <row r="237" spans="1:10" hidden="1" outlineLevel="1" x14ac:dyDescent="0.2">
      <c r="A237" s="62"/>
      <c r="B237" s="76" t="s">
        <v>228</v>
      </c>
      <c r="C237" s="78">
        <v>1</v>
      </c>
      <c r="D237" s="78" t="s">
        <v>196</v>
      </c>
      <c r="E237" s="79">
        <v>875.27388888888879</v>
      </c>
      <c r="F237" s="79">
        <v>52.930555555555557</v>
      </c>
      <c r="G237" s="79">
        <f>ROUND((C237*(E237)),2)</f>
        <v>875.27</v>
      </c>
      <c r="H237" s="79">
        <f>ROUND((C237*(F237)),2)</f>
        <v>52.93</v>
      </c>
      <c r="I237" s="79"/>
    </row>
    <row r="238" spans="1:10" hidden="1" outlineLevel="1" x14ac:dyDescent="0.2">
      <c r="A238" s="62"/>
      <c r="B238" s="76" t="s">
        <v>174</v>
      </c>
      <c r="C238" s="78"/>
      <c r="D238" s="78"/>
      <c r="E238" s="79"/>
      <c r="F238" s="79"/>
      <c r="G238" s="79">
        <f>SUM(G233:G237)</f>
        <v>7452.3099999999995</v>
      </c>
      <c r="H238" s="79">
        <f>SUM(H233:H237)</f>
        <v>1236.8000000000002</v>
      </c>
      <c r="I238" s="79">
        <f>SUM(G238:H238)</f>
        <v>8689.11</v>
      </c>
    </row>
    <row r="239" spans="1:10" collapsed="1" x14ac:dyDescent="0.2"/>
    <row r="240" spans="1:10" x14ac:dyDescent="0.2">
      <c r="A240" s="71">
        <f>+A229+0.01</f>
        <v>102.15000000000008</v>
      </c>
      <c r="B240" s="72" t="s">
        <v>246</v>
      </c>
      <c r="C240" s="73">
        <v>1</v>
      </c>
      <c r="D240" s="73" t="s">
        <v>196</v>
      </c>
      <c r="E240" s="74"/>
      <c r="F240" s="74"/>
      <c r="G240" s="74">
        <f>+G249/C242</f>
        <v>7793.58</v>
      </c>
      <c r="H240" s="74">
        <f>+H249/C242</f>
        <v>1298.23</v>
      </c>
      <c r="I240" s="75">
        <f>+H240+G240</f>
        <v>9091.81</v>
      </c>
      <c r="J240" s="66" t="s">
        <v>167</v>
      </c>
    </row>
    <row r="241" spans="1:10" hidden="1" outlineLevel="1" x14ac:dyDescent="0.2">
      <c r="A241" s="55"/>
      <c r="B241" s="76" t="s">
        <v>244</v>
      </c>
      <c r="C241" s="56"/>
      <c r="D241" s="56"/>
      <c r="E241" s="57"/>
      <c r="F241" s="57"/>
      <c r="G241" s="57"/>
      <c r="H241" s="57"/>
      <c r="I241" s="58"/>
      <c r="J241" s="63"/>
    </row>
    <row r="242" spans="1:10" hidden="1" outlineLevel="1" x14ac:dyDescent="0.2">
      <c r="A242" s="55"/>
      <c r="B242" s="77" t="s">
        <v>169</v>
      </c>
      <c r="C242" s="78">
        <v>1</v>
      </c>
      <c r="D242" s="78" t="s">
        <v>196</v>
      </c>
      <c r="E242" s="57"/>
      <c r="F242" s="57"/>
      <c r="G242" s="57"/>
      <c r="H242" s="57"/>
      <c r="I242" s="58"/>
      <c r="J242" s="63"/>
    </row>
    <row r="243" spans="1:10" hidden="1" outlineLevel="1" x14ac:dyDescent="0.2">
      <c r="A243" s="62"/>
      <c r="B243" s="77" t="s">
        <v>170</v>
      </c>
      <c r="C243" s="78"/>
      <c r="D243" s="78"/>
      <c r="E243" s="79"/>
      <c r="F243" s="79"/>
      <c r="G243" s="79"/>
      <c r="H243" s="79"/>
      <c r="I243" s="79"/>
    </row>
    <row r="244" spans="1:10" hidden="1" outlineLevel="1" x14ac:dyDescent="0.2">
      <c r="A244" s="62"/>
      <c r="B244" s="76" t="s">
        <v>220</v>
      </c>
      <c r="C244" s="78">
        <v>11</v>
      </c>
      <c r="D244" s="78" t="s">
        <v>184</v>
      </c>
      <c r="E244" s="79">
        <v>453.39</v>
      </c>
      <c r="F244" s="79">
        <v>81.61</v>
      </c>
      <c r="G244" s="79">
        <f>ROUND((C244*(E244)),2)</f>
        <v>4987.29</v>
      </c>
      <c r="H244" s="79">
        <f>ROUND((C244*(F244)),2)</f>
        <v>897.71</v>
      </c>
      <c r="I244" s="79"/>
    </row>
    <row r="245" spans="1:10" hidden="1" outlineLevel="1" x14ac:dyDescent="0.2">
      <c r="A245" s="62"/>
      <c r="B245" s="76" t="s">
        <v>221</v>
      </c>
      <c r="C245" s="78">
        <v>0.51</v>
      </c>
      <c r="D245" s="78" t="s">
        <v>222</v>
      </c>
      <c r="E245" s="79">
        <v>1542.37</v>
      </c>
      <c r="F245" s="79">
        <v>277.63</v>
      </c>
      <c r="G245" s="79">
        <f>ROUND((C245*(E245)),2)</f>
        <v>786.61</v>
      </c>
      <c r="H245" s="79">
        <f>ROUND((C245*(F245)),2)</f>
        <v>141.59</v>
      </c>
      <c r="I245" s="79"/>
    </row>
    <row r="246" spans="1:10" hidden="1" outlineLevel="1" x14ac:dyDescent="0.2">
      <c r="A246" s="62"/>
      <c r="B246" s="76" t="s">
        <v>223</v>
      </c>
      <c r="C246" s="78">
        <v>0.51</v>
      </c>
      <c r="D246" s="78" t="s">
        <v>222</v>
      </c>
      <c r="E246" s="79">
        <v>1398.31</v>
      </c>
      <c r="F246" s="79">
        <v>251.7</v>
      </c>
      <c r="G246" s="79">
        <f>ROUND((C246*(E246)),2)</f>
        <v>713.14</v>
      </c>
      <c r="H246" s="79">
        <f>ROUND((C246*(F246)),2)</f>
        <v>128.37</v>
      </c>
      <c r="I246" s="79"/>
    </row>
    <row r="247" spans="1:10" hidden="1" outlineLevel="1" x14ac:dyDescent="0.2">
      <c r="A247" s="62"/>
      <c r="B247" s="76" t="s">
        <v>224</v>
      </c>
      <c r="C247" s="78">
        <v>60</v>
      </c>
      <c r="D247" s="78" t="s">
        <v>225</v>
      </c>
      <c r="E247" s="79">
        <v>1.5</v>
      </c>
      <c r="F247" s="79">
        <v>0.27</v>
      </c>
      <c r="G247" s="79">
        <f>ROUND((C247*(E247)),2)</f>
        <v>90</v>
      </c>
      <c r="H247" s="79">
        <f>ROUND((C247*(F247)),2)</f>
        <v>16.2</v>
      </c>
      <c r="I247" s="79"/>
    </row>
    <row r="248" spans="1:10" hidden="1" outlineLevel="1" x14ac:dyDescent="0.2">
      <c r="A248" s="62"/>
      <c r="B248" s="76" t="s">
        <v>230</v>
      </c>
      <c r="C248" s="78">
        <v>1</v>
      </c>
      <c r="D248" s="78" t="s">
        <v>196</v>
      </c>
      <c r="E248" s="79">
        <v>1216.5355555555554</v>
      </c>
      <c r="F248" s="79">
        <v>114.35777777777778</v>
      </c>
      <c r="G248" s="79">
        <f>ROUND((C248*(E248)),2)</f>
        <v>1216.54</v>
      </c>
      <c r="H248" s="79">
        <f>ROUND((C248*(F248)),2)</f>
        <v>114.36</v>
      </c>
      <c r="I248" s="79"/>
    </row>
    <row r="249" spans="1:10" hidden="1" outlineLevel="1" x14ac:dyDescent="0.2">
      <c r="A249" s="62"/>
      <c r="B249" s="76" t="s">
        <v>174</v>
      </c>
      <c r="C249" s="78"/>
      <c r="D249" s="78"/>
      <c r="E249" s="79"/>
      <c r="F249" s="79"/>
      <c r="G249" s="79">
        <f>SUM(G244:G248)</f>
        <v>7793.58</v>
      </c>
      <c r="H249" s="79">
        <f>SUM(H244:H248)</f>
        <v>1298.23</v>
      </c>
      <c r="I249" s="79">
        <f>SUM(G249:H249)</f>
        <v>9091.81</v>
      </c>
    </row>
    <row r="250" spans="1:10" collapsed="1" x14ac:dyDescent="0.2"/>
    <row r="251" spans="1:10" x14ac:dyDescent="0.2">
      <c r="A251" s="67">
        <v>103</v>
      </c>
      <c r="B251" s="68" t="s">
        <v>247</v>
      </c>
      <c r="C251" s="69"/>
      <c r="D251" s="69"/>
      <c r="E251" s="69"/>
      <c r="F251" s="69"/>
      <c r="G251" s="69"/>
      <c r="H251" s="69"/>
      <c r="I251" s="69"/>
      <c r="J251" s="70"/>
    </row>
    <row r="252" spans="1:10" ht="24" x14ac:dyDescent="0.2">
      <c r="A252" s="71">
        <f>+A251+0.01</f>
        <v>103.01</v>
      </c>
      <c r="B252" s="72" t="s">
        <v>248</v>
      </c>
      <c r="C252" s="73">
        <v>1</v>
      </c>
      <c r="D252" s="73" t="s">
        <v>196</v>
      </c>
      <c r="E252" s="74"/>
      <c r="F252" s="74"/>
      <c r="G252" s="74">
        <f>+G261/C254</f>
        <v>13304.109999999999</v>
      </c>
      <c r="H252" s="74">
        <f>+H261/C254</f>
        <v>1991.4299999999998</v>
      </c>
      <c r="I252" s="75">
        <f>+H252+G252</f>
        <v>15295.539999999999</v>
      </c>
      <c r="J252" s="66" t="s">
        <v>167</v>
      </c>
    </row>
    <row r="253" spans="1:10" hidden="1" outlineLevel="1" x14ac:dyDescent="0.2">
      <c r="A253" s="55"/>
      <c r="B253" s="76" t="s">
        <v>249</v>
      </c>
      <c r="C253" s="56"/>
      <c r="D253" s="56"/>
      <c r="E253" s="57"/>
      <c r="F253" s="57"/>
      <c r="G253" s="57"/>
      <c r="H253" s="57"/>
      <c r="I253" s="58"/>
      <c r="J253" s="63"/>
    </row>
    <row r="254" spans="1:10" hidden="1" outlineLevel="1" x14ac:dyDescent="0.2">
      <c r="A254" s="55"/>
      <c r="B254" s="77" t="s">
        <v>169</v>
      </c>
      <c r="C254" s="78">
        <v>1</v>
      </c>
      <c r="D254" s="78" t="s">
        <v>196</v>
      </c>
      <c r="E254" s="57"/>
      <c r="F254" s="57"/>
      <c r="G254" s="57"/>
      <c r="H254" s="57"/>
      <c r="I254" s="58"/>
      <c r="J254" s="63"/>
    </row>
    <row r="255" spans="1:10" hidden="1" outlineLevel="1" x14ac:dyDescent="0.2">
      <c r="A255" s="62"/>
      <c r="B255" s="77" t="s">
        <v>170</v>
      </c>
      <c r="C255" s="78"/>
      <c r="D255" s="78"/>
      <c r="E255" s="79"/>
      <c r="F255" s="79"/>
      <c r="G255" s="79"/>
      <c r="H255" s="79"/>
      <c r="I255" s="79"/>
    </row>
    <row r="256" spans="1:10" hidden="1" outlineLevel="1" x14ac:dyDescent="0.2">
      <c r="A256" s="62"/>
      <c r="B256" s="76" t="s">
        <v>250</v>
      </c>
      <c r="C256" s="78">
        <v>1.17</v>
      </c>
      <c r="D256" s="78" t="s">
        <v>251</v>
      </c>
      <c r="E256" s="79">
        <v>3281.36</v>
      </c>
      <c r="F256" s="79">
        <v>590.64</v>
      </c>
      <c r="G256" s="79">
        <f>ROUND((C256*(E256)),2)</f>
        <v>3839.19</v>
      </c>
      <c r="H256" s="79">
        <f>ROUND((C256*(F256)),2)</f>
        <v>691.05</v>
      </c>
      <c r="I256" s="79"/>
    </row>
    <row r="257" spans="1:10" hidden="1" outlineLevel="1" x14ac:dyDescent="0.2">
      <c r="A257" s="62"/>
      <c r="B257" s="76" t="s">
        <v>252</v>
      </c>
      <c r="C257" s="78">
        <f>+C254*1.1</f>
        <v>1.1000000000000001</v>
      </c>
      <c r="D257" s="78" t="s">
        <v>196</v>
      </c>
      <c r="E257" s="79">
        <v>6288.14</v>
      </c>
      <c r="F257" s="79">
        <v>1131.8699999999999</v>
      </c>
      <c r="G257" s="79">
        <f>ROUND((C257*(E257)),2)</f>
        <v>6916.95</v>
      </c>
      <c r="H257" s="79">
        <f>ROUND((C257*(F257)),2)</f>
        <v>1245.06</v>
      </c>
      <c r="I257" s="79"/>
    </row>
    <row r="258" spans="1:10" hidden="1" outlineLevel="1" x14ac:dyDescent="0.2">
      <c r="A258" s="62"/>
      <c r="B258" s="76" t="s">
        <v>253</v>
      </c>
      <c r="C258" s="78">
        <f>+C256*2</f>
        <v>2.34</v>
      </c>
      <c r="D258" s="78" t="s">
        <v>182</v>
      </c>
      <c r="E258" s="79">
        <v>131.36000000000001</v>
      </c>
      <c r="F258" s="79">
        <v>23.64</v>
      </c>
      <c r="G258" s="79">
        <f>ROUND((C258*(E258)),2)</f>
        <v>307.38</v>
      </c>
      <c r="H258" s="79">
        <f>ROUND((C258*(F258)),2)</f>
        <v>55.32</v>
      </c>
      <c r="I258" s="79"/>
    </row>
    <row r="259" spans="1:10" hidden="1" outlineLevel="1" x14ac:dyDescent="0.2">
      <c r="A259" s="62"/>
      <c r="B259" s="77" t="s">
        <v>190</v>
      </c>
      <c r="C259" s="78"/>
      <c r="D259" s="78"/>
      <c r="E259" s="79"/>
      <c r="F259" s="79"/>
      <c r="G259" s="79"/>
      <c r="H259" s="79"/>
      <c r="I259" s="79"/>
    </row>
    <row r="260" spans="1:10" hidden="1" outlineLevel="1" x14ac:dyDescent="0.2">
      <c r="A260" s="62"/>
      <c r="B260" s="76" t="s">
        <v>254</v>
      </c>
      <c r="C260" s="78">
        <f>1/(0.3*0.2)</f>
        <v>16.666666666666668</v>
      </c>
      <c r="D260" s="78" t="s">
        <v>255</v>
      </c>
      <c r="E260" s="79">
        <v>134.43560000000002</v>
      </c>
      <c r="F260" s="79">
        <v>0</v>
      </c>
      <c r="G260" s="79">
        <f>ROUND((C260*(E260)),2)</f>
        <v>2240.59</v>
      </c>
      <c r="H260" s="79">
        <f>ROUND((C260*(F260)),2)</f>
        <v>0</v>
      </c>
      <c r="I260" s="79"/>
    </row>
    <row r="261" spans="1:10" hidden="1" outlineLevel="1" x14ac:dyDescent="0.2">
      <c r="A261" s="62"/>
      <c r="B261" s="76" t="s">
        <v>174</v>
      </c>
      <c r="C261" s="78"/>
      <c r="D261" s="78"/>
      <c r="E261" s="79"/>
      <c r="F261" s="79"/>
      <c r="G261" s="79">
        <f>SUM(G256:G260)</f>
        <v>13304.109999999999</v>
      </c>
      <c r="H261" s="79">
        <f>SUM(H256:H260)</f>
        <v>1991.4299999999998</v>
      </c>
      <c r="I261" s="79">
        <f>SUM(G261:H261)</f>
        <v>15295.539999999999</v>
      </c>
    </row>
    <row r="262" spans="1:10" collapsed="1" x14ac:dyDescent="0.2">
      <c r="A262" s="62"/>
      <c r="C262" s="78"/>
      <c r="D262" s="78"/>
      <c r="E262" s="79"/>
      <c r="F262" s="79"/>
      <c r="G262" s="79"/>
      <c r="H262" s="79"/>
      <c r="I262" s="79"/>
    </row>
    <row r="263" spans="1:10" ht="24" x14ac:dyDescent="0.2">
      <c r="A263" s="71">
        <f>+A252+0.01</f>
        <v>103.02000000000001</v>
      </c>
      <c r="B263" s="72" t="s">
        <v>256</v>
      </c>
      <c r="C263" s="73">
        <v>1</v>
      </c>
      <c r="D263" s="73" t="s">
        <v>196</v>
      </c>
      <c r="E263" s="74"/>
      <c r="F263" s="74"/>
      <c r="G263" s="74">
        <f>+G272/C265</f>
        <v>12040.859999999999</v>
      </c>
      <c r="H263" s="74">
        <f>+H272/C265</f>
        <v>1844.7</v>
      </c>
      <c r="I263" s="75">
        <f>+H263+G263</f>
        <v>13885.56</v>
      </c>
      <c r="J263" s="66" t="s">
        <v>167</v>
      </c>
    </row>
    <row r="264" spans="1:10" hidden="1" outlineLevel="1" x14ac:dyDescent="0.2">
      <c r="A264" s="55"/>
      <c r="B264" s="76" t="s">
        <v>249</v>
      </c>
      <c r="C264" s="56"/>
      <c r="D264" s="56"/>
      <c r="E264" s="57"/>
      <c r="F264" s="57"/>
      <c r="G264" s="57"/>
      <c r="H264" s="57"/>
      <c r="I264" s="58"/>
      <c r="J264" s="63"/>
    </row>
    <row r="265" spans="1:10" hidden="1" outlineLevel="1" x14ac:dyDescent="0.2">
      <c r="A265" s="55"/>
      <c r="B265" s="77" t="s">
        <v>169</v>
      </c>
      <c r="C265" s="78">
        <v>1</v>
      </c>
      <c r="D265" s="78" t="s">
        <v>196</v>
      </c>
      <c r="E265" s="57"/>
      <c r="F265" s="57"/>
      <c r="G265" s="57"/>
      <c r="H265" s="57"/>
      <c r="I265" s="58"/>
      <c r="J265" s="63"/>
    </row>
    <row r="266" spans="1:10" hidden="1" outlineLevel="1" x14ac:dyDescent="0.2">
      <c r="A266" s="62"/>
      <c r="B266" s="77" t="s">
        <v>170</v>
      </c>
      <c r="C266" s="78"/>
      <c r="D266" s="78"/>
      <c r="E266" s="79"/>
      <c r="F266" s="79"/>
      <c r="G266" s="79"/>
      <c r="H266" s="79"/>
      <c r="I266" s="79"/>
    </row>
    <row r="267" spans="1:10" hidden="1" outlineLevel="1" x14ac:dyDescent="0.2">
      <c r="A267" s="62"/>
      <c r="B267" s="76" t="s">
        <v>250</v>
      </c>
      <c r="C267" s="78">
        <v>0.94</v>
      </c>
      <c r="D267" s="78" t="s">
        <v>251</v>
      </c>
      <c r="E267" s="79">
        <v>3281.36</v>
      </c>
      <c r="F267" s="79">
        <v>590.64</v>
      </c>
      <c r="G267" s="79">
        <f>ROUND((C267*(E267)),2)</f>
        <v>3084.48</v>
      </c>
      <c r="H267" s="79">
        <f>ROUND((C267*(F267)),2)</f>
        <v>555.20000000000005</v>
      </c>
      <c r="I267" s="79"/>
    </row>
    <row r="268" spans="1:10" hidden="1" outlineLevel="1" x14ac:dyDescent="0.2">
      <c r="A268" s="62"/>
      <c r="B268" s="76" t="s">
        <v>257</v>
      </c>
      <c r="C268" s="78">
        <f>+C265*1.1</f>
        <v>1.1000000000000001</v>
      </c>
      <c r="D268" s="78" t="s">
        <v>196</v>
      </c>
      <c r="E268" s="79">
        <v>6288.14</v>
      </c>
      <c r="F268" s="79">
        <v>1131.8699999999999</v>
      </c>
      <c r="G268" s="79">
        <f>ROUND((C268*(E268)),2)</f>
        <v>6916.95</v>
      </c>
      <c r="H268" s="79">
        <f>ROUND((C268*(F268)),2)</f>
        <v>1245.06</v>
      </c>
      <c r="I268" s="79"/>
    </row>
    <row r="269" spans="1:10" hidden="1" outlineLevel="1" x14ac:dyDescent="0.2">
      <c r="A269" s="62"/>
      <c r="B269" s="76" t="s">
        <v>253</v>
      </c>
      <c r="C269" s="78">
        <f>+C267*2</f>
        <v>1.88</v>
      </c>
      <c r="D269" s="78" t="s">
        <v>182</v>
      </c>
      <c r="E269" s="79">
        <v>131.36000000000001</v>
      </c>
      <c r="F269" s="79">
        <v>23.64</v>
      </c>
      <c r="G269" s="79">
        <f>ROUND((C269*(E269)),2)</f>
        <v>246.96</v>
      </c>
      <c r="H269" s="79">
        <f>ROUND((C269*(F269)),2)</f>
        <v>44.44</v>
      </c>
      <c r="I269" s="79"/>
    </row>
    <row r="270" spans="1:10" hidden="1" outlineLevel="1" x14ac:dyDescent="0.2">
      <c r="A270" s="62"/>
      <c r="B270" s="77" t="s">
        <v>190</v>
      </c>
      <c r="C270" s="78"/>
      <c r="D270" s="78"/>
      <c r="E270" s="79"/>
      <c r="F270" s="79"/>
      <c r="G270" s="79"/>
      <c r="H270" s="79"/>
      <c r="I270" s="79"/>
    </row>
    <row r="271" spans="1:10" hidden="1" outlineLevel="1" x14ac:dyDescent="0.2">
      <c r="A271" s="62"/>
      <c r="B271" s="76" t="s">
        <v>254</v>
      </c>
      <c r="C271" s="78">
        <f>1/(0.3*0.25)</f>
        <v>13.333333333333334</v>
      </c>
      <c r="D271" s="78" t="s">
        <v>255</v>
      </c>
      <c r="E271" s="79">
        <v>134.43560000000002</v>
      </c>
      <c r="F271" s="79">
        <v>0</v>
      </c>
      <c r="G271" s="79">
        <f>ROUND((C271*(E271)),2)</f>
        <v>1792.47</v>
      </c>
      <c r="H271" s="79">
        <f>ROUND((C271*(F271)),2)</f>
        <v>0</v>
      </c>
      <c r="I271" s="79"/>
    </row>
    <row r="272" spans="1:10" hidden="1" outlineLevel="1" x14ac:dyDescent="0.2">
      <c r="A272" s="62"/>
      <c r="B272" s="76" t="s">
        <v>174</v>
      </c>
      <c r="C272" s="78"/>
      <c r="D272" s="78"/>
      <c r="E272" s="79"/>
      <c r="F272" s="79"/>
      <c r="G272" s="79">
        <f>SUM(G267:G271)</f>
        <v>12040.859999999999</v>
      </c>
      <c r="H272" s="79">
        <f>SUM(H267:H271)</f>
        <v>1844.7</v>
      </c>
      <c r="I272" s="79">
        <f>SUM(G272:H272)</f>
        <v>13885.56</v>
      </c>
    </row>
    <row r="273" spans="1:10" collapsed="1" x14ac:dyDescent="0.2">
      <c r="A273" s="62"/>
      <c r="C273" s="78"/>
      <c r="D273" s="78"/>
      <c r="E273" s="79"/>
      <c r="F273" s="79"/>
      <c r="G273" s="79"/>
      <c r="H273" s="79"/>
      <c r="I273" s="79"/>
    </row>
    <row r="274" spans="1:10" ht="24" x14ac:dyDescent="0.2">
      <c r="A274" s="71">
        <f>+A263+0.01</f>
        <v>103.03000000000002</v>
      </c>
      <c r="B274" s="72" t="s">
        <v>258</v>
      </c>
      <c r="C274" s="73">
        <v>1</v>
      </c>
      <c r="D274" s="73" t="s">
        <v>196</v>
      </c>
      <c r="E274" s="74"/>
      <c r="F274" s="74"/>
      <c r="G274" s="74">
        <f>+G283/C276</f>
        <v>10628.23</v>
      </c>
      <c r="H274" s="74">
        <f>+H283/C276</f>
        <v>1697.9799999999998</v>
      </c>
      <c r="I274" s="75">
        <f>+H274+G274</f>
        <v>12326.21</v>
      </c>
      <c r="J274" s="66" t="s">
        <v>167</v>
      </c>
    </row>
    <row r="275" spans="1:10" hidden="1" outlineLevel="1" x14ac:dyDescent="0.2">
      <c r="A275" s="55"/>
      <c r="B275" s="76" t="s">
        <v>259</v>
      </c>
      <c r="C275" s="56"/>
      <c r="D275" s="56"/>
      <c r="E275" s="57"/>
      <c r="F275" s="57"/>
      <c r="G275" s="57"/>
      <c r="H275" s="57"/>
      <c r="I275" s="58"/>
      <c r="J275" s="63"/>
    </row>
    <row r="276" spans="1:10" hidden="1" outlineLevel="1" x14ac:dyDescent="0.2">
      <c r="A276" s="55"/>
      <c r="B276" s="77" t="s">
        <v>169</v>
      </c>
      <c r="C276" s="78">
        <v>1</v>
      </c>
      <c r="D276" s="78" t="s">
        <v>196</v>
      </c>
      <c r="E276" s="57"/>
      <c r="F276" s="57"/>
      <c r="G276" s="57"/>
      <c r="H276" s="57"/>
      <c r="I276" s="58"/>
      <c r="J276" s="63"/>
    </row>
    <row r="277" spans="1:10" hidden="1" outlineLevel="1" x14ac:dyDescent="0.2">
      <c r="A277" s="62"/>
      <c r="B277" s="77" t="s">
        <v>170</v>
      </c>
      <c r="C277" s="78"/>
      <c r="D277" s="78"/>
      <c r="E277" s="79"/>
      <c r="F277" s="79"/>
      <c r="G277" s="79"/>
      <c r="H277" s="79"/>
      <c r="I277" s="79"/>
    </row>
    <row r="278" spans="1:10" hidden="1" outlineLevel="1" x14ac:dyDescent="0.2">
      <c r="A278" s="62"/>
      <c r="B278" s="76" t="s">
        <v>250</v>
      </c>
      <c r="C278" s="78">
        <v>0.71</v>
      </c>
      <c r="D278" s="78" t="s">
        <v>251</v>
      </c>
      <c r="E278" s="79">
        <v>3281.36</v>
      </c>
      <c r="F278" s="79">
        <v>590.64</v>
      </c>
      <c r="G278" s="79">
        <f>ROUND((C278*(E278)),2)</f>
        <v>2329.77</v>
      </c>
      <c r="H278" s="79">
        <f>ROUND((C278*(F278)),2)</f>
        <v>419.35</v>
      </c>
      <c r="I278" s="79"/>
    </row>
    <row r="279" spans="1:10" hidden="1" outlineLevel="1" x14ac:dyDescent="0.2">
      <c r="A279" s="62"/>
      <c r="B279" s="76" t="s">
        <v>257</v>
      </c>
      <c r="C279" s="78">
        <f>+C276*1.1</f>
        <v>1.1000000000000001</v>
      </c>
      <c r="D279" s="78" t="s">
        <v>196</v>
      </c>
      <c r="E279" s="79">
        <v>6288.14</v>
      </c>
      <c r="F279" s="79">
        <v>1131.8699999999999</v>
      </c>
      <c r="G279" s="79">
        <f>ROUND((C279*(E279)),2)</f>
        <v>6916.95</v>
      </c>
      <c r="H279" s="79">
        <f>ROUND((C279*(F279)),2)</f>
        <v>1245.06</v>
      </c>
      <c r="I279" s="79"/>
    </row>
    <row r="280" spans="1:10" hidden="1" outlineLevel="1" x14ac:dyDescent="0.2">
      <c r="A280" s="62"/>
      <c r="B280" s="76" t="s">
        <v>253</v>
      </c>
      <c r="C280" s="78">
        <f>+C278*2</f>
        <v>1.42</v>
      </c>
      <c r="D280" s="78" t="s">
        <v>182</v>
      </c>
      <c r="E280" s="79">
        <v>131.36000000000001</v>
      </c>
      <c r="F280" s="79">
        <v>23.64</v>
      </c>
      <c r="G280" s="79">
        <f>ROUND((C280*(E280)),2)</f>
        <v>186.53</v>
      </c>
      <c r="H280" s="79">
        <f>ROUND((C280*(F280)),2)</f>
        <v>33.57</v>
      </c>
      <c r="I280" s="79"/>
    </row>
    <row r="281" spans="1:10" hidden="1" outlineLevel="1" x14ac:dyDescent="0.2">
      <c r="A281" s="62"/>
      <c r="B281" s="77" t="s">
        <v>190</v>
      </c>
      <c r="C281" s="78"/>
      <c r="D281" s="78"/>
      <c r="E281" s="79"/>
      <c r="F281" s="79"/>
      <c r="G281" s="79"/>
      <c r="H281" s="79"/>
      <c r="I281" s="79"/>
    </row>
    <row r="282" spans="1:10" hidden="1" outlineLevel="1" x14ac:dyDescent="0.2">
      <c r="A282" s="62"/>
      <c r="B282" s="76" t="s">
        <v>254</v>
      </c>
      <c r="C282" s="78">
        <f>1/(0.45*0.25)</f>
        <v>8.8888888888888893</v>
      </c>
      <c r="D282" s="78" t="s">
        <v>255</v>
      </c>
      <c r="E282" s="79">
        <v>134.43560000000002</v>
      </c>
      <c r="F282" s="79">
        <v>0</v>
      </c>
      <c r="G282" s="79">
        <f>ROUND((C282*(E282)),2)</f>
        <v>1194.98</v>
      </c>
      <c r="H282" s="79">
        <f>ROUND((C282*(F282)),2)</f>
        <v>0</v>
      </c>
      <c r="I282" s="79"/>
    </row>
    <row r="283" spans="1:10" hidden="1" outlineLevel="1" x14ac:dyDescent="0.2">
      <c r="A283" s="62"/>
      <c r="B283" s="76" t="s">
        <v>174</v>
      </c>
      <c r="C283" s="78"/>
      <c r="D283" s="78"/>
      <c r="E283" s="79"/>
      <c r="F283" s="79"/>
      <c r="G283" s="79">
        <f>SUM(G278:G282)</f>
        <v>10628.23</v>
      </c>
      <c r="H283" s="79">
        <f>SUM(H278:H282)</f>
        <v>1697.9799999999998</v>
      </c>
      <c r="I283" s="79">
        <f>SUM(G283:H283)</f>
        <v>12326.21</v>
      </c>
    </row>
    <row r="284" spans="1:10" collapsed="1" x14ac:dyDescent="0.2">
      <c r="A284" s="62"/>
      <c r="C284" s="78"/>
      <c r="D284" s="78"/>
      <c r="E284" s="79"/>
      <c r="F284" s="79"/>
      <c r="G284" s="79"/>
      <c r="H284" s="79"/>
      <c r="I284" s="79"/>
    </row>
    <row r="285" spans="1:10" ht="24" x14ac:dyDescent="0.2">
      <c r="A285" s="71">
        <f>+A274+0.01</f>
        <v>103.04000000000002</v>
      </c>
      <c r="B285" s="72" t="s">
        <v>260</v>
      </c>
      <c r="C285" s="73">
        <v>1</v>
      </c>
      <c r="D285" s="73" t="s">
        <v>196</v>
      </c>
      <c r="E285" s="74"/>
      <c r="F285" s="74"/>
      <c r="G285" s="74">
        <f>+G294/C287</f>
        <v>9833.32</v>
      </c>
      <c r="H285" s="74">
        <f>+H294/C287</f>
        <v>1608.67</v>
      </c>
      <c r="I285" s="75">
        <f>+H285+G285</f>
        <v>11441.99</v>
      </c>
      <c r="J285" s="66" t="s">
        <v>167</v>
      </c>
    </row>
    <row r="286" spans="1:10" hidden="1" outlineLevel="1" x14ac:dyDescent="0.2">
      <c r="A286" s="55"/>
      <c r="B286" s="76" t="s">
        <v>261</v>
      </c>
      <c r="C286" s="56"/>
      <c r="D286" s="56"/>
      <c r="E286" s="57"/>
      <c r="F286" s="57"/>
      <c r="G286" s="57"/>
      <c r="H286" s="57"/>
      <c r="I286" s="58"/>
      <c r="J286" s="63"/>
    </row>
    <row r="287" spans="1:10" hidden="1" outlineLevel="1" x14ac:dyDescent="0.2">
      <c r="A287" s="55"/>
      <c r="B287" s="77" t="s">
        <v>169</v>
      </c>
      <c r="C287" s="78">
        <v>1</v>
      </c>
      <c r="D287" s="78" t="s">
        <v>196</v>
      </c>
      <c r="E287" s="57"/>
      <c r="F287" s="57"/>
      <c r="G287" s="57"/>
      <c r="H287" s="57"/>
      <c r="I287" s="58"/>
      <c r="J287" s="63"/>
    </row>
    <row r="288" spans="1:10" hidden="1" outlineLevel="1" x14ac:dyDescent="0.2">
      <c r="A288" s="62"/>
      <c r="B288" s="77" t="s">
        <v>170</v>
      </c>
      <c r="C288" s="78"/>
      <c r="D288" s="78"/>
      <c r="E288" s="79"/>
      <c r="F288" s="79"/>
      <c r="G288" s="79"/>
      <c r="H288" s="79"/>
      <c r="I288" s="79"/>
    </row>
    <row r="289" spans="1:10" hidden="1" outlineLevel="1" x14ac:dyDescent="0.2">
      <c r="A289" s="62"/>
      <c r="B289" s="76" t="s">
        <v>250</v>
      </c>
      <c r="C289" s="78">
        <v>0.56999999999999995</v>
      </c>
      <c r="D289" s="78" t="s">
        <v>251</v>
      </c>
      <c r="E289" s="79">
        <v>3281.36</v>
      </c>
      <c r="F289" s="79">
        <v>590.64</v>
      </c>
      <c r="G289" s="79">
        <f>ROUND((C289*(E289)),2)</f>
        <v>1870.38</v>
      </c>
      <c r="H289" s="79">
        <f>ROUND((C289*(F289)),2)</f>
        <v>336.66</v>
      </c>
      <c r="I289" s="79"/>
    </row>
    <row r="290" spans="1:10" hidden="1" outlineLevel="1" x14ac:dyDescent="0.2">
      <c r="A290" s="62"/>
      <c r="B290" s="76" t="s">
        <v>257</v>
      </c>
      <c r="C290" s="78">
        <f>+C287*1.1</f>
        <v>1.1000000000000001</v>
      </c>
      <c r="D290" s="78" t="s">
        <v>196</v>
      </c>
      <c r="E290" s="79">
        <v>6288.14</v>
      </c>
      <c r="F290" s="79">
        <v>1131.8699999999999</v>
      </c>
      <c r="G290" s="79">
        <f>ROUND((C290*(E290)),2)</f>
        <v>6916.95</v>
      </c>
      <c r="H290" s="79">
        <f>ROUND((C290*(F290)),2)</f>
        <v>1245.06</v>
      </c>
      <c r="I290" s="79"/>
    </row>
    <row r="291" spans="1:10" hidden="1" outlineLevel="1" x14ac:dyDescent="0.2">
      <c r="A291" s="62"/>
      <c r="B291" s="76" t="s">
        <v>253</v>
      </c>
      <c r="C291" s="78">
        <f>+C289*2</f>
        <v>1.1399999999999999</v>
      </c>
      <c r="D291" s="78" t="s">
        <v>182</v>
      </c>
      <c r="E291" s="79">
        <v>131.36000000000001</v>
      </c>
      <c r="F291" s="79">
        <v>23.64</v>
      </c>
      <c r="G291" s="79">
        <f>ROUND((C291*(E291)),2)</f>
        <v>149.75</v>
      </c>
      <c r="H291" s="79">
        <f>ROUND((C291*(F291)),2)</f>
        <v>26.95</v>
      </c>
      <c r="I291" s="79"/>
    </row>
    <row r="292" spans="1:10" hidden="1" outlineLevel="1" x14ac:dyDescent="0.2">
      <c r="A292" s="62"/>
      <c r="B292" s="77" t="s">
        <v>190</v>
      </c>
      <c r="C292" s="78"/>
      <c r="D292" s="78"/>
      <c r="E292" s="79"/>
      <c r="F292" s="79"/>
      <c r="G292" s="79"/>
      <c r="H292" s="79"/>
      <c r="I292" s="79"/>
    </row>
    <row r="293" spans="1:10" hidden="1" outlineLevel="1" x14ac:dyDescent="0.2">
      <c r="A293" s="62"/>
      <c r="B293" s="76" t="s">
        <v>254</v>
      </c>
      <c r="C293" s="78">
        <f>1/(0.6*0.25)</f>
        <v>6.666666666666667</v>
      </c>
      <c r="D293" s="78" t="s">
        <v>255</v>
      </c>
      <c r="E293" s="79">
        <v>134.43560000000002</v>
      </c>
      <c r="F293" s="79">
        <v>0</v>
      </c>
      <c r="G293" s="79">
        <f>ROUND((C293*(E293)),2)</f>
        <v>896.24</v>
      </c>
      <c r="H293" s="79">
        <f>ROUND((C293*(F293)),2)</f>
        <v>0</v>
      </c>
      <c r="I293" s="79"/>
    </row>
    <row r="294" spans="1:10" hidden="1" outlineLevel="1" x14ac:dyDescent="0.2">
      <c r="A294" s="62"/>
      <c r="B294" s="76" t="s">
        <v>174</v>
      </c>
      <c r="C294" s="78"/>
      <c r="D294" s="78"/>
      <c r="E294" s="79"/>
      <c r="F294" s="79"/>
      <c r="G294" s="79">
        <f>SUM(G289:G293)</f>
        <v>9833.32</v>
      </c>
      <c r="H294" s="79">
        <f>SUM(H289:H293)</f>
        <v>1608.67</v>
      </c>
      <c r="I294" s="79">
        <f>SUM(G294:H294)</f>
        <v>11441.99</v>
      </c>
    </row>
    <row r="295" spans="1:10" collapsed="1" x14ac:dyDescent="0.2">
      <c r="A295" s="62"/>
      <c r="C295" s="78"/>
      <c r="D295" s="78"/>
      <c r="E295" s="79"/>
      <c r="F295" s="79"/>
      <c r="G295" s="79"/>
      <c r="H295" s="79"/>
      <c r="I295" s="79"/>
    </row>
    <row r="296" spans="1:10" ht="24" x14ac:dyDescent="0.2">
      <c r="A296" s="71">
        <f>+A285+0.01</f>
        <v>103.05000000000003</v>
      </c>
      <c r="B296" s="72" t="s">
        <v>262</v>
      </c>
      <c r="C296" s="73">
        <v>1</v>
      </c>
      <c r="D296" s="73" t="s">
        <v>196</v>
      </c>
      <c r="E296" s="74"/>
      <c r="F296" s="74"/>
      <c r="G296" s="74">
        <f>+G305/C298</f>
        <v>13574.449999999999</v>
      </c>
      <c r="H296" s="74">
        <f>+H305/C298</f>
        <v>2040.08</v>
      </c>
      <c r="I296" s="75">
        <f>+H296+G296</f>
        <v>15614.529999999999</v>
      </c>
      <c r="J296" s="66" t="s">
        <v>167</v>
      </c>
    </row>
    <row r="297" spans="1:10" hidden="1" outlineLevel="1" x14ac:dyDescent="0.2">
      <c r="A297" s="55"/>
      <c r="B297" s="76" t="s">
        <v>249</v>
      </c>
      <c r="C297" s="56"/>
      <c r="D297" s="56"/>
      <c r="E297" s="57"/>
      <c r="F297" s="57"/>
      <c r="G297" s="57"/>
      <c r="H297" s="57"/>
      <c r="I297" s="58"/>
      <c r="J297" s="63"/>
    </row>
    <row r="298" spans="1:10" hidden="1" outlineLevel="1" x14ac:dyDescent="0.2">
      <c r="A298" s="55"/>
      <c r="B298" s="77" t="s">
        <v>169</v>
      </c>
      <c r="C298" s="78">
        <v>1</v>
      </c>
      <c r="D298" s="78" t="s">
        <v>196</v>
      </c>
      <c r="E298" s="57"/>
      <c r="F298" s="57"/>
      <c r="G298" s="57"/>
      <c r="H298" s="57"/>
      <c r="I298" s="58"/>
      <c r="J298" s="63"/>
    </row>
    <row r="299" spans="1:10" hidden="1" outlineLevel="1" x14ac:dyDescent="0.2">
      <c r="A299" s="62"/>
      <c r="B299" s="77" t="s">
        <v>170</v>
      </c>
      <c r="C299" s="78"/>
      <c r="D299" s="78"/>
      <c r="E299" s="79"/>
      <c r="F299" s="79"/>
      <c r="G299" s="79"/>
      <c r="H299" s="79"/>
      <c r="I299" s="79"/>
    </row>
    <row r="300" spans="1:10" hidden="1" outlineLevel="1" x14ac:dyDescent="0.2">
      <c r="A300" s="62"/>
      <c r="B300" s="76" t="s">
        <v>250</v>
      </c>
      <c r="C300" s="78">
        <v>1.17</v>
      </c>
      <c r="D300" s="78" t="s">
        <v>251</v>
      </c>
      <c r="E300" s="79">
        <v>3281.36</v>
      </c>
      <c r="F300" s="79">
        <v>590.64</v>
      </c>
      <c r="G300" s="79">
        <f>ROUND((C300*(E300)),2)</f>
        <v>3839.19</v>
      </c>
      <c r="H300" s="79">
        <f>ROUND((C300*(F300)),2)</f>
        <v>691.05</v>
      </c>
      <c r="I300" s="79"/>
    </row>
    <row r="301" spans="1:10" hidden="1" outlineLevel="1" x14ac:dyDescent="0.2">
      <c r="A301" s="62"/>
      <c r="B301" s="76" t="s">
        <v>257</v>
      </c>
      <c r="C301" s="78">
        <f>+C298*1.1</f>
        <v>1.1000000000000001</v>
      </c>
      <c r="D301" s="78" t="s">
        <v>196</v>
      </c>
      <c r="E301" s="79">
        <v>6533.9</v>
      </c>
      <c r="F301" s="79">
        <v>1176.0999999999999</v>
      </c>
      <c r="G301" s="79">
        <f>ROUND((C301*(E301)),2)</f>
        <v>7187.29</v>
      </c>
      <c r="H301" s="79">
        <f>ROUND((C301*(F301)),2)</f>
        <v>1293.71</v>
      </c>
      <c r="I301" s="79"/>
    </row>
    <row r="302" spans="1:10" hidden="1" outlineLevel="1" x14ac:dyDescent="0.2">
      <c r="A302" s="62"/>
      <c r="B302" s="76" t="s">
        <v>253</v>
      </c>
      <c r="C302" s="78">
        <f>+C300*2</f>
        <v>2.34</v>
      </c>
      <c r="D302" s="78" t="s">
        <v>182</v>
      </c>
      <c r="E302" s="79">
        <v>131.36000000000001</v>
      </c>
      <c r="F302" s="79">
        <v>23.64</v>
      </c>
      <c r="G302" s="79">
        <f>ROUND((C302*(E302)),2)</f>
        <v>307.38</v>
      </c>
      <c r="H302" s="79">
        <f>ROUND((C302*(F302)),2)</f>
        <v>55.32</v>
      </c>
      <c r="I302" s="79"/>
    </row>
    <row r="303" spans="1:10" hidden="1" outlineLevel="1" x14ac:dyDescent="0.2">
      <c r="A303" s="62"/>
      <c r="B303" s="77" t="s">
        <v>190</v>
      </c>
      <c r="C303" s="78"/>
      <c r="D303" s="78"/>
      <c r="E303" s="79"/>
      <c r="F303" s="79"/>
      <c r="G303" s="79"/>
      <c r="H303" s="79"/>
      <c r="I303" s="79"/>
    </row>
    <row r="304" spans="1:10" hidden="1" outlineLevel="1" x14ac:dyDescent="0.2">
      <c r="A304" s="62"/>
      <c r="B304" s="76" t="s">
        <v>254</v>
      </c>
      <c r="C304" s="78">
        <f>1/(0.3*0.2)</f>
        <v>16.666666666666668</v>
      </c>
      <c r="D304" s="78" t="s">
        <v>255</v>
      </c>
      <c r="E304" s="79">
        <v>134.43560000000002</v>
      </c>
      <c r="F304" s="79">
        <v>0</v>
      </c>
      <c r="G304" s="79">
        <f>ROUND((C304*(E304)),2)</f>
        <v>2240.59</v>
      </c>
      <c r="H304" s="79">
        <f>ROUND((C304*(F304)),2)</f>
        <v>0</v>
      </c>
      <c r="I304" s="79"/>
    </row>
    <row r="305" spans="1:10" hidden="1" outlineLevel="1" x14ac:dyDescent="0.2">
      <c r="A305" s="62"/>
      <c r="B305" s="76" t="s">
        <v>174</v>
      </c>
      <c r="C305" s="78"/>
      <c r="D305" s="78"/>
      <c r="E305" s="79"/>
      <c r="F305" s="79"/>
      <c r="G305" s="79">
        <f>SUM(G300:G304)</f>
        <v>13574.449999999999</v>
      </c>
      <c r="H305" s="79">
        <f>SUM(H300:H304)</f>
        <v>2040.08</v>
      </c>
      <c r="I305" s="79">
        <f>SUM(G305:H305)</f>
        <v>15614.529999999999</v>
      </c>
    </row>
    <row r="306" spans="1:10" collapsed="1" x14ac:dyDescent="0.2">
      <c r="A306" s="62"/>
      <c r="C306" s="78"/>
      <c r="D306" s="78"/>
      <c r="E306" s="79"/>
      <c r="F306" s="79"/>
      <c r="G306" s="79"/>
      <c r="H306" s="79"/>
      <c r="I306" s="79"/>
    </row>
    <row r="307" spans="1:10" ht="24" x14ac:dyDescent="0.2">
      <c r="A307" s="71">
        <f>+A296+0.01</f>
        <v>103.06000000000003</v>
      </c>
      <c r="B307" s="72" t="s">
        <v>263</v>
      </c>
      <c r="C307" s="73">
        <v>1</v>
      </c>
      <c r="D307" s="73" t="s">
        <v>196</v>
      </c>
      <c r="E307" s="74"/>
      <c r="F307" s="74"/>
      <c r="G307" s="74">
        <f>+G316/C309</f>
        <v>12311.199999999999</v>
      </c>
      <c r="H307" s="74">
        <f>+H316/C309</f>
        <v>1893.3500000000001</v>
      </c>
      <c r="I307" s="75">
        <f>+H307+G307</f>
        <v>14204.55</v>
      </c>
      <c r="J307" s="66" t="s">
        <v>167</v>
      </c>
    </row>
    <row r="308" spans="1:10" hidden="1" outlineLevel="1" x14ac:dyDescent="0.2">
      <c r="A308" s="55"/>
      <c r="B308" s="76" t="s">
        <v>249</v>
      </c>
      <c r="C308" s="56"/>
      <c r="D308" s="56"/>
      <c r="E308" s="57"/>
      <c r="F308" s="57"/>
      <c r="G308" s="57"/>
      <c r="H308" s="57"/>
      <c r="I308" s="58"/>
      <c r="J308" s="63"/>
    </row>
    <row r="309" spans="1:10" hidden="1" outlineLevel="1" x14ac:dyDescent="0.2">
      <c r="A309" s="55"/>
      <c r="B309" s="77" t="s">
        <v>169</v>
      </c>
      <c r="C309" s="78">
        <v>1</v>
      </c>
      <c r="D309" s="78" t="s">
        <v>196</v>
      </c>
      <c r="E309" s="57"/>
      <c r="F309" s="57"/>
      <c r="G309" s="57"/>
      <c r="H309" s="57"/>
      <c r="I309" s="58"/>
      <c r="J309" s="63"/>
    </row>
    <row r="310" spans="1:10" hidden="1" outlineLevel="1" x14ac:dyDescent="0.2">
      <c r="A310" s="62"/>
      <c r="B310" s="77" t="s">
        <v>170</v>
      </c>
      <c r="C310" s="78"/>
      <c r="D310" s="78"/>
      <c r="E310" s="79"/>
      <c r="F310" s="79"/>
      <c r="G310" s="79"/>
      <c r="H310" s="79"/>
      <c r="I310" s="79"/>
    </row>
    <row r="311" spans="1:10" hidden="1" outlineLevel="1" x14ac:dyDescent="0.2">
      <c r="A311" s="62"/>
      <c r="B311" s="76" t="s">
        <v>250</v>
      </c>
      <c r="C311" s="78">
        <v>0.94</v>
      </c>
      <c r="D311" s="78" t="s">
        <v>251</v>
      </c>
      <c r="E311" s="79">
        <v>3281.36</v>
      </c>
      <c r="F311" s="79">
        <v>590.64</v>
      </c>
      <c r="G311" s="79">
        <f>ROUND((C311*(E311)),2)</f>
        <v>3084.48</v>
      </c>
      <c r="H311" s="79">
        <f>ROUND((C311*(F311)),2)</f>
        <v>555.20000000000005</v>
      </c>
      <c r="I311" s="79"/>
    </row>
    <row r="312" spans="1:10" hidden="1" outlineLevel="1" x14ac:dyDescent="0.2">
      <c r="A312" s="62"/>
      <c r="B312" s="76" t="s">
        <v>257</v>
      </c>
      <c r="C312" s="78">
        <f>+C309*1.1</f>
        <v>1.1000000000000001</v>
      </c>
      <c r="D312" s="78" t="s">
        <v>196</v>
      </c>
      <c r="E312" s="79">
        <v>6533.9</v>
      </c>
      <c r="F312" s="79">
        <v>1176.0999999999999</v>
      </c>
      <c r="G312" s="79">
        <f>ROUND((C312*(E312)),2)</f>
        <v>7187.29</v>
      </c>
      <c r="H312" s="79">
        <f>ROUND((C312*(F312)),2)</f>
        <v>1293.71</v>
      </c>
      <c r="I312" s="79"/>
    </row>
    <row r="313" spans="1:10" hidden="1" outlineLevel="1" x14ac:dyDescent="0.2">
      <c r="A313" s="62"/>
      <c r="B313" s="76" t="s">
        <v>253</v>
      </c>
      <c r="C313" s="78">
        <f>+C311*2</f>
        <v>1.88</v>
      </c>
      <c r="D313" s="78" t="s">
        <v>182</v>
      </c>
      <c r="E313" s="79">
        <v>131.36000000000001</v>
      </c>
      <c r="F313" s="79">
        <v>23.64</v>
      </c>
      <c r="G313" s="79">
        <f>ROUND((C313*(E313)),2)</f>
        <v>246.96</v>
      </c>
      <c r="H313" s="79">
        <f>ROUND((C313*(F313)),2)</f>
        <v>44.44</v>
      </c>
      <c r="I313" s="79"/>
    </row>
    <row r="314" spans="1:10" hidden="1" outlineLevel="1" x14ac:dyDescent="0.2">
      <c r="A314" s="62"/>
      <c r="B314" s="77" t="s">
        <v>190</v>
      </c>
      <c r="C314" s="78"/>
      <c r="D314" s="78"/>
      <c r="E314" s="79"/>
      <c r="F314" s="79"/>
      <c r="G314" s="79"/>
      <c r="H314" s="79"/>
      <c r="I314" s="79"/>
    </row>
    <row r="315" spans="1:10" hidden="1" outlineLevel="1" x14ac:dyDescent="0.2">
      <c r="A315" s="62"/>
      <c r="B315" s="76" t="s">
        <v>254</v>
      </c>
      <c r="C315" s="78">
        <f>1/(0.3*0.25)</f>
        <v>13.333333333333334</v>
      </c>
      <c r="D315" s="78" t="s">
        <v>255</v>
      </c>
      <c r="E315" s="79">
        <v>134.43560000000002</v>
      </c>
      <c r="F315" s="79">
        <v>0</v>
      </c>
      <c r="G315" s="79">
        <f>ROUND((C315*(E315)),2)</f>
        <v>1792.47</v>
      </c>
      <c r="H315" s="79">
        <f>ROUND((C315*(F315)),2)</f>
        <v>0</v>
      </c>
      <c r="I315" s="79"/>
    </row>
    <row r="316" spans="1:10" hidden="1" outlineLevel="1" x14ac:dyDescent="0.2">
      <c r="A316" s="62"/>
      <c r="B316" s="76" t="s">
        <v>174</v>
      </c>
      <c r="C316" s="78"/>
      <c r="D316" s="78"/>
      <c r="E316" s="79"/>
      <c r="F316" s="79"/>
      <c r="G316" s="79">
        <f>SUM(G311:G315)</f>
        <v>12311.199999999999</v>
      </c>
      <c r="H316" s="79">
        <f>SUM(H311:H315)</f>
        <v>1893.3500000000001</v>
      </c>
      <c r="I316" s="79">
        <f>SUM(G316:H316)</f>
        <v>14204.55</v>
      </c>
    </row>
    <row r="317" spans="1:10" collapsed="1" x14ac:dyDescent="0.2">
      <c r="A317" s="62"/>
      <c r="C317" s="78"/>
      <c r="D317" s="78"/>
      <c r="E317" s="79"/>
      <c r="F317" s="79"/>
      <c r="G317" s="79"/>
      <c r="H317" s="79"/>
      <c r="I317" s="79"/>
    </row>
    <row r="318" spans="1:10" ht="24" x14ac:dyDescent="0.2">
      <c r="A318" s="95">
        <f>+A307+0.01</f>
        <v>103.07000000000004</v>
      </c>
      <c r="B318" s="96" t="s">
        <v>264</v>
      </c>
      <c r="C318" s="97">
        <v>1</v>
      </c>
      <c r="D318" s="97" t="s">
        <v>196</v>
      </c>
      <c r="E318" s="98"/>
      <c r="F318" s="98"/>
      <c r="G318" s="98">
        <f>+G327/C320</f>
        <v>10898.57</v>
      </c>
      <c r="H318" s="98">
        <f>+H327/C320</f>
        <v>1746.6299999999999</v>
      </c>
      <c r="I318" s="99">
        <f>+H318+G318</f>
        <v>12645.199999999999</v>
      </c>
      <c r="J318" s="100" t="s">
        <v>167</v>
      </c>
    </row>
    <row r="319" spans="1:10" hidden="1" outlineLevel="1" x14ac:dyDescent="0.2">
      <c r="A319" s="55"/>
      <c r="B319" s="76" t="s">
        <v>259</v>
      </c>
      <c r="C319" s="56"/>
      <c r="D319" s="56"/>
      <c r="E319" s="57"/>
      <c r="F319" s="57"/>
      <c r="G319" s="57"/>
      <c r="H319" s="57"/>
      <c r="I319" s="58"/>
      <c r="J319" s="63"/>
    </row>
    <row r="320" spans="1:10" hidden="1" outlineLevel="1" x14ac:dyDescent="0.2">
      <c r="A320" s="55"/>
      <c r="B320" s="77" t="s">
        <v>169</v>
      </c>
      <c r="C320" s="78">
        <v>1</v>
      </c>
      <c r="D320" s="78" t="s">
        <v>196</v>
      </c>
      <c r="E320" s="57"/>
      <c r="F320" s="57"/>
      <c r="G320" s="57"/>
      <c r="H320" s="57"/>
      <c r="I320" s="58"/>
      <c r="J320" s="63"/>
    </row>
    <row r="321" spans="1:10" hidden="1" outlineLevel="1" x14ac:dyDescent="0.2">
      <c r="A321" s="62"/>
      <c r="B321" s="77" t="s">
        <v>170</v>
      </c>
      <c r="C321" s="78"/>
      <c r="D321" s="78"/>
      <c r="E321" s="79"/>
      <c r="F321" s="79"/>
      <c r="G321" s="79"/>
      <c r="H321" s="79"/>
      <c r="I321" s="79"/>
    </row>
    <row r="322" spans="1:10" hidden="1" outlineLevel="1" x14ac:dyDescent="0.2">
      <c r="A322" s="62"/>
      <c r="B322" s="76" t="s">
        <v>250</v>
      </c>
      <c r="C322" s="78">
        <v>0.71</v>
      </c>
      <c r="D322" s="78" t="s">
        <v>251</v>
      </c>
      <c r="E322" s="79">
        <v>3281.36</v>
      </c>
      <c r="F322" s="79">
        <v>590.64</v>
      </c>
      <c r="G322" s="79">
        <f>ROUND((C322*(E322)),2)</f>
        <v>2329.77</v>
      </c>
      <c r="H322" s="79">
        <f>ROUND((C322*(F322)),2)</f>
        <v>419.35</v>
      </c>
      <c r="I322" s="79"/>
    </row>
    <row r="323" spans="1:10" hidden="1" outlineLevel="1" x14ac:dyDescent="0.2">
      <c r="A323" s="62"/>
      <c r="B323" s="76" t="s">
        <v>257</v>
      </c>
      <c r="C323" s="78">
        <f>+C320*1.1</f>
        <v>1.1000000000000001</v>
      </c>
      <c r="D323" s="78" t="s">
        <v>196</v>
      </c>
      <c r="E323" s="79">
        <v>6533.9</v>
      </c>
      <c r="F323" s="79">
        <v>1176.0999999999999</v>
      </c>
      <c r="G323" s="79">
        <f>ROUND((C323*(E323)),2)</f>
        <v>7187.29</v>
      </c>
      <c r="H323" s="79">
        <f>ROUND((C323*(F323)),2)</f>
        <v>1293.71</v>
      </c>
      <c r="I323" s="79"/>
    </row>
    <row r="324" spans="1:10" hidden="1" outlineLevel="1" x14ac:dyDescent="0.2">
      <c r="A324" s="62"/>
      <c r="B324" s="76" t="s">
        <v>253</v>
      </c>
      <c r="C324" s="78">
        <f>+C322*2</f>
        <v>1.42</v>
      </c>
      <c r="D324" s="78" t="s">
        <v>182</v>
      </c>
      <c r="E324" s="79">
        <v>131.36000000000001</v>
      </c>
      <c r="F324" s="79">
        <v>23.64</v>
      </c>
      <c r="G324" s="79">
        <f>ROUND((C324*(E324)),2)</f>
        <v>186.53</v>
      </c>
      <c r="H324" s="79">
        <f>ROUND((C324*(F324)),2)</f>
        <v>33.57</v>
      </c>
      <c r="I324" s="79"/>
    </row>
    <row r="325" spans="1:10" hidden="1" outlineLevel="1" x14ac:dyDescent="0.2">
      <c r="A325" s="62"/>
      <c r="B325" s="77" t="s">
        <v>190</v>
      </c>
      <c r="C325" s="78"/>
      <c r="D325" s="78"/>
      <c r="E325" s="79"/>
      <c r="F325" s="79"/>
      <c r="G325" s="79"/>
      <c r="H325" s="79"/>
      <c r="I325" s="79"/>
    </row>
    <row r="326" spans="1:10" hidden="1" outlineLevel="1" x14ac:dyDescent="0.2">
      <c r="A326" s="62"/>
      <c r="B326" s="76" t="s">
        <v>254</v>
      </c>
      <c r="C326" s="78">
        <f>1/(0.45*0.25)</f>
        <v>8.8888888888888893</v>
      </c>
      <c r="D326" s="78" t="s">
        <v>255</v>
      </c>
      <c r="E326" s="79">
        <v>134.43560000000002</v>
      </c>
      <c r="F326" s="79">
        <v>0</v>
      </c>
      <c r="G326" s="79">
        <f>ROUND((C326*(E326)),2)</f>
        <v>1194.98</v>
      </c>
      <c r="H326" s="79">
        <f>ROUND((C326*(F326)),2)</f>
        <v>0</v>
      </c>
      <c r="I326" s="79"/>
    </row>
    <row r="327" spans="1:10" hidden="1" outlineLevel="1" x14ac:dyDescent="0.2">
      <c r="A327" s="62"/>
      <c r="B327" s="76" t="s">
        <v>174</v>
      </c>
      <c r="C327" s="78"/>
      <c r="D327" s="78"/>
      <c r="E327" s="79"/>
      <c r="F327" s="79"/>
      <c r="G327" s="79">
        <f>SUM(G322:G326)</f>
        <v>10898.57</v>
      </c>
      <c r="H327" s="79">
        <f>SUM(H322:H326)</f>
        <v>1746.6299999999999</v>
      </c>
      <c r="I327" s="79">
        <f>SUM(G327:H327)</f>
        <v>12645.199999999999</v>
      </c>
    </row>
    <row r="328" spans="1:10" collapsed="1" x14ac:dyDescent="0.2">
      <c r="A328" s="62"/>
      <c r="C328" s="78"/>
      <c r="D328" s="78"/>
      <c r="E328" s="79"/>
      <c r="F328" s="79"/>
      <c r="G328" s="79"/>
      <c r="H328" s="79"/>
      <c r="I328" s="79"/>
    </row>
    <row r="329" spans="1:10" ht="24" x14ac:dyDescent="0.2">
      <c r="A329" s="71">
        <f>+A318+0.01</f>
        <v>103.08000000000004</v>
      </c>
      <c r="B329" s="72" t="s">
        <v>265</v>
      </c>
      <c r="C329" s="73">
        <v>1</v>
      </c>
      <c r="D329" s="73" t="s">
        <v>196</v>
      </c>
      <c r="E329" s="74"/>
      <c r="F329" s="74"/>
      <c r="G329" s="74">
        <f>+G338/C331</f>
        <v>10103.66</v>
      </c>
      <c r="H329" s="74">
        <f>+H338/C331</f>
        <v>1657.3200000000002</v>
      </c>
      <c r="I329" s="75">
        <f>+H329+G329</f>
        <v>11760.98</v>
      </c>
      <c r="J329" s="66" t="s">
        <v>167</v>
      </c>
    </row>
    <row r="330" spans="1:10" hidden="1" outlineLevel="1" x14ac:dyDescent="0.2">
      <c r="A330" s="55"/>
      <c r="B330" s="76" t="s">
        <v>261</v>
      </c>
      <c r="C330" s="56"/>
      <c r="D330" s="56"/>
      <c r="E330" s="57"/>
      <c r="F330" s="57"/>
      <c r="G330" s="57"/>
      <c r="H330" s="57"/>
      <c r="I330" s="58"/>
      <c r="J330" s="63"/>
    </row>
    <row r="331" spans="1:10" hidden="1" outlineLevel="1" x14ac:dyDescent="0.2">
      <c r="A331" s="55"/>
      <c r="B331" s="77" t="s">
        <v>169</v>
      </c>
      <c r="C331" s="78">
        <v>1</v>
      </c>
      <c r="D331" s="78" t="s">
        <v>196</v>
      </c>
      <c r="E331" s="57"/>
      <c r="F331" s="57"/>
      <c r="G331" s="57"/>
      <c r="H331" s="57"/>
      <c r="I331" s="58"/>
      <c r="J331" s="63"/>
    </row>
    <row r="332" spans="1:10" hidden="1" outlineLevel="1" x14ac:dyDescent="0.2">
      <c r="A332" s="62"/>
      <c r="B332" s="77" t="s">
        <v>170</v>
      </c>
      <c r="C332" s="78"/>
      <c r="D332" s="78"/>
      <c r="E332" s="79"/>
      <c r="F332" s="79"/>
      <c r="G332" s="79"/>
      <c r="H332" s="79"/>
      <c r="I332" s="79"/>
    </row>
    <row r="333" spans="1:10" hidden="1" outlineLevel="1" x14ac:dyDescent="0.2">
      <c r="A333" s="62"/>
      <c r="B333" s="76" t="s">
        <v>250</v>
      </c>
      <c r="C333" s="78">
        <v>0.56999999999999995</v>
      </c>
      <c r="D333" s="78" t="s">
        <v>251</v>
      </c>
      <c r="E333" s="79">
        <v>3281.36</v>
      </c>
      <c r="F333" s="79">
        <v>590.64</v>
      </c>
      <c r="G333" s="79">
        <f>ROUND((C333*(E333)),2)</f>
        <v>1870.38</v>
      </c>
      <c r="H333" s="79">
        <f>ROUND((C333*(F333)),2)</f>
        <v>336.66</v>
      </c>
      <c r="I333" s="79"/>
    </row>
    <row r="334" spans="1:10" hidden="1" outlineLevel="1" x14ac:dyDescent="0.2">
      <c r="A334" s="62"/>
      <c r="B334" s="76" t="s">
        <v>257</v>
      </c>
      <c r="C334" s="78">
        <f>+C331*1.1</f>
        <v>1.1000000000000001</v>
      </c>
      <c r="D334" s="78" t="s">
        <v>196</v>
      </c>
      <c r="E334" s="79">
        <v>6533.9</v>
      </c>
      <c r="F334" s="79">
        <v>1176.0999999999999</v>
      </c>
      <c r="G334" s="79">
        <f>ROUND((C334*(E334)),2)</f>
        <v>7187.29</v>
      </c>
      <c r="H334" s="79">
        <f>ROUND((C334*(F334)),2)</f>
        <v>1293.71</v>
      </c>
      <c r="I334" s="79"/>
    </row>
    <row r="335" spans="1:10" hidden="1" outlineLevel="1" x14ac:dyDescent="0.2">
      <c r="A335" s="62"/>
      <c r="B335" s="76" t="s">
        <v>253</v>
      </c>
      <c r="C335" s="78">
        <f>+C333*2</f>
        <v>1.1399999999999999</v>
      </c>
      <c r="D335" s="78" t="s">
        <v>182</v>
      </c>
      <c r="E335" s="79">
        <v>131.36000000000001</v>
      </c>
      <c r="F335" s="79">
        <v>23.64</v>
      </c>
      <c r="G335" s="79">
        <f>ROUND((C335*(E335)),2)</f>
        <v>149.75</v>
      </c>
      <c r="H335" s="79">
        <f>ROUND((C335*(F335)),2)</f>
        <v>26.95</v>
      </c>
      <c r="I335" s="79"/>
    </row>
    <row r="336" spans="1:10" hidden="1" outlineLevel="1" x14ac:dyDescent="0.2">
      <c r="A336" s="62"/>
      <c r="B336" s="77" t="s">
        <v>190</v>
      </c>
      <c r="C336" s="78"/>
      <c r="D336" s="78"/>
      <c r="E336" s="79"/>
      <c r="F336" s="79"/>
      <c r="G336" s="79"/>
      <c r="H336" s="79"/>
      <c r="I336" s="79"/>
    </row>
    <row r="337" spans="1:10" hidden="1" outlineLevel="1" x14ac:dyDescent="0.2">
      <c r="A337" s="62"/>
      <c r="B337" s="76" t="s">
        <v>254</v>
      </c>
      <c r="C337" s="78">
        <f>1/(0.6*0.25)</f>
        <v>6.666666666666667</v>
      </c>
      <c r="D337" s="78" t="s">
        <v>255</v>
      </c>
      <c r="E337" s="79">
        <v>134.43560000000002</v>
      </c>
      <c r="F337" s="79">
        <v>0</v>
      </c>
      <c r="G337" s="79">
        <f>ROUND((C337*(E337)),2)</f>
        <v>896.24</v>
      </c>
      <c r="H337" s="79">
        <f>ROUND((C337*(F337)),2)</f>
        <v>0</v>
      </c>
      <c r="I337" s="79"/>
    </row>
    <row r="338" spans="1:10" hidden="1" outlineLevel="1" x14ac:dyDescent="0.2">
      <c r="A338" s="62"/>
      <c r="B338" s="76" t="s">
        <v>174</v>
      </c>
      <c r="C338" s="78"/>
      <c r="D338" s="78"/>
      <c r="E338" s="79"/>
      <c r="F338" s="79"/>
      <c r="G338" s="79">
        <f>SUM(G333:G337)</f>
        <v>10103.66</v>
      </c>
      <c r="H338" s="79">
        <f>SUM(H333:H337)</f>
        <v>1657.3200000000002</v>
      </c>
      <c r="I338" s="79">
        <f>SUM(G338:H338)</f>
        <v>11760.98</v>
      </c>
    </row>
    <row r="339" spans="1:10" collapsed="1" x14ac:dyDescent="0.2">
      <c r="A339" s="62"/>
      <c r="C339" s="78"/>
      <c r="D339" s="78"/>
      <c r="E339" s="79"/>
      <c r="F339" s="79"/>
      <c r="G339" s="79"/>
      <c r="H339" s="79"/>
      <c r="I339" s="79"/>
    </row>
    <row r="340" spans="1:10" ht="24" x14ac:dyDescent="0.2">
      <c r="A340" s="71">
        <f>+A329+0.01</f>
        <v>103.09000000000005</v>
      </c>
      <c r="B340" s="72" t="s">
        <v>266</v>
      </c>
      <c r="C340" s="73">
        <v>1</v>
      </c>
      <c r="D340" s="73" t="s">
        <v>196</v>
      </c>
      <c r="E340" s="74"/>
      <c r="F340" s="74"/>
      <c r="G340" s="74">
        <f>+G349/C342</f>
        <v>12599.89</v>
      </c>
      <c r="H340" s="74">
        <f>+H349/C342</f>
        <v>1754.82</v>
      </c>
      <c r="I340" s="75">
        <f>+H340+G340</f>
        <v>14354.71</v>
      </c>
      <c r="J340" s="66" t="s">
        <v>167</v>
      </c>
    </row>
    <row r="341" spans="1:10" hidden="1" outlineLevel="1" x14ac:dyDescent="0.2">
      <c r="A341" s="55"/>
      <c r="B341" s="76" t="s">
        <v>249</v>
      </c>
      <c r="C341" s="56"/>
      <c r="D341" s="56"/>
      <c r="E341" s="57"/>
      <c r="F341" s="57"/>
      <c r="G341" s="57"/>
      <c r="H341" s="57"/>
      <c r="I341" s="58"/>
      <c r="J341" s="63"/>
    </row>
    <row r="342" spans="1:10" hidden="1" outlineLevel="1" x14ac:dyDescent="0.2">
      <c r="A342" s="55"/>
      <c r="B342" s="77" t="s">
        <v>169</v>
      </c>
      <c r="C342" s="78">
        <v>1</v>
      </c>
      <c r="D342" s="78" t="s">
        <v>196</v>
      </c>
      <c r="E342" s="57"/>
      <c r="F342" s="57"/>
      <c r="G342" s="57"/>
      <c r="H342" s="57"/>
      <c r="I342" s="58"/>
      <c r="J342" s="63"/>
    </row>
    <row r="343" spans="1:10" hidden="1" outlineLevel="1" x14ac:dyDescent="0.2">
      <c r="A343" s="62"/>
      <c r="B343" s="77" t="s">
        <v>170</v>
      </c>
      <c r="C343" s="78"/>
      <c r="D343" s="78"/>
      <c r="E343" s="79"/>
      <c r="F343" s="79"/>
      <c r="G343" s="79"/>
      <c r="H343" s="79"/>
      <c r="I343" s="79"/>
    </row>
    <row r="344" spans="1:10" hidden="1" outlineLevel="1" x14ac:dyDescent="0.2">
      <c r="A344" s="62"/>
      <c r="B344" s="76" t="s">
        <v>250</v>
      </c>
      <c r="C344" s="78">
        <v>1.17</v>
      </c>
      <c r="D344" s="78" t="s">
        <v>251</v>
      </c>
      <c r="E344" s="79">
        <v>3281.36</v>
      </c>
      <c r="F344" s="79">
        <v>590.64</v>
      </c>
      <c r="G344" s="79">
        <f>ROUND((C344*(E344)),2)</f>
        <v>3839.19</v>
      </c>
      <c r="H344" s="79">
        <f>ROUND((C344*(F344)),2)</f>
        <v>691.05</v>
      </c>
      <c r="I344" s="79"/>
    </row>
    <row r="345" spans="1:10" hidden="1" outlineLevel="1" x14ac:dyDescent="0.2">
      <c r="A345" s="62"/>
      <c r="B345" s="76" t="s">
        <v>267</v>
      </c>
      <c r="C345" s="78">
        <f>+C342*1.05</f>
        <v>1.05</v>
      </c>
      <c r="D345" s="78" t="s">
        <v>196</v>
      </c>
      <c r="E345" s="79">
        <v>5916.8899999999994</v>
      </c>
      <c r="F345" s="79">
        <v>960.43000000000006</v>
      </c>
      <c r="G345" s="79">
        <f>ROUND((C345*(E345)),2)</f>
        <v>6212.73</v>
      </c>
      <c r="H345" s="79">
        <f>ROUND((C345*(F345)),2)</f>
        <v>1008.45</v>
      </c>
      <c r="I345" s="79"/>
    </row>
    <row r="346" spans="1:10" hidden="1" outlineLevel="1" x14ac:dyDescent="0.2">
      <c r="A346" s="62"/>
      <c r="B346" s="76" t="s">
        <v>253</v>
      </c>
      <c r="C346" s="78">
        <f>+C344*2</f>
        <v>2.34</v>
      </c>
      <c r="D346" s="78" t="s">
        <v>182</v>
      </c>
      <c r="E346" s="79">
        <v>131.36000000000001</v>
      </c>
      <c r="F346" s="79">
        <v>23.64</v>
      </c>
      <c r="G346" s="79">
        <f>ROUND((C346*(E346)),2)</f>
        <v>307.38</v>
      </c>
      <c r="H346" s="79">
        <f>ROUND((C346*(F346)),2)</f>
        <v>55.32</v>
      </c>
      <c r="I346" s="79"/>
    </row>
    <row r="347" spans="1:10" hidden="1" outlineLevel="1" x14ac:dyDescent="0.2">
      <c r="A347" s="62"/>
      <c r="B347" s="77" t="s">
        <v>190</v>
      </c>
      <c r="C347" s="78"/>
      <c r="D347" s="78"/>
      <c r="E347" s="79"/>
      <c r="F347" s="79"/>
      <c r="G347" s="79"/>
      <c r="H347" s="79"/>
      <c r="I347" s="79"/>
    </row>
    <row r="348" spans="1:10" hidden="1" outlineLevel="1" x14ac:dyDescent="0.2">
      <c r="A348" s="62"/>
      <c r="B348" s="76" t="s">
        <v>254</v>
      </c>
      <c r="C348" s="78">
        <f>1/(0.3*0.2)</f>
        <v>16.666666666666668</v>
      </c>
      <c r="D348" s="78" t="s">
        <v>255</v>
      </c>
      <c r="E348" s="79">
        <v>134.43560000000002</v>
      </c>
      <c r="F348" s="79">
        <v>0</v>
      </c>
      <c r="G348" s="79">
        <f>ROUND((C348*(E348)),2)</f>
        <v>2240.59</v>
      </c>
      <c r="H348" s="79">
        <f>ROUND((C348*(F348)),2)</f>
        <v>0</v>
      </c>
      <c r="I348" s="79"/>
    </row>
    <row r="349" spans="1:10" hidden="1" outlineLevel="1" x14ac:dyDescent="0.2">
      <c r="A349" s="62"/>
      <c r="B349" s="76" t="s">
        <v>174</v>
      </c>
      <c r="C349" s="78"/>
      <c r="D349" s="78"/>
      <c r="E349" s="79"/>
      <c r="F349" s="79"/>
      <c r="G349" s="79">
        <f>SUM(G344:G348)</f>
        <v>12599.89</v>
      </c>
      <c r="H349" s="79">
        <f>SUM(H344:H348)</f>
        <v>1754.82</v>
      </c>
      <c r="I349" s="79">
        <f>SUM(G349:H349)</f>
        <v>14354.71</v>
      </c>
    </row>
    <row r="350" spans="1:10" collapsed="1" x14ac:dyDescent="0.2">
      <c r="A350" s="62"/>
      <c r="C350" s="78"/>
      <c r="D350" s="78"/>
      <c r="E350" s="79"/>
      <c r="F350" s="79"/>
      <c r="G350" s="79"/>
      <c r="H350" s="79"/>
      <c r="I350" s="79"/>
    </row>
    <row r="351" spans="1:10" ht="24" x14ac:dyDescent="0.2">
      <c r="A351" s="71">
        <f>+A340+0.01</f>
        <v>103.10000000000005</v>
      </c>
      <c r="B351" s="72" t="s">
        <v>268</v>
      </c>
      <c r="C351" s="73">
        <v>1</v>
      </c>
      <c r="D351" s="73" t="s">
        <v>196</v>
      </c>
      <c r="E351" s="74"/>
      <c r="F351" s="74"/>
      <c r="G351" s="74">
        <f>+G360/C353</f>
        <v>11336.639999999998</v>
      </c>
      <c r="H351" s="74">
        <f>+H360/C353</f>
        <v>1608.0900000000001</v>
      </c>
      <c r="I351" s="75">
        <f>+H351+G351</f>
        <v>12944.729999999998</v>
      </c>
      <c r="J351" s="66" t="s">
        <v>167</v>
      </c>
    </row>
    <row r="352" spans="1:10" hidden="1" outlineLevel="1" x14ac:dyDescent="0.2">
      <c r="A352" s="55"/>
      <c r="B352" s="76" t="s">
        <v>249</v>
      </c>
      <c r="C352" s="56"/>
      <c r="D352" s="56"/>
      <c r="E352" s="57"/>
      <c r="F352" s="57"/>
      <c r="G352" s="57"/>
      <c r="H352" s="57"/>
      <c r="I352" s="58"/>
      <c r="J352" s="63"/>
    </row>
    <row r="353" spans="1:10" hidden="1" outlineLevel="1" x14ac:dyDescent="0.2">
      <c r="A353" s="55"/>
      <c r="B353" s="77" t="s">
        <v>169</v>
      </c>
      <c r="C353" s="78">
        <v>1</v>
      </c>
      <c r="D353" s="78" t="s">
        <v>196</v>
      </c>
      <c r="E353" s="57"/>
      <c r="F353" s="57"/>
      <c r="G353" s="57"/>
      <c r="H353" s="57"/>
      <c r="I353" s="58"/>
      <c r="J353" s="63"/>
    </row>
    <row r="354" spans="1:10" hidden="1" outlineLevel="1" x14ac:dyDescent="0.2">
      <c r="A354" s="62"/>
      <c r="B354" s="77" t="s">
        <v>170</v>
      </c>
      <c r="C354" s="78"/>
      <c r="D354" s="78"/>
      <c r="E354" s="79"/>
      <c r="F354" s="79"/>
      <c r="G354" s="79"/>
      <c r="H354" s="79"/>
      <c r="I354" s="79"/>
    </row>
    <row r="355" spans="1:10" hidden="1" outlineLevel="1" x14ac:dyDescent="0.2">
      <c r="A355" s="62"/>
      <c r="B355" s="76" t="s">
        <v>250</v>
      </c>
      <c r="C355" s="78">
        <v>0.94</v>
      </c>
      <c r="D355" s="78" t="s">
        <v>251</v>
      </c>
      <c r="E355" s="79">
        <v>3281.36</v>
      </c>
      <c r="F355" s="79">
        <v>590.64</v>
      </c>
      <c r="G355" s="79">
        <f>ROUND((C355*(E355)),2)</f>
        <v>3084.48</v>
      </c>
      <c r="H355" s="79">
        <f>ROUND((C355*(F355)),2)</f>
        <v>555.20000000000005</v>
      </c>
      <c r="I355" s="79"/>
    </row>
    <row r="356" spans="1:10" hidden="1" outlineLevel="1" x14ac:dyDescent="0.2">
      <c r="A356" s="62"/>
      <c r="B356" s="76" t="s">
        <v>267</v>
      </c>
      <c r="C356" s="78">
        <f>+C353*1.05</f>
        <v>1.05</v>
      </c>
      <c r="D356" s="78" t="s">
        <v>196</v>
      </c>
      <c r="E356" s="79">
        <v>5916.8899999999994</v>
      </c>
      <c r="F356" s="79">
        <v>960.43000000000006</v>
      </c>
      <c r="G356" s="79">
        <f>ROUND((C356*(E356)),2)</f>
        <v>6212.73</v>
      </c>
      <c r="H356" s="79">
        <f>ROUND((C356*(F356)),2)</f>
        <v>1008.45</v>
      </c>
      <c r="I356" s="79"/>
    </row>
    <row r="357" spans="1:10" hidden="1" outlineLevel="1" x14ac:dyDescent="0.2">
      <c r="A357" s="62"/>
      <c r="B357" s="76" t="s">
        <v>253</v>
      </c>
      <c r="C357" s="78">
        <f>+C355*2</f>
        <v>1.88</v>
      </c>
      <c r="D357" s="78" t="s">
        <v>182</v>
      </c>
      <c r="E357" s="79">
        <v>131.36000000000001</v>
      </c>
      <c r="F357" s="79">
        <v>23.64</v>
      </c>
      <c r="G357" s="79">
        <f>ROUND((C357*(E357)),2)</f>
        <v>246.96</v>
      </c>
      <c r="H357" s="79">
        <f>ROUND((C357*(F357)),2)</f>
        <v>44.44</v>
      </c>
      <c r="I357" s="79"/>
    </row>
    <row r="358" spans="1:10" hidden="1" outlineLevel="1" x14ac:dyDescent="0.2">
      <c r="A358" s="62"/>
      <c r="B358" s="77" t="s">
        <v>190</v>
      </c>
      <c r="C358" s="78"/>
      <c r="D358" s="78"/>
      <c r="E358" s="79"/>
      <c r="F358" s="79"/>
      <c r="G358" s="79"/>
      <c r="H358" s="79"/>
      <c r="I358" s="79"/>
    </row>
    <row r="359" spans="1:10" hidden="1" outlineLevel="1" x14ac:dyDescent="0.2">
      <c r="A359" s="62"/>
      <c r="B359" s="76" t="s">
        <v>254</v>
      </c>
      <c r="C359" s="78">
        <f>1/(0.3*0.25)</f>
        <v>13.333333333333334</v>
      </c>
      <c r="D359" s="78" t="s">
        <v>255</v>
      </c>
      <c r="E359" s="79">
        <v>134.43560000000002</v>
      </c>
      <c r="F359" s="79">
        <v>0</v>
      </c>
      <c r="G359" s="79">
        <f>ROUND((C359*(E359)),2)</f>
        <v>1792.47</v>
      </c>
      <c r="H359" s="79">
        <f>ROUND((C359*(F359)),2)</f>
        <v>0</v>
      </c>
      <c r="I359" s="79"/>
    </row>
    <row r="360" spans="1:10" hidden="1" outlineLevel="1" x14ac:dyDescent="0.2">
      <c r="A360" s="62"/>
      <c r="B360" s="76" t="s">
        <v>174</v>
      </c>
      <c r="C360" s="78"/>
      <c r="D360" s="78"/>
      <c r="E360" s="79"/>
      <c r="F360" s="79"/>
      <c r="G360" s="79">
        <f>SUM(G355:G359)</f>
        <v>11336.639999999998</v>
      </c>
      <c r="H360" s="79">
        <f>SUM(H355:H359)</f>
        <v>1608.0900000000001</v>
      </c>
      <c r="I360" s="79">
        <f>SUM(G360:H360)</f>
        <v>12944.729999999998</v>
      </c>
    </row>
    <row r="361" spans="1:10" collapsed="1" x14ac:dyDescent="0.2">
      <c r="A361" s="62"/>
      <c r="C361" s="78"/>
      <c r="D361" s="78"/>
      <c r="E361" s="79"/>
      <c r="F361" s="79"/>
      <c r="G361" s="79"/>
      <c r="H361" s="79"/>
      <c r="I361" s="79"/>
    </row>
    <row r="362" spans="1:10" ht="24" x14ac:dyDescent="0.2">
      <c r="A362" s="71">
        <f>+A351+0.01</f>
        <v>103.11000000000006</v>
      </c>
      <c r="B362" s="72" t="s">
        <v>269</v>
      </c>
      <c r="C362" s="73">
        <v>1</v>
      </c>
      <c r="D362" s="73" t="s">
        <v>196</v>
      </c>
      <c r="E362" s="74"/>
      <c r="F362" s="74"/>
      <c r="G362" s="74">
        <f>+G371/C364</f>
        <v>9924.01</v>
      </c>
      <c r="H362" s="74">
        <f>+H371/C364</f>
        <v>1461.3700000000001</v>
      </c>
      <c r="I362" s="75">
        <f>+H362+G362</f>
        <v>11385.380000000001</v>
      </c>
      <c r="J362" s="66" t="s">
        <v>167</v>
      </c>
    </row>
    <row r="363" spans="1:10" hidden="1" outlineLevel="1" x14ac:dyDescent="0.2">
      <c r="A363" s="55"/>
      <c r="B363" s="76" t="s">
        <v>259</v>
      </c>
      <c r="C363" s="56"/>
      <c r="D363" s="56"/>
      <c r="E363" s="57"/>
      <c r="F363" s="57"/>
      <c r="G363" s="57"/>
      <c r="H363" s="57"/>
      <c r="I363" s="58"/>
      <c r="J363" s="63"/>
    </row>
    <row r="364" spans="1:10" hidden="1" outlineLevel="1" x14ac:dyDescent="0.2">
      <c r="A364" s="55"/>
      <c r="B364" s="77" t="s">
        <v>169</v>
      </c>
      <c r="C364" s="78">
        <v>1</v>
      </c>
      <c r="D364" s="78" t="s">
        <v>196</v>
      </c>
      <c r="E364" s="57"/>
      <c r="F364" s="57"/>
      <c r="G364" s="57"/>
      <c r="H364" s="57"/>
      <c r="I364" s="58"/>
      <c r="J364" s="63"/>
    </row>
    <row r="365" spans="1:10" hidden="1" outlineLevel="1" x14ac:dyDescent="0.2">
      <c r="A365" s="62"/>
      <c r="B365" s="77" t="s">
        <v>170</v>
      </c>
      <c r="C365" s="78"/>
      <c r="D365" s="78"/>
      <c r="E365" s="79"/>
      <c r="F365" s="79"/>
      <c r="G365" s="79"/>
      <c r="H365" s="79"/>
      <c r="I365" s="79"/>
    </row>
    <row r="366" spans="1:10" hidden="1" outlineLevel="1" x14ac:dyDescent="0.2">
      <c r="A366" s="62"/>
      <c r="B366" s="76" t="s">
        <v>250</v>
      </c>
      <c r="C366" s="78">
        <v>0.71</v>
      </c>
      <c r="D366" s="78" t="s">
        <v>251</v>
      </c>
      <c r="E366" s="79">
        <v>3281.36</v>
      </c>
      <c r="F366" s="79">
        <v>590.64</v>
      </c>
      <c r="G366" s="79">
        <f>ROUND((C366*(E366)),2)</f>
        <v>2329.77</v>
      </c>
      <c r="H366" s="79">
        <f>ROUND((C366*(F366)),2)</f>
        <v>419.35</v>
      </c>
      <c r="I366" s="79"/>
    </row>
    <row r="367" spans="1:10" hidden="1" outlineLevel="1" x14ac:dyDescent="0.2">
      <c r="A367" s="62"/>
      <c r="B367" s="76" t="s">
        <v>267</v>
      </c>
      <c r="C367" s="78">
        <f>+C364*1.05</f>
        <v>1.05</v>
      </c>
      <c r="D367" s="78" t="s">
        <v>196</v>
      </c>
      <c r="E367" s="79">
        <v>5916.8899999999994</v>
      </c>
      <c r="F367" s="79">
        <v>960.43000000000006</v>
      </c>
      <c r="G367" s="79">
        <f>ROUND((C367*(E367)),2)</f>
        <v>6212.73</v>
      </c>
      <c r="H367" s="79">
        <f>ROUND((C367*(F367)),2)</f>
        <v>1008.45</v>
      </c>
      <c r="I367" s="79"/>
    </row>
    <row r="368" spans="1:10" hidden="1" outlineLevel="1" x14ac:dyDescent="0.2">
      <c r="A368" s="62"/>
      <c r="B368" s="76" t="s">
        <v>253</v>
      </c>
      <c r="C368" s="78">
        <f>+C366*2</f>
        <v>1.42</v>
      </c>
      <c r="D368" s="78" t="s">
        <v>182</v>
      </c>
      <c r="E368" s="79">
        <v>131.36000000000001</v>
      </c>
      <c r="F368" s="79">
        <v>23.64</v>
      </c>
      <c r="G368" s="79">
        <f>ROUND((C368*(E368)),2)</f>
        <v>186.53</v>
      </c>
      <c r="H368" s="79">
        <f>ROUND((C368*(F368)),2)</f>
        <v>33.57</v>
      </c>
      <c r="I368" s="79"/>
    </row>
    <row r="369" spans="1:10" hidden="1" outlineLevel="1" x14ac:dyDescent="0.2">
      <c r="A369" s="62"/>
      <c r="B369" s="77" t="s">
        <v>190</v>
      </c>
      <c r="C369" s="78"/>
      <c r="D369" s="78"/>
      <c r="E369" s="79"/>
      <c r="F369" s="79"/>
      <c r="G369" s="79"/>
      <c r="H369" s="79"/>
      <c r="I369" s="79"/>
    </row>
    <row r="370" spans="1:10" hidden="1" outlineLevel="1" x14ac:dyDescent="0.2">
      <c r="A370" s="62"/>
      <c r="B370" s="76" t="s">
        <v>254</v>
      </c>
      <c r="C370" s="78">
        <f>1/(0.45*0.25)</f>
        <v>8.8888888888888893</v>
      </c>
      <c r="D370" s="78" t="s">
        <v>255</v>
      </c>
      <c r="E370" s="79">
        <v>134.43560000000002</v>
      </c>
      <c r="F370" s="79">
        <v>0</v>
      </c>
      <c r="G370" s="79">
        <f>ROUND((C370*(E370)),2)</f>
        <v>1194.98</v>
      </c>
      <c r="H370" s="79">
        <f>ROUND((C370*(F370)),2)</f>
        <v>0</v>
      </c>
      <c r="I370" s="79"/>
    </row>
    <row r="371" spans="1:10" hidden="1" outlineLevel="1" x14ac:dyDescent="0.2">
      <c r="A371" s="62"/>
      <c r="B371" s="76" t="s">
        <v>174</v>
      </c>
      <c r="C371" s="78"/>
      <c r="D371" s="78"/>
      <c r="E371" s="79"/>
      <c r="F371" s="79"/>
      <c r="G371" s="79">
        <f>SUM(G366:G370)</f>
        <v>9924.01</v>
      </c>
      <c r="H371" s="79">
        <f>SUM(H366:H370)</f>
        <v>1461.3700000000001</v>
      </c>
      <c r="I371" s="79">
        <f>SUM(G371:H371)</f>
        <v>11385.380000000001</v>
      </c>
    </row>
    <row r="372" spans="1:10" collapsed="1" x14ac:dyDescent="0.2">
      <c r="A372" s="62"/>
      <c r="C372" s="78"/>
      <c r="D372" s="78"/>
      <c r="E372" s="79"/>
      <c r="F372" s="79"/>
      <c r="G372" s="79"/>
      <c r="H372" s="79"/>
      <c r="I372" s="79"/>
    </row>
    <row r="373" spans="1:10" ht="24" x14ac:dyDescent="0.2">
      <c r="A373" s="71">
        <f>+A362+0.01</f>
        <v>103.12000000000006</v>
      </c>
      <c r="B373" s="72" t="s">
        <v>270</v>
      </c>
      <c r="C373" s="73">
        <v>1</v>
      </c>
      <c r="D373" s="73" t="s">
        <v>196</v>
      </c>
      <c r="E373" s="74"/>
      <c r="F373" s="74"/>
      <c r="G373" s="74">
        <f>+G382/C375</f>
        <v>9129.1</v>
      </c>
      <c r="H373" s="74">
        <f>+H382/C375</f>
        <v>1372.0600000000002</v>
      </c>
      <c r="I373" s="75">
        <f>+H373+G373</f>
        <v>10501.16</v>
      </c>
      <c r="J373" s="66" t="s">
        <v>167</v>
      </c>
    </row>
    <row r="374" spans="1:10" hidden="1" outlineLevel="1" x14ac:dyDescent="0.2">
      <c r="A374" s="55"/>
      <c r="B374" s="76" t="s">
        <v>261</v>
      </c>
      <c r="C374" s="56"/>
      <c r="D374" s="56"/>
      <c r="E374" s="57"/>
      <c r="F374" s="57"/>
      <c r="G374" s="57"/>
      <c r="H374" s="57"/>
      <c r="I374" s="58"/>
      <c r="J374" s="63"/>
    </row>
    <row r="375" spans="1:10" hidden="1" outlineLevel="1" x14ac:dyDescent="0.2">
      <c r="A375" s="55"/>
      <c r="B375" s="77" t="s">
        <v>169</v>
      </c>
      <c r="C375" s="78">
        <v>1</v>
      </c>
      <c r="D375" s="78" t="s">
        <v>196</v>
      </c>
      <c r="E375" s="57"/>
      <c r="F375" s="57"/>
      <c r="G375" s="57"/>
      <c r="H375" s="57"/>
      <c r="I375" s="58"/>
      <c r="J375" s="63"/>
    </row>
    <row r="376" spans="1:10" hidden="1" outlineLevel="1" x14ac:dyDescent="0.2">
      <c r="A376" s="62"/>
      <c r="B376" s="77" t="s">
        <v>170</v>
      </c>
      <c r="C376" s="78"/>
      <c r="D376" s="78"/>
      <c r="E376" s="79"/>
      <c r="F376" s="79"/>
      <c r="G376" s="79"/>
      <c r="H376" s="79"/>
      <c r="I376" s="79"/>
    </row>
    <row r="377" spans="1:10" hidden="1" outlineLevel="1" x14ac:dyDescent="0.2">
      <c r="A377" s="62"/>
      <c r="B377" s="76" t="s">
        <v>250</v>
      </c>
      <c r="C377" s="78">
        <v>0.56999999999999995</v>
      </c>
      <c r="D377" s="78" t="s">
        <v>251</v>
      </c>
      <c r="E377" s="79">
        <v>3281.36</v>
      </c>
      <c r="F377" s="79">
        <v>590.64</v>
      </c>
      <c r="G377" s="79">
        <f>ROUND((C377*(E377)),2)</f>
        <v>1870.38</v>
      </c>
      <c r="H377" s="79">
        <f>ROUND((C377*(F377)),2)</f>
        <v>336.66</v>
      </c>
      <c r="I377" s="79"/>
    </row>
    <row r="378" spans="1:10" hidden="1" outlineLevel="1" x14ac:dyDescent="0.2">
      <c r="A378" s="62"/>
      <c r="B378" s="76" t="s">
        <v>267</v>
      </c>
      <c r="C378" s="78">
        <f>+C375*1.05</f>
        <v>1.05</v>
      </c>
      <c r="D378" s="78" t="s">
        <v>196</v>
      </c>
      <c r="E378" s="79">
        <v>5916.8899999999994</v>
      </c>
      <c r="F378" s="79">
        <v>960.43000000000006</v>
      </c>
      <c r="G378" s="79">
        <f>ROUND((C378*(E378)),2)</f>
        <v>6212.73</v>
      </c>
      <c r="H378" s="79">
        <f>ROUND((C378*(F378)),2)</f>
        <v>1008.45</v>
      </c>
      <c r="I378" s="79"/>
    </row>
    <row r="379" spans="1:10" hidden="1" outlineLevel="1" x14ac:dyDescent="0.2">
      <c r="A379" s="62"/>
      <c r="B379" s="76" t="s">
        <v>253</v>
      </c>
      <c r="C379" s="78">
        <f>+C377*2</f>
        <v>1.1399999999999999</v>
      </c>
      <c r="D379" s="78" t="s">
        <v>182</v>
      </c>
      <c r="E379" s="79">
        <v>131.36000000000001</v>
      </c>
      <c r="F379" s="79">
        <v>23.64</v>
      </c>
      <c r="G379" s="79">
        <f>ROUND((C379*(E379)),2)</f>
        <v>149.75</v>
      </c>
      <c r="H379" s="79">
        <f>ROUND((C379*(F379)),2)</f>
        <v>26.95</v>
      </c>
      <c r="I379" s="79"/>
    </row>
    <row r="380" spans="1:10" hidden="1" outlineLevel="1" x14ac:dyDescent="0.2">
      <c r="A380" s="62"/>
      <c r="B380" s="77" t="s">
        <v>190</v>
      </c>
      <c r="C380" s="78"/>
      <c r="D380" s="78"/>
      <c r="E380" s="79"/>
      <c r="F380" s="79"/>
      <c r="G380" s="79"/>
      <c r="H380" s="79"/>
      <c r="I380" s="79"/>
    </row>
    <row r="381" spans="1:10" hidden="1" outlineLevel="1" x14ac:dyDescent="0.2">
      <c r="A381" s="62"/>
      <c r="B381" s="76" t="s">
        <v>254</v>
      </c>
      <c r="C381" s="78">
        <f>1/(0.6*0.25)</f>
        <v>6.666666666666667</v>
      </c>
      <c r="D381" s="78" t="s">
        <v>255</v>
      </c>
      <c r="E381" s="79">
        <v>134.43560000000002</v>
      </c>
      <c r="F381" s="79">
        <v>0</v>
      </c>
      <c r="G381" s="79">
        <f>ROUND((C381*(E381)),2)</f>
        <v>896.24</v>
      </c>
      <c r="H381" s="79">
        <f>ROUND((C381*(F381)),2)</f>
        <v>0</v>
      </c>
      <c r="I381" s="79"/>
    </row>
    <row r="382" spans="1:10" hidden="1" outlineLevel="1" x14ac:dyDescent="0.2">
      <c r="A382" s="62"/>
      <c r="B382" s="76" t="s">
        <v>174</v>
      </c>
      <c r="C382" s="78"/>
      <c r="D382" s="78"/>
      <c r="E382" s="79"/>
      <c r="F382" s="79"/>
      <c r="G382" s="79">
        <f>SUM(G377:G381)</f>
        <v>9129.1</v>
      </c>
      <c r="H382" s="79">
        <f>SUM(H377:H381)</f>
        <v>1372.0600000000002</v>
      </c>
      <c r="I382" s="79">
        <f>SUM(G382:H382)</f>
        <v>10501.16</v>
      </c>
    </row>
    <row r="383" spans="1:10" collapsed="1" x14ac:dyDescent="0.2">
      <c r="A383" s="62"/>
      <c r="C383" s="78"/>
      <c r="D383" s="78"/>
      <c r="E383" s="79"/>
      <c r="F383" s="79"/>
      <c r="G383" s="79"/>
      <c r="H383" s="79"/>
      <c r="I383" s="79"/>
    </row>
    <row r="384" spans="1:10" ht="24" x14ac:dyDescent="0.2">
      <c r="A384" s="71">
        <f>+A373+0.01</f>
        <v>103.13000000000007</v>
      </c>
      <c r="B384" s="72" t="s">
        <v>271</v>
      </c>
      <c r="C384" s="73">
        <v>1</v>
      </c>
      <c r="D384" s="73" t="s">
        <v>196</v>
      </c>
      <c r="E384" s="74"/>
      <c r="F384" s="74"/>
      <c r="G384" s="74">
        <f>+G393/C386</f>
        <v>13259.349999999999</v>
      </c>
      <c r="H384" s="74">
        <f>+H393/C386</f>
        <v>1873.51</v>
      </c>
      <c r="I384" s="75">
        <f>+H384+G384</f>
        <v>15132.859999999999</v>
      </c>
      <c r="J384" s="66" t="s">
        <v>167</v>
      </c>
    </row>
    <row r="385" spans="1:10" hidden="1" outlineLevel="1" x14ac:dyDescent="0.2">
      <c r="A385" s="55"/>
      <c r="B385" s="76" t="s">
        <v>249</v>
      </c>
      <c r="C385" s="56"/>
      <c r="D385" s="56"/>
      <c r="E385" s="57"/>
      <c r="F385" s="57"/>
      <c r="G385" s="57"/>
      <c r="H385" s="57"/>
      <c r="I385" s="58"/>
      <c r="J385" s="63"/>
    </row>
    <row r="386" spans="1:10" hidden="1" outlineLevel="1" x14ac:dyDescent="0.2">
      <c r="A386" s="55"/>
      <c r="B386" s="77" t="s">
        <v>169</v>
      </c>
      <c r="C386" s="78">
        <v>1</v>
      </c>
      <c r="D386" s="78" t="s">
        <v>196</v>
      </c>
      <c r="E386" s="57"/>
      <c r="F386" s="57"/>
      <c r="G386" s="57"/>
      <c r="H386" s="57"/>
      <c r="I386" s="58"/>
      <c r="J386" s="63"/>
    </row>
    <row r="387" spans="1:10" hidden="1" outlineLevel="1" x14ac:dyDescent="0.2">
      <c r="A387" s="62"/>
      <c r="B387" s="77" t="s">
        <v>170</v>
      </c>
      <c r="C387" s="78"/>
      <c r="D387" s="78"/>
      <c r="E387" s="79"/>
      <c r="F387" s="79"/>
      <c r="G387" s="79"/>
      <c r="H387" s="79"/>
      <c r="I387" s="79"/>
    </row>
    <row r="388" spans="1:10" hidden="1" outlineLevel="1" x14ac:dyDescent="0.2">
      <c r="A388" s="62"/>
      <c r="B388" s="76" t="s">
        <v>250</v>
      </c>
      <c r="C388" s="78">
        <v>1.17</v>
      </c>
      <c r="D388" s="78" t="s">
        <v>251</v>
      </c>
      <c r="E388" s="79">
        <v>3281.36</v>
      </c>
      <c r="F388" s="79">
        <v>590.64</v>
      </c>
      <c r="G388" s="79">
        <f>ROUND((C388*(E388)),2)</f>
        <v>3839.19</v>
      </c>
      <c r="H388" s="79">
        <f>ROUND((C388*(F388)),2)</f>
        <v>691.05</v>
      </c>
      <c r="I388" s="79"/>
    </row>
    <row r="389" spans="1:10" hidden="1" outlineLevel="1" x14ac:dyDescent="0.2">
      <c r="A389" s="62"/>
      <c r="B389" s="76" t="s">
        <v>272</v>
      </c>
      <c r="C389" s="78">
        <f>+C386*1.05</f>
        <v>1.05</v>
      </c>
      <c r="D389" s="78" t="s">
        <v>196</v>
      </c>
      <c r="E389" s="79">
        <v>6544.9400000000005</v>
      </c>
      <c r="F389" s="79">
        <v>1073.47</v>
      </c>
      <c r="G389" s="79">
        <f>ROUND((C389*(E389)),2)</f>
        <v>6872.19</v>
      </c>
      <c r="H389" s="79">
        <f>ROUND((C389*(F389)),2)</f>
        <v>1127.1400000000001</v>
      </c>
      <c r="I389" s="79"/>
    </row>
    <row r="390" spans="1:10" hidden="1" outlineLevel="1" x14ac:dyDescent="0.2">
      <c r="A390" s="62"/>
      <c r="B390" s="76" t="s">
        <v>253</v>
      </c>
      <c r="C390" s="78">
        <f>+C388*2</f>
        <v>2.34</v>
      </c>
      <c r="D390" s="78" t="s">
        <v>182</v>
      </c>
      <c r="E390" s="79">
        <v>131.36000000000001</v>
      </c>
      <c r="F390" s="79">
        <v>23.64</v>
      </c>
      <c r="G390" s="79">
        <f>ROUND((C390*(E390)),2)</f>
        <v>307.38</v>
      </c>
      <c r="H390" s="79">
        <f>ROUND((C390*(F390)),2)</f>
        <v>55.32</v>
      </c>
      <c r="I390" s="79"/>
    </row>
    <row r="391" spans="1:10" hidden="1" outlineLevel="1" x14ac:dyDescent="0.2">
      <c r="A391" s="62"/>
      <c r="B391" s="77" t="s">
        <v>190</v>
      </c>
      <c r="C391" s="78"/>
      <c r="D391" s="78"/>
      <c r="E391" s="79"/>
      <c r="F391" s="79"/>
      <c r="G391" s="79"/>
      <c r="H391" s="79"/>
      <c r="I391" s="79"/>
    </row>
    <row r="392" spans="1:10" hidden="1" outlineLevel="1" x14ac:dyDescent="0.2">
      <c r="A392" s="62"/>
      <c r="B392" s="76" t="s">
        <v>254</v>
      </c>
      <c r="C392" s="78">
        <f>1/(0.3*0.2)</f>
        <v>16.666666666666668</v>
      </c>
      <c r="D392" s="78" t="s">
        <v>255</v>
      </c>
      <c r="E392" s="79">
        <v>134.43560000000002</v>
      </c>
      <c r="F392" s="79">
        <v>0</v>
      </c>
      <c r="G392" s="79">
        <f>ROUND((C392*(E392)),2)</f>
        <v>2240.59</v>
      </c>
      <c r="H392" s="79">
        <f>ROUND((C392*(F392)),2)</f>
        <v>0</v>
      </c>
      <c r="I392" s="79"/>
    </row>
    <row r="393" spans="1:10" hidden="1" outlineLevel="1" x14ac:dyDescent="0.2">
      <c r="A393" s="62"/>
      <c r="B393" s="76" t="s">
        <v>174</v>
      </c>
      <c r="C393" s="78"/>
      <c r="D393" s="78"/>
      <c r="E393" s="79"/>
      <c r="F393" s="79"/>
      <c r="G393" s="79">
        <f>SUM(G388:G392)</f>
        <v>13259.349999999999</v>
      </c>
      <c r="H393" s="79">
        <f>SUM(H388:H392)</f>
        <v>1873.51</v>
      </c>
      <c r="I393" s="79">
        <f>SUM(G393:H393)</f>
        <v>15132.859999999999</v>
      </c>
    </row>
    <row r="394" spans="1:10" collapsed="1" x14ac:dyDescent="0.2">
      <c r="A394" s="62"/>
      <c r="C394" s="78"/>
      <c r="D394" s="78"/>
      <c r="E394" s="79"/>
      <c r="F394" s="79"/>
      <c r="G394" s="79"/>
      <c r="H394" s="79"/>
      <c r="I394" s="79"/>
    </row>
    <row r="395" spans="1:10" ht="24" x14ac:dyDescent="0.2">
      <c r="A395" s="71">
        <f>+A384+0.01</f>
        <v>103.14000000000007</v>
      </c>
      <c r="B395" s="72" t="s">
        <v>273</v>
      </c>
      <c r="C395" s="73">
        <v>1</v>
      </c>
      <c r="D395" s="73" t="s">
        <v>196</v>
      </c>
      <c r="E395" s="74"/>
      <c r="F395" s="74"/>
      <c r="G395" s="74">
        <f>+G404/C397</f>
        <v>11996.099999999999</v>
      </c>
      <c r="H395" s="74">
        <f>+H404/C397</f>
        <v>1726.7800000000002</v>
      </c>
      <c r="I395" s="75">
        <f>+H395+G395</f>
        <v>13722.88</v>
      </c>
      <c r="J395" s="66" t="s">
        <v>167</v>
      </c>
    </row>
    <row r="396" spans="1:10" hidden="1" outlineLevel="1" x14ac:dyDescent="0.2">
      <c r="A396" s="55"/>
      <c r="B396" s="76" t="s">
        <v>249</v>
      </c>
      <c r="C396" s="56"/>
      <c r="D396" s="56"/>
      <c r="E396" s="57"/>
      <c r="F396" s="57"/>
      <c r="G396" s="57"/>
      <c r="H396" s="57"/>
      <c r="I396" s="58"/>
      <c r="J396" s="63"/>
    </row>
    <row r="397" spans="1:10" hidden="1" outlineLevel="1" x14ac:dyDescent="0.2">
      <c r="A397" s="55"/>
      <c r="B397" s="77" t="s">
        <v>169</v>
      </c>
      <c r="C397" s="78">
        <v>1</v>
      </c>
      <c r="D397" s="78" t="s">
        <v>196</v>
      </c>
      <c r="E397" s="57"/>
      <c r="F397" s="57"/>
      <c r="G397" s="57"/>
      <c r="H397" s="57"/>
      <c r="I397" s="58"/>
      <c r="J397" s="63"/>
    </row>
    <row r="398" spans="1:10" hidden="1" outlineLevel="1" x14ac:dyDescent="0.2">
      <c r="A398" s="62"/>
      <c r="B398" s="77" t="s">
        <v>170</v>
      </c>
      <c r="C398" s="78"/>
      <c r="D398" s="78"/>
      <c r="E398" s="79"/>
      <c r="F398" s="79"/>
      <c r="G398" s="79"/>
      <c r="H398" s="79"/>
      <c r="I398" s="79"/>
    </row>
    <row r="399" spans="1:10" hidden="1" outlineLevel="1" x14ac:dyDescent="0.2">
      <c r="A399" s="62"/>
      <c r="B399" s="76" t="s">
        <v>250</v>
      </c>
      <c r="C399" s="78">
        <v>0.94</v>
      </c>
      <c r="D399" s="78" t="s">
        <v>251</v>
      </c>
      <c r="E399" s="79">
        <v>3281.36</v>
      </c>
      <c r="F399" s="79">
        <v>590.64</v>
      </c>
      <c r="G399" s="79">
        <f>ROUND((C399*(E399)),2)</f>
        <v>3084.48</v>
      </c>
      <c r="H399" s="79">
        <f>ROUND((C399*(F399)),2)</f>
        <v>555.20000000000005</v>
      </c>
      <c r="I399" s="79"/>
    </row>
    <row r="400" spans="1:10" hidden="1" outlineLevel="1" x14ac:dyDescent="0.2">
      <c r="A400" s="62"/>
      <c r="B400" s="76" t="s">
        <v>272</v>
      </c>
      <c r="C400" s="78">
        <f>+C397*1.05</f>
        <v>1.05</v>
      </c>
      <c r="D400" s="78" t="s">
        <v>196</v>
      </c>
      <c r="E400" s="79">
        <v>6544.9400000000005</v>
      </c>
      <c r="F400" s="79">
        <v>1073.47</v>
      </c>
      <c r="G400" s="79">
        <f>ROUND((C400*(E400)),2)</f>
        <v>6872.19</v>
      </c>
      <c r="H400" s="79">
        <f>ROUND((C400*(F400)),2)</f>
        <v>1127.1400000000001</v>
      </c>
      <c r="I400" s="79"/>
    </row>
    <row r="401" spans="1:10" hidden="1" outlineLevel="1" x14ac:dyDescent="0.2">
      <c r="A401" s="62"/>
      <c r="B401" s="76" t="s">
        <v>253</v>
      </c>
      <c r="C401" s="78">
        <f>+C399*2</f>
        <v>1.88</v>
      </c>
      <c r="D401" s="78" t="s">
        <v>182</v>
      </c>
      <c r="E401" s="79">
        <v>131.36000000000001</v>
      </c>
      <c r="F401" s="79">
        <v>23.64</v>
      </c>
      <c r="G401" s="79">
        <f>ROUND((C401*(E401)),2)</f>
        <v>246.96</v>
      </c>
      <c r="H401" s="79">
        <f>ROUND((C401*(F401)),2)</f>
        <v>44.44</v>
      </c>
      <c r="I401" s="79"/>
    </row>
    <row r="402" spans="1:10" hidden="1" outlineLevel="1" x14ac:dyDescent="0.2">
      <c r="A402" s="62"/>
      <c r="B402" s="77" t="s">
        <v>190</v>
      </c>
      <c r="C402" s="78"/>
      <c r="D402" s="78"/>
      <c r="E402" s="79"/>
      <c r="F402" s="79"/>
      <c r="G402" s="79"/>
      <c r="H402" s="79"/>
      <c r="I402" s="79"/>
    </row>
    <row r="403" spans="1:10" hidden="1" outlineLevel="1" x14ac:dyDescent="0.2">
      <c r="A403" s="62"/>
      <c r="B403" s="76" t="s">
        <v>254</v>
      </c>
      <c r="C403" s="78">
        <f>1/(0.3*0.25)</f>
        <v>13.333333333333334</v>
      </c>
      <c r="D403" s="78" t="s">
        <v>255</v>
      </c>
      <c r="E403" s="79">
        <v>134.43560000000002</v>
      </c>
      <c r="F403" s="79">
        <v>0</v>
      </c>
      <c r="G403" s="79">
        <f>ROUND((C403*(E403)),2)</f>
        <v>1792.47</v>
      </c>
      <c r="H403" s="79">
        <f>ROUND((C403*(F403)),2)</f>
        <v>0</v>
      </c>
      <c r="I403" s="79"/>
    </row>
    <row r="404" spans="1:10" hidden="1" outlineLevel="1" x14ac:dyDescent="0.2">
      <c r="A404" s="62"/>
      <c r="B404" s="76" t="s">
        <v>174</v>
      </c>
      <c r="C404" s="78"/>
      <c r="D404" s="78"/>
      <c r="E404" s="79"/>
      <c r="F404" s="79"/>
      <c r="G404" s="79">
        <f>SUM(G399:G403)</f>
        <v>11996.099999999999</v>
      </c>
      <c r="H404" s="79">
        <f>SUM(H399:H403)</f>
        <v>1726.7800000000002</v>
      </c>
      <c r="I404" s="79">
        <f>SUM(G404:H404)</f>
        <v>13722.88</v>
      </c>
    </row>
    <row r="405" spans="1:10" collapsed="1" x14ac:dyDescent="0.2">
      <c r="A405" s="62"/>
      <c r="C405" s="78"/>
      <c r="D405" s="78"/>
      <c r="E405" s="79"/>
      <c r="F405" s="79"/>
      <c r="G405" s="79"/>
      <c r="H405" s="79"/>
      <c r="I405" s="79"/>
    </row>
    <row r="406" spans="1:10" ht="24" x14ac:dyDescent="0.2">
      <c r="A406" s="71">
        <f>+A395+0.01</f>
        <v>103.15000000000008</v>
      </c>
      <c r="B406" s="72" t="s">
        <v>274</v>
      </c>
      <c r="C406" s="73">
        <v>1</v>
      </c>
      <c r="D406" s="73" t="s">
        <v>196</v>
      </c>
      <c r="E406" s="74"/>
      <c r="F406" s="74"/>
      <c r="G406" s="74">
        <f>+G415/C408</f>
        <v>10583.47</v>
      </c>
      <c r="H406" s="74">
        <f>+H415/C408</f>
        <v>1580.0600000000002</v>
      </c>
      <c r="I406" s="75">
        <f>+H406+G406</f>
        <v>12163.529999999999</v>
      </c>
      <c r="J406" s="66" t="s">
        <v>167</v>
      </c>
    </row>
    <row r="407" spans="1:10" hidden="1" outlineLevel="1" x14ac:dyDescent="0.2">
      <c r="A407" s="55"/>
      <c r="B407" s="76" t="s">
        <v>259</v>
      </c>
      <c r="C407" s="56"/>
      <c r="D407" s="56"/>
      <c r="E407" s="57"/>
      <c r="F407" s="57"/>
      <c r="G407" s="57"/>
      <c r="H407" s="57"/>
      <c r="I407" s="58"/>
      <c r="J407" s="63"/>
    </row>
    <row r="408" spans="1:10" hidden="1" outlineLevel="1" x14ac:dyDescent="0.2">
      <c r="A408" s="55"/>
      <c r="B408" s="77" t="s">
        <v>169</v>
      </c>
      <c r="C408" s="78">
        <v>1</v>
      </c>
      <c r="D408" s="78" t="s">
        <v>196</v>
      </c>
      <c r="E408" s="57"/>
      <c r="F408" s="57"/>
      <c r="G408" s="57"/>
      <c r="H408" s="57"/>
      <c r="I408" s="58"/>
      <c r="J408" s="63"/>
    </row>
    <row r="409" spans="1:10" hidden="1" outlineLevel="1" x14ac:dyDescent="0.2">
      <c r="A409" s="62"/>
      <c r="B409" s="77" t="s">
        <v>170</v>
      </c>
      <c r="C409" s="78"/>
      <c r="D409" s="78"/>
      <c r="E409" s="79"/>
      <c r="F409" s="79"/>
      <c r="G409" s="79"/>
      <c r="H409" s="79"/>
      <c r="I409" s="79"/>
    </row>
    <row r="410" spans="1:10" hidden="1" outlineLevel="1" x14ac:dyDescent="0.2">
      <c r="A410" s="62"/>
      <c r="B410" s="76" t="s">
        <v>250</v>
      </c>
      <c r="C410" s="78">
        <v>0.71</v>
      </c>
      <c r="D410" s="78" t="s">
        <v>251</v>
      </c>
      <c r="E410" s="79">
        <v>3281.36</v>
      </c>
      <c r="F410" s="79">
        <v>590.64</v>
      </c>
      <c r="G410" s="79">
        <f>ROUND((C410*(E410)),2)</f>
        <v>2329.77</v>
      </c>
      <c r="H410" s="79">
        <f>ROUND((C410*(F410)),2)</f>
        <v>419.35</v>
      </c>
      <c r="I410" s="79"/>
    </row>
    <row r="411" spans="1:10" hidden="1" outlineLevel="1" x14ac:dyDescent="0.2">
      <c r="A411" s="62"/>
      <c r="B411" s="76" t="s">
        <v>272</v>
      </c>
      <c r="C411" s="78">
        <f>+C408*1.05</f>
        <v>1.05</v>
      </c>
      <c r="D411" s="78" t="s">
        <v>196</v>
      </c>
      <c r="E411" s="79">
        <v>6544.9400000000005</v>
      </c>
      <c r="F411" s="79">
        <v>1073.47</v>
      </c>
      <c r="G411" s="79">
        <f>ROUND((C411*(E411)),2)</f>
        <v>6872.19</v>
      </c>
      <c r="H411" s="79">
        <f>ROUND((C411*(F411)),2)</f>
        <v>1127.1400000000001</v>
      </c>
      <c r="I411" s="79"/>
    </row>
    <row r="412" spans="1:10" hidden="1" outlineLevel="1" x14ac:dyDescent="0.2">
      <c r="A412" s="62"/>
      <c r="B412" s="76" t="s">
        <v>253</v>
      </c>
      <c r="C412" s="78">
        <f>+C410*2</f>
        <v>1.42</v>
      </c>
      <c r="D412" s="78" t="s">
        <v>182</v>
      </c>
      <c r="E412" s="79">
        <v>131.36000000000001</v>
      </c>
      <c r="F412" s="79">
        <v>23.64</v>
      </c>
      <c r="G412" s="79">
        <f>ROUND((C412*(E412)),2)</f>
        <v>186.53</v>
      </c>
      <c r="H412" s="79">
        <f>ROUND((C412*(F412)),2)</f>
        <v>33.57</v>
      </c>
      <c r="I412" s="79"/>
    </row>
    <row r="413" spans="1:10" hidden="1" outlineLevel="1" x14ac:dyDescent="0.2">
      <c r="A413" s="62"/>
      <c r="B413" s="77" t="s">
        <v>190</v>
      </c>
      <c r="C413" s="78"/>
      <c r="D413" s="78"/>
      <c r="E413" s="79"/>
      <c r="F413" s="79"/>
      <c r="G413" s="79"/>
      <c r="H413" s="79"/>
      <c r="I413" s="79"/>
    </row>
    <row r="414" spans="1:10" hidden="1" outlineLevel="1" x14ac:dyDescent="0.2">
      <c r="A414" s="62"/>
      <c r="B414" s="76" t="s">
        <v>254</v>
      </c>
      <c r="C414" s="78">
        <f>1/(0.45*0.25)</f>
        <v>8.8888888888888893</v>
      </c>
      <c r="D414" s="78" t="s">
        <v>255</v>
      </c>
      <c r="E414" s="79">
        <v>134.43560000000002</v>
      </c>
      <c r="F414" s="79">
        <v>0</v>
      </c>
      <c r="G414" s="79">
        <f>ROUND((C414*(E414)),2)</f>
        <v>1194.98</v>
      </c>
      <c r="H414" s="79">
        <f>ROUND((C414*(F414)),2)</f>
        <v>0</v>
      </c>
      <c r="I414" s="79"/>
    </row>
    <row r="415" spans="1:10" hidden="1" outlineLevel="1" x14ac:dyDescent="0.2">
      <c r="A415" s="62"/>
      <c r="B415" s="76" t="s">
        <v>174</v>
      </c>
      <c r="C415" s="78"/>
      <c r="D415" s="78"/>
      <c r="E415" s="79"/>
      <c r="F415" s="79"/>
      <c r="G415" s="79">
        <f>SUM(G410:G414)</f>
        <v>10583.47</v>
      </c>
      <c r="H415" s="79">
        <f>SUM(H410:H414)</f>
        <v>1580.0600000000002</v>
      </c>
      <c r="I415" s="79">
        <f>SUM(G415:H415)</f>
        <v>12163.529999999999</v>
      </c>
    </row>
    <row r="416" spans="1:10" collapsed="1" x14ac:dyDescent="0.2">
      <c r="A416" s="62"/>
      <c r="C416" s="78"/>
      <c r="D416" s="78"/>
      <c r="E416" s="79"/>
      <c r="F416" s="79"/>
      <c r="G416" s="79"/>
      <c r="H416" s="79"/>
      <c r="I416" s="79"/>
    </row>
    <row r="417" spans="1:10" ht="24" x14ac:dyDescent="0.2">
      <c r="A417" s="71">
        <f>+A406+0.01</f>
        <v>103.16000000000008</v>
      </c>
      <c r="B417" s="72" t="s">
        <v>275</v>
      </c>
      <c r="C417" s="73">
        <v>1</v>
      </c>
      <c r="D417" s="73" t="s">
        <v>196</v>
      </c>
      <c r="E417" s="74"/>
      <c r="F417" s="74"/>
      <c r="G417" s="74">
        <f>+G426/C419</f>
        <v>9788.56</v>
      </c>
      <c r="H417" s="74">
        <f>+H426/C419</f>
        <v>1490.7500000000002</v>
      </c>
      <c r="I417" s="75">
        <f>+H417+G417</f>
        <v>11279.31</v>
      </c>
      <c r="J417" s="66" t="s">
        <v>167</v>
      </c>
    </row>
    <row r="418" spans="1:10" hidden="1" outlineLevel="1" x14ac:dyDescent="0.2">
      <c r="A418" s="55"/>
      <c r="B418" s="76" t="s">
        <v>261</v>
      </c>
      <c r="C418" s="56"/>
      <c r="D418" s="56"/>
      <c r="E418" s="57"/>
      <c r="F418" s="57"/>
      <c r="G418" s="57"/>
      <c r="H418" s="57"/>
      <c r="I418" s="58"/>
      <c r="J418" s="63"/>
    </row>
    <row r="419" spans="1:10" hidden="1" outlineLevel="1" x14ac:dyDescent="0.2">
      <c r="A419" s="55"/>
      <c r="B419" s="77" t="s">
        <v>169</v>
      </c>
      <c r="C419" s="78">
        <v>1</v>
      </c>
      <c r="D419" s="78" t="s">
        <v>196</v>
      </c>
      <c r="E419" s="57"/>
      <c r="F419" s="57"/>
      <c r="G419" s="57"/>
      <c r="H419" s="57"/>
      <c r="I419" s="58"/>
      <c r="J419" s="63"/>
    </row>
    <row r="420" spans="1:10" hidden="1" outlineLevel="1" x14ac:dyDescent="0.2">
      <c r="A420" s="62"/>
      <c r="B420" s="77" t="s">
        <v>170</v>
      </c>
      <c r="C420" s="78"/>
      <c r="D420" s="78"/>
      <c r="E420" s="79"/>
      <c r="F420" s="79"/>
      <c r="G420" s="79"/>
      <c r="H420" s="79"/>
      <c r="I420" s="79"/>
    </row>
    <row r="421" spans="1:10" hidden="1" outlineLevel="1" x14ac:dyDescent="0.2">
      <c r="A421" s="62"/>
      <c r="B421" s="76" t="s">
        <v>250</v>
      </c>
      <c r="C421" s="78">
        <v>0.56999999999999995</v>
      </c>
      <c r="D421" s="78" t="s">
        <v>251</v>
      </c>
      <c r="E421" s="79">
        <v>3281.36</v>
      </c>
      <c r="F421" s="79">
        <v>590.64</v>
      </c>
      <c r="G421" s="79">
        <f>ROUND((C421*(E421)),2)</f>
        <v>1870.38</v>
      </c>
      <c r="H421" s="79">
        <f>ROUND((C421*(F421)),2)</f>
        <v>336.66</v>
      </c>
      <c r="I421" s="79"/>
    </row>
    <row r="422" spans="1:10" hidden="1" outlineLevel="1" x14ac:dyDescent="0.2">
      <c r="A422" s="62"/>
      <c r="B422" s="76" t="s">
        <v>272</v>
      </c>
      <c r="C422" s="78">
        <f>+C419*1.05</f>
        <v>1.05</v>
      </c>
      <c r="D422" s="78" t="s">
        <v>196</v>
      </c>
      <c r="E422" s="79">
        <v>6544.9400000000005</v>
      </c>
      <c r="F422" s="79">
        <v>1073.47</v>
      </c>
      <c r="G422" s="79">
        <f>ROUND((C422*(E422)),2)</f>
        <v>6872.19</v>
      </c>
      <c r="H422" s="79">
        <f>ROUND((C422*(F422)),2)</f>
        <v>1127.1400000000001</v>
      </c>
      <c r="I422" s="79"/>
    </row>
    <row r="423" spans="1:10" hidden="1" outlineLevel="1" x14ac:dyDescent="0.2">
      <c r="A423" s="62"/>
      <c r="B423" s="76" t="s">
        <v>253</v>
      </c>
      <c r="C423" s="78">
        <f>+C421*2</f>
        <v>1.1399999999999999</v>
      </c>
      <c r="D423" s="78" t="s">
        <v>182</v>
      </c>
      <c r="E423" s="79">
        <v>131.36000000000001</v>
      </c>
      <c r="F423" s="79">
        <v>23.64</v>
      </c>
      <c r="G423" s="79">
        <f>ROUND((C423*(E423)),2)</f>
        <v>149.75</v>
      </c>
      <c r="H423" s="79">
        <f>ROUND((C423*(F423)),2)</f>
        <v>26.95</v>
      </c>
      <c r="I423" s="79"/>
    </row>
    <row r="424" spans="1:10" hidden="1" outlineLevel="1" x14ac:dyDescent="0.2">
      <c r="A424" s="62"/>
      <c r="B424" s="77" t="s">
        <v>190</v>
      </c>
      <c r="C424" s="78"/>
      <c r="D424" s="78"/>
      <c r="E424" s="79"/>
      <c r="F424" s="79"/>
      <c r="G424" s="79"/>
      <c r="H424" s="79"/>
      <c r="I424" s="79"/>
    </row>
    <row r="425" spans="1:10" hidden="1" outlineLevel="1" x14ac:dyDescent="0.2">
      <c r="A425" s="62"/>
      <c r="B425" s="76" t="s">
        <v>254</v>
      </c>
      <c r="C425" s="78">
        <f>1/(0.6*0.25)</f>
        <v>6.666666666666667</v>
      </c>
      <c r="D425" s="78" t="s">
        <v>255</v>
      </c>
      <c r="E425" s="79">
        <v>134.43560000000002</v>
      </c>
      <c r="F425" s="79">
        <v>0</v>
      </c>
      <c r="G425" s="79">
        <f>ROUND((C425*(E425)),2)</f>
        <v>896.24</v>
      </c>
      <c r="H425" s="79">
        <f>ROUND((C425*(F425)),2)</f>
        <v>0</v>
      </c>
      <c r="I425" s="79"/>
    </row>
    <row r="426" spans="1:10" hidden="1" outlineLevel="1" x14ac:dyDescent="0.2">
      <c r="A426" s="62"/>
      <c r="B426" s="76" t="s">
        <v>174</v>
      </c>
      <c r="C426" s="78"/>
      <c r="D426" s="78"/>
      <c r="E426" s="79"/>
      <c r="F426" s="79"/>
      <c r="G426" s="79">
        <f>SUM(G421:G425)</f>
        <v>9788.56</v>
      </c>
      <c r="H426" s="79">
        <f>SUM(H421:H425)</f>
        <v>1490.7500000000002</v>
      </c>
      <c r="I426" s="79">
        <f>SUM(G426:H426)</f>
        <v>11279.31</v>
      </c>
    </row>
    <row r="427" spans="1:10" collapsed="1" x14ac:dyDescent="0.2">
      <c r="A427" s="62"/>
      <c r="C427" s="78"/>
      <c r="D427" s="78"/>
      <c r="E427" s="79"/>
      <c r="F427" s="79"/>
      <c r="G427" s="79"/>
      <c r="H427" s="79"/>
      <c r="I427" s="79"/>
    </row>
    <row r="428" spans="1:10" x14ac:dyDescent="0.2">
      <c r="A428" s="67">
        <v>104</v>
      </c>
      <c r="B428" s="68" t="s">
        <v>276</v>
      </c>
      <c r="C428" s="69"/>
      <c r="D428" s="69"/>
      <c r="E428" s="69"/>
      <c r="F428" s="69"/>
      <c r="G428" s="69"/>
      <c r="H428" s="69"/>
      <c r="I428" s="69"/>
      <c r="J428" s="70"/>
    </row>
    <row r="429" spans="1:10" ht="24" x14ac:dyDescent="0.2">
      <c r="A429" s="71">
        <f>+A428+0.01</f>
        <v>104.01</v>
      </c>
      <c r="B429" s="72" t="s">
        <v>277</v>
      </c>
      <c r="C429" s="73">
        <v>1</v>
      </c>
      <c r="D429" s="73" t="s">
        <v>196</v>
      </c>
      <c r="E429" s="74"/>
      <c r="F429" s="74"/>
      <c r="G429" s="74">
        <f>+G439/C431</f>
        <v>71148.159999999989</v>
      </c>
      <c r="H429" s="74">
        <f>+H439/C431</f>
        <v>4093.42</v>
      </c>
      <c r="I429" s="75">
        <f>+H429+G429</f>
        <v>75241.579999999987</v>
      </c>
      <c r="J429" s="66" t="s">
        <v>167</v>
      </c>
    </row>
    <row r="430" spans="1:10" hidden="1" outlineLevel="1" x14ac:dyDescent="0.2">
      <c r="A430" s="55"/>
      <c r="B430" s="76" t="s">
        <v>278</v>
      </c>
      <c r="C430" s="56"/>
      <c r="D430" s="56"/>
      <c r="E430" s="57"/>
      <c r="F430" s="57"/>
      <c r="G430" s="57"/>
      <c r="H430" s="57"/>
      <c r="I430" s="58"/>
      <c r="J430" s="63"/>
    </row>
    <row r="431" spans="1:10" hidden="1" outlineLevel="1" x14ac:dyDescent="0.2">
      <c r="A431" s="55"/>
      <c r="B431" s="77" t="s">
        <v>169</v>
      </c>
      <c r="C431" s="78">
        <v>1</v>
      </c>
      <c r="D431" s="78" t="s">
        <v>196</v>
      </c>
      <c r="E431" s="57"/>
      <c r="F431" s="57"/>
      <c r="G431" s="57"/>
      <c r="H431" s="57"/>
      <c r="I431" s="58"/>
      <c r="J431" s="63"/>
    </row>
    <row r="432" spans="1:10" hidden="1" outlineLevel="1" x14ac:dyDescent="0.2">
      <c r="A432" s="62"/>
      <c r="B432" s="77" t="s">
        <v>170</v>
      </c>
      <c r="C432" s="78"/>
      <c r="D432" s="78"/>
      <c r="E432" s="79"/>
      <c r="F432" s="79"/>
      <c r="G432" s="79"/>
      <c r="H432" s="79"/>
      <c r="I432" s="79"/>
    </row>
    <row r="433" spans="1:10" hidden="1" outlineLevel="1" x14ac:dyDescent="0.2">
      <c r="A433" s="62"/>
      <c r="B433" s="76" t="s">
        <v>250</v>
      </c>
      <c r="C433" s="78">
        <v>4.58</v>
      </c>
      <c r="D433" s="78" t="s">
        <v>251</v>
      </c>
      <c r="E433" s="79">
        <v>3281.36</v>
      </c>
      <c r="F433" s="79">
        <v>590.64</v>
      </c>
      <c r="G433" s="79">
        <f>ROUND((C433*(E433)),2)</f>
        <v>15028.63</v>
      </c>
      <c r="H433" s="79">
        <f>ROUND((C433*(F433)),2)</f>
        <v>2705.13</v>
      </c>
      <c r="I433" s="79"/>
    </row>
    <row r="434" spans="1:10" hidden="1" outlineLevel="1" x14ac:dyDescent="0.2">
      <c r="A434" s="62"/>
      <c r="B434" s="76" t="s">
        <v>279</v>
      </c>
      <c r="C434" s="78">
        <f>+C431*1.1</f>
        <v>1.1000000000000001</v>
      </c>
      <c r="D434" s="78" t="s">
        <v>196</v>
      </c>
      <c r="E434" s="79">
        <v>6920.68</v>
      </c>
      <c r="F434" s="79">
        <v>1065.23</v>
      </c>
      <c r="G434" s="79">
        <f>ROUND((C434*(E434)),2)</f>
        <v>7612.75</v>
      </c>
      <c r="H434" s="79">
        <f>ROUND((C434*(F434)),2)</f>
        <v>1171.75</v>
      </c>
      <c r="I434" s="79"/>
    </row>
    <row r="435" spans="1:10" hidden="1" outlineLevel="1" x14ac:dyDescent="0.2">
      <c r="A435" s="62"/>
      <c r="B435" s="76" t="s">
        <v>253</v>
      </c>
      <c r="C435" s="78">
        <f>+C433*2</f>
        <v>9.16</v>
      </c>
      <c r="D435" s="78" t="s">
        <v>182</v>
      </c>
      <c r="E435" s="79">
        <v>131.36000000000001</v>
      </c>
      <c r="F435" s="79">
        <v>23.64</v>
      </c>
      <c r="G435" s="79">
        <f>ROUND((C435*(E435)),2)</f>
        <v>1203.26</v>
      </c>
      <c r="H435" s="79">
        <f>ROUND((C435*(F435)),2)</f>
        <v>216.54</v>
      </c>
      <c r="I435" s="79"/>
    </row>
    <row r="436" spans="1:10" hidden="1" outlineLevel="1" x14ac:dyDescent="0.2">
      <c r="A436" s="62"/>
      <c r="B436" s="77" t="s">
        <v>190</v>
      </c>
      <c r="C436" s="78"/>
      <c r="D436" s="78"/>
      <c r="E436" s="79"/>
      <c r="F436" s="79"/>
      <c r="G436" s="79"/>
      <c r="H436" s="79"/>
      <c r="I436" s="79"/>
    </row>
    <row r="437" spans="1:10" hidden="1" outlineLevel="1" x14ac:dyDescent="0.2">
      <c r="A437" s="62"/>
      <c r="B437" s="76" t="s">
        <v>254</v>
      </c>
      <c r="C437" s="78">
        <v>44.44</v>
      </c>
      <c r="D437" s="78" t="s">
        <v>255</v>
      </c>
      <c r="E437" s="79">
        <v>134.43560000000002</v>
      </c>
      <c r="F437" s="79">
        <v>0</v>
      </c>
      <c r="G437" s="79">
        <f>ROUND((C437*(E437)),2)</f>
        <v>5974.32</v>
      </c>
      <c r="H437" s="79">
        <f>ROUND((C437*(F437)),2)</f>
        <v>0</v>
      </c>
      <c r="I437" s="79"/>
    </row>
    <row r="438" spans="1:10" hidden="1" outlineLevel="1" x14ac:dyDescent="0.2">
      <c r="A438" s="62"/>
      <c r="B438" s="76" t="s">
        <v>280</v>
      </c>
      <c r="C438" s="78">
        <f>+C437*2</f>
        <v>88.88</v>
      </c>
      <c r="D438" s="78" t="s">
        <v>255</v>
      </c>
      <c r="E438" s="79">
        <v>465</v>
      </c>
      <c r="F438" s="79">
        <v>0</v>
      </c>
      <c r="G438" s="79">
        <f>ROUND((C438*(E438)),2)</f>
        <v>41329.199999999997</v>
      </c>
      <c r="H438" s="79">
        <f>ROUND((C438*(F438)),2)</f>
        <v>0</v>
      </c>
      <c r="I438" s="79"/>
    </row>
    <row r="439" spans="1:10" hidden="1" outlineLevel="1" x14ac:dyDescent="0.2">
      <c r="A439" s="62"/>
      <c r="B439" s="76" t="s">
        <v>174</v>
      </c>
      <c r="C439" s="78"/>
      <c r="D439" s="78"/>
      <c r="E439" s="79"/>
      <c r="F439" s="79"/>
      <c r="G439" s="79">
        <f>SUM(G433:G438)</f>
        <v>71148.159999999989</v>
      </c>
      <c r="H439" s="79">
        <f>SUM(H433:H438)</f>
        <v>4093.42</v>
      </c>
      <c r="I439" s="79">
        <f>SUM(G439:H439)</f>
        <v>75241.579999999987</v>
      </c>
    </row>
    <row r="440" spans="1:10" collapsed="1" x14ac:dyDescent="0.2">
      <c r="A440" s="62"/>
      <c r="C440" s="78"/>
      <c r="D440" s="78"/>
      <c r="E440" s="79"/>
      <c r="F440" s="79"/>
      <c r="G440" s="79"/>
      <c r="H440" s="79"/>
      <c r="I440" s="79"/>
    </row>
    <row r="441" spans="1:10" ht="24" x14ac:dyDescent="0.2">
      <c r="A441" s="71">
        <f>+A429+0.01</f>
        <v>104.02000000000001</v>
      </c>
      <c r="B441" s="72" t="s">
        <v>281</v>
      </c>
      <c r="C441" s="73">
        <v>1</v>
      </c>
      <c r="D441" s="73" t="s">
        <v>196</v>
      </c>
      <c r="E441" s="74"/>
      <c r="F441" s="74"/>
      <c r="G441" s="74">
        <f>+G451/C443</f>
        <v>70734.84</v>
      </c>
      <c r="H441" s="74">
        <f>+H451/C443</f>
        <v>4102.49</v>
      </c>
      <c r="I441" s="75">
        <f>+H441+G441</f>
        <v>74837.33</v>
      </c>
      <c r="J441" s="66" t="s">
        <v>167</v>
      </c>
    </row>
    <row r="442" spans="1:10" hidden="1" outlineLevel="1" x14ac:dyDescent="0.2">
      <c r="A442" s="55"/>
      <c r="B442" s="76" t="s">
        <v>278</v>
      </c>
      <c r="C442" s="56"/>
      <c r="D442" s="56"/>
      <c r="E442" s="57"/>
      <c r="F442" s="57"/>
      <c r="G442" s="57"/>
      <c r="H442" s="57"/>
      <c r="I442" s="58"/>
      <c r="J442" s="63"/>
    </row>
    <row r="443" spans="1:10" hidden="1" outlineLevel="1" x14ac:dyDescent="0.2">
      <c r="A443" s="55"/>
      <c r="B443" s="77" t="s">
        <v>169</v>
      </c>
      <c r="C443" s="78">
        <v>1</v>
      </c>
      <c r="D443" s="78" t="s">
        <v>196</v>
      </c>
      <c r="E443" s="57"/>
      <c r="F443" s="57"/>
      <c r="G443" s="57"/>
      <c r="H443" s="57"/>
      <c r="I443" s="58"/>
      <c r="J443" s="63"/>
    </row>
    <row r="444" spans="1:10" hidden="1" outlineLevel="1" x14ac:dyDescent="0.2">
      <c r="A444" s="62"/>
      <c r="B444" s="77" t="s">
        <v>170</v>
      </c>
      <c r="C444" s="78"/>
      <c r="D444" s="78"/>
      <c r="E444" s="79"/>
      <c r="F444" s="79"/>
      <c r="G444" s="79"/>
      <c r="H444" s="79"/>
      <c r="I444" s="79"/>
    </row>
    <row r="445" spans="1:10" hidden="1" outlineLevel="1" x14ac:dyDescent="0.2">
      <c r="A445" s="62"/>
      <c r="B445" s="76" t="s">
        <v>250</v>
      </c>
      <c r="C445" s="78">
        <v>4.58</v>
      </c>
      <c r="D445" s="78" t="s">
        <v>251</v>
      </c>
      <c r="E445" s="79">
        <v>3281.36</v>
      </c>
      <c r="F445" s="79">
        <v>590.64</v>
      </c>
      <c r="G445" s="79">
        <f>ROUND((C445*(E445)),2)</f>
        <v>15028.63</v>
      </c>
      <c r="H445" s="79">
        <f>ROUND((C445*(F445)),2)</f>
        <v>2705.13</v>
      </c>
      <c r="I445" s="79"/>
    </row>
    <row r="446" spans="1:10" hidden="1" outlineLevel="1" x14ac:dyDescent="0.2">
      <c r="A446" s="62"/>
      <c r="B446" s="76" t="s">
        <v>279</v>
      </c>
      <c r="C446" s="78">
        <f>+C443*1.1</f>
        <v>1.1000000000000001</v>
      </c>
      <c r="D446" s="78" t="s">
        <v>196</v>
      </c>
      <c r="E446" s="79">
        <v>6544.9400000000005</v>
      </c>
      <c r="F446" s="79">
        <v>1073.47</v>
      </c>
      <c r="G446" s="79">
        <f>ROUND((C446*(E446)),2)</f>
        <v>7199.43</v>
      </c>
      <c r="H446" s="79">
        <f>ROUND((C446*(F446)),2)</f>
        <v>1180.82</v>
      </c>
      <c r="I446" s="79"/>
    </row>
    <row r="447" spans="1:10" hidden="1" outlineLevel="1" x14ac:dyDescent="0.2">
      <c r="A447" s="62"/>
      <c r="B447" s="76" t="s">
        <v>253</v>
      </c>
      <c r="C447" s="78">
        <f>+C445*2</f>
        <v>9.16</v>
      </c>
      <c r="D447" s="78" t="s">
        <v>182</v>
      </c>
      <c r="E447" s="79">
        <v>131.36000000000001</v>
      </c>
      <c r="F447" s="79">
        <v>23.64</v>
      </c>
      <c r="G447" s="79">
        <f>ROUND((C447*(E447)),2)</f>
        <v>1203.26</v>
      </c>
      <c r="H447" s="79">
        <f>ROUND((C447*(F447)),2)</f>
        <v>216.54</v>
      </c>
      <c r="I447" s="79"/>
    </row>
    <row r="448" spans="1:10" hidden="1" outlineLevel="1" x14ac:dyDescent="0.2">
      <c r="A448" s="62"/>
      <c r="B448" s="77" t="s">
        <v>190</v>
      </c>
      <c r="C448" s="78"/>
      <c r="D448" s="78"/>
      <c r="E448" s="79"/>
      <c r="F448" s="79"/>
      <c r="G448" s="79"/>
      <c r="H448" s="79"/>
      <c r="I448" s="79"/>
    </row>
    <row r="449" spans="1:10" hidden="1" outlineLevel="1" x14ac:dyDescent="0.2">
      <c r="A449" s="62"/>
      <c r="B449" s="76" t="s">
        <v>254</v>
      </c>
      <c r="C449" s="78">
        <v>44.44</v>
      </c>
      <c r="D449" s="78" t="s">
        <v>255</v>
      </c>
      <c r="E449" s="79">
        <v>134.43560000000002</v>
      </c>
      <c r="F449" s="79">
        <v>0</v>
      </c>
      <c r="G449" s="79">
        <f>ROUND((C449*(E449)),2)</f>
        <v>5974.32</v>
      </c>
      <c r="H449" s="79">
        <f>ROUND((C449*(F449)),2)</f>
        <v>0</v>
      </c>
      <c r="I449" s="79"/>
    </row>
    <row r="450" spans="1:10" hidden="1" outlineLevel="1" x14ac:dyDescent="0.2">
      <c r="A450" s="62"/>
      <c r="B450" s="76" t="s">
        <v>280</v>
      </c>
      <c r="C450" s="78">
        <f>+C449*2</f>
        <v>88.88</v>
      </c>
      <c r="D450" s="78" t="s">
        <v>255</v>
      </c>
      <c r="E450" s="79">
        <v>465</v>
      </c>
      <c r="F450" s="79">
        <v>0</v>
      </c>
      <c r="G450" s="79">
        <f>ROUND((C450*(E450)),2)</f>
        <v>41329.199999999997</v>
      </c>
      <c r="H450" s="79">
        <f>ROUND((C450*(F450)),2)</f>
        <v>0</v>
      </c>
      <c r="I450" s="79"/>
    </row>
    <row r="451" spans="1:10" hidden="1" outlineLevel="1" x14ac:dyDescent="0.2">
      <c r="A451" s="62"/>
      <c r="B451" s="76" t="s">
        <v>174</v>
      </c>
      <c r="C451" s="78"/>
      <c r="D451" s="78"/>
      <c r="E451" s="79"/>
      <c r="F451" s="79"/>
      <c r="G451" s="79">
        <f>SUM(G445:G450)</f>
        <v>70734.84</v>
      </c>
      <c r="H451" s="79">
        <f>SUM(H445:H450)</f>
        <v>4102.49</v>
      </c>
      <c r="I451" s="79">
        <f>SUM(G451:H451)</f>
        <v>74837.33</v>
      </c>
    </row>
    <row r="452" spans="1:10" collapsed="1" x14ac:dyDescent="0.2">
      <c r="A452" s="62"/>
      <c r="C452" s="78"/>
      <c r="D452" s="78"/>
      <c r="E452" s="79"/>
      <c r="F452" s="79"/>
      <c r="G452" s="79"/>
      <c r="H452" s="79"/>
      <c r="I452" s="79"/>
    </row>
    <row r="453" spans="1:10" ht="24" x14ac:dyDescent="0.2">
      <c r="A453" s="71">
        <f>+A441+0.01</f>
        <v>104.03000000000002</v>
      </c>
      <c r="B453" s="72" t="s">
        <v>282</v>
      </c>
      <c r="C453" s="73">
        <v>1</v>
      </c>
      <c r="D453" s="73" t="s">
        <v>196</v>
      </c>
      <c r="E453" s="74"/>
      <c r="F453" s="74"/>
      <c r="G453" s="74">
        <f>+G463/C455</f>
        <v>55530.11</v>
      </c>
      <c r="H453" s="74">
        <f>+H463/C455</f>
        <v>3410.85</v>
      </c>
      <c r="I453" s="75">
        <f>+H453+G453</f>
        <v>58940.959999999999</v>
      </c>
      <c r="J453" s="66" t="s">
        <v>167</v>
      </c>
    </row>
    <row r="454" spans="1:10" hidden="1" outlineLevel="1" x14ac:dyDescent="0.2">
      <c r="A454" s="55"/>
      <c r="B454" s="76" t="s">
        <v>283</v>
      </c>
      <c r="C454" s="56"/>
      <c r="D454" s="56"/>
      <c r="E454" s="57"/>
      <c r="F454" s="57"/>
      <c r="G454" s="57"/>
      <c r="H454" s="57"/>
      <c r="I454" s="58"/>
      <c r="J454" s="63"/>
    </row>
    <row r="455" spans="1:10" hidden="1" outlineLevel="1" x14ac:dyDescent="0.2">
      <c r="A455" s="55"/>
      <c r="B455" s="77" t="s">
        <v>169</v>
      </c>
      <c r="C455" s="78">
        <v>1</v>
      </c>
      <c r="D455" s="78" t="s">
        <v>196</v>
      </c>
      <c r="E455" s="57"/>
      <c r="F455" s="57"/>
      <c r="G455" s="57"/>
      <c r="H455" s="57"/>
      <c r="I455" s="58"/>
      <c r="J455" s="63"/>
    </row>
    <row r="456" spans="1:10" hidden="1" outlineLevel="1" x14ac:dyDescent="0.2">
      <c r="A456" s="62"/>
      <c r="B456" s="77" t="s">
        <v>170</v>
      </c>
      <c r="C456" s="78"/>
      <c r="D456" s="78"/>
      <c r="E456" s="79"/>
      <c r="F456" s="79"/>
      <c r="G456" s="79"/>
      <c r="H456" s="79"/>
      <c r="I456" s="79"/>
    </row>
    <row r="457" spans="1:10" hidden="1" outlineLevel="1" x14ac:dyDescent="0.2">
      <c r="A457" s="62"/>
      <c r="B457" s="76" t="s">
        <v>250</v>
      </c>
      <c r="C457" s="78">
        <v>3.51</v>
      </c>
      <c r="D457" s="78" t="s">
        <v>251</v>
      </c>
      <c r="E457" s="79">
        <v>3281.36</v>
      </c>
      <c r="F457" s="79">
        <v>590.64</v>
      </c>
      <c r="G457" s="79">
        <f>ROUND((C457*(E457)),2)</f>
        <v>11517.57</v>
      </c>
      <c r="H457" s="79">
        <f>ROUND((C457*(F457)),2)</f>
        <v>2073.15</v>
      </c>
      <c r="I457" s="79"/>
    </row>
    <row r="458" spans="1:10" hidden="1" outlineLevel="1" x14ac:dyDescent="0.2">
      <c r="A458" s="62"/>
      <c r="B458" s="76" t="s">
        <v>279</v>
      </c>
      <c r="C458" s="78">
        <f>+C455*1.1</f>
        <v>1.1000000000000001</v>
      </c>
      <c r="D458" s="78" t="s">
        <v>196</v>
      </c>
      <c r="E458" s="79">
        <v>6920.68</v>
      </c>
      <c r="F458" s="79">
        <v>1065.23</v>
      </c>
      <c r="G458" s="79">
        <f>ROUND((C458*(E458)),2)</f>
        <v>7612.75</v>
      </c>
      <c r="H458" s="79">
        <f>ROUND((C458*(F458)),2)</f>
        <v>1171.75</v>
      </c>
      <c r="I458" s="79"/>
    </row>
    <row r="459" spans="1:10" hidden="1" outlineLevel="1" x14ac:dyDescent="0.2">
      <c r="A459" s="62"/>
      <c r="B459" s="76" t="s">
        <v>253</v>
      </c>
      <c r="C459" s="78">
        <f>+C457*2</f>
        <v>7.02</v>
      </c>
      <c r="D459" s="78" t="s">
        <v>182</v>
      </c>
      <c r="E459" s="79">
        <v>131.36000000000001</v>
      </c>
      <c r="F459" s="79">
        <v>23.64</v>
      </c>
      <c r="G459" s="79">
        <f>ROUND((C459*(E459)),2)</f>
        <v>922.15</v>
      </c>
      <c r="H459" s="79">
        <f>ROUND((C459*(F459)),2)</f>
        <v>165.95</v>
      </c>
      <c r="I459" s="79"/>
    </row>
    <row r="460" spans="1:10" hidden="1" outlineLevel="1" x14ac:dyDescent="0.2">
      <c r="A460" s="62"/>
      <c r="B460" s="77" t="s">
        <v>190</v>
      </c>
      <c r="C460" s="78"/>
      <c r="D460" s="78"/>
      <c r="E460" s="79"/>
      <c r="F460" s="79"/>
      <c r="G460" s="79"/>
      <c r="H460" s="79"/>
      <c r="I460" s="79"/>
    </row>
    <row r="461" spans="1:10" hidden="1" outlineLevel="1" x14ac:dyDescent="0.2">
      <c r="A461" s="62"/>
      <c r="B461" s="76" t="s">
        <v>254</v>
      </c>
      <c r="C461" s="78">
        <v>33.33</v>
      </c>
      <c r="D461" s="78" t="s">
        <v>255</v>
      </c>
      <c r="E461" s="79">
        <v>134.43560000000002</v>
      </c>
      <c r="F461" s="79">
        <v>0</v>
      </c>
      <c r="G461" s="79">
        <f>ROUND((C461*(E461)),2)</f>
        <v>4480.74</v>
      </c>
      <c r="H461" s="79">
        <f>ROUND((C461*(F461)),2)</f>
        <v>0</v>
      </c>
      <c r="I461" s="79"/>
    </row>
    <row r="462" spans="1:10" hidden="1" outlineLevel="1" x14ac:dyDescent="0.2">
      <c r="A462" s="62"/>
      <c r="B462" s="76" t="s">
        <v>280</v>
      </c>
      <c r="C462" s="78">
        <f>+C461*2</f>
        <v>66.66</v>
      </c>
      <c r="D462" s="78" t="s">
        <v>255</v>
      </c>
      <c r="E462" s="79">
        <v>465</v>
      </c>
      <c r="F462" s="79">
        <v>0</v>
      </c>
      <c r="G462" s="79">
        <f>ROUND((C462*(E462)),2)</f>
        <v>30996.9</v>
      </c>
      <c r="H462" s="79">
        <f>ROUND((C462*(F462)),2)</f>
        <v>0</v>
      </c>
      <c r="I462" s="79"/>
    </row>
    <row r="463" spans="1:10" hidden="1" outlineLevel="1" x14ac:dyDescent="0.2">
      <c r="A463" s="62"/>
      <c r="B463" s="76" t="s">
        <v>174</v>
      </c>
      <c r="C463" s="78"/>
      <c r="D463" s="78"/>
      <c r="E463" s="79"/>
      <c r="F463" s="79"/>
      <c r="G463" s="79">
        <f>SUM(G457:G462)</f>
        <v>55530.11</v>
      </c>
      <c r="H463" s="79">
        <f>SUM(H457:H462)</f>
        <v>3410.85</v>
      </c>
      <c r="I463" s="79">
        <f>SUM(G463:H463)</f>
        <v>58940.959999999999</v>
      </c>
    </row>
    <row r="464" spans="1:10" collapsed="1" x14ac:dyDescent="0.2">
      <c r="A464" s="62"/>
      <c r="C464" s="78"/>
      <c r="D464" s="78"/>
      <c r="E464" s="79"/>
      <c r="F464" s="79"/>
      <c r="G464" s="79"/>
      <c r="H464" s="79"/>
      <c r="I464" s="79"/>
    </row>
    <row r="465" spans="1:10" ht="24" x14ac:dyDescent="0.2">
      <c r="A465" s="71">
        <f>+A453+0.01</f>
        <v>104.04000000000002</v>
      </c>
      <c r="B465" s="72" t="s">
        <v>284</v>
      </c>
      <c r="C465" s="73">
        <v>1</v>
      </c>
      <c r="D465" s="73" t="s">
        <v>196</v>
      </c>
      <c r="E465" s="74"/>
      <c r="F465" s="74"/>
      <c r="G465" s="74">
        <f>+G475/C467</f>
        <v>55116.79</v>
      </c>
      <c r="H465" s="74">
        <f>+H475/C467</f>
        <v>3419.92</v>
      </c>
      <c r="I465" s="75">
        <f>+H465+G465</f>
        <v>58536.71</v>
      </c>
      <c r="J465" s="66" t="s">
        <v>167</v>
      </c>
    </row>
    <row r="466" spans="1:10" hidden="1" outlineLevel="1" x14ac:dyDescent="0.2">
      <c r="A466" s="55"/>
      <c r="B466" s="76" t="s">
        <v>283</v>
      </c>
      <c r="C466" s="56"/>
      <c r="D466" s="56"/>
      <c r="E466" s="57"/>
      <c r="F466" s="57"/>
      <c r="G466" s="57"/>
      <c r="H466" s="57"/>
      <c r="I466" s="58"/>
      <c r="J466" s="63"/>
    </row>
    <row r="467" spans="1:10" hidden="1" outlineLevel="1" x14ac:dyDescent="0.2">
      <c r="A467" s="55"/>
      <c r="B467" s="77" t="s">
        <v>169</v>
      </c>
      <c r="C467" s="78">
        <v>1</v>
      </c>
      <c r="D467" s="78" t="s">
        <v>196</v>
      </c>
      <c r="E467" s="57"/>
      <c r="F467" s="57"/>
      <c r="G467" s="57"/>
      <c r="H467" s="57"/>
      <c r="I467" s="58"/>
      <c r="J467" s="63"/>
    </row>
    <row r="468" spans="1:10" hidden="1" outlineLevel="1" x14ac:dyDescent="0.2">
      <c r="A468" s="62"/>
      <c r="B468" s="77" t="s">
        <v>170</v>
      </c>
      <c r="C468" s="78"/>
      <c r="D468" s="78"/>
      <c r="E468" s="79"/>
      <c r="F468" s="79"/>
      <c r="G468" s="79"/>
      <c r="H468" s="79"/>
      <c r="I468" s="79"/>
    </row>
    <row r="469" spans="1:10" hidden="1" outlineLevel="1" x14ac:dyDescent="0.2">
      <c r="A469" s="62"/>
      <c r="B469" s="76" t="s">
        <v>250</v>
      </c>
      <c r="C469" s="78">
        <v>3.51</v>
      </c>
      <c r="D469" s="78" t="s">
        <v>251</v>
      </c>
      <c r="E469" s="79">
        <v>3281.36</v>
      </c>
      <c r="F469" s="79">
        <v>590.64</v>
      </c>
      <c r="G469" s="79">
        <f>ROUND((C469*(E469)),2)</f>
        <v>11517.57</v>
      </c>
      <c r="H469" s="79">
        <f>ROUND((C469*(F469)),2)</f>
        <v>2073.15</v>
      </c>
      <c r="I469" s="79"/>
    </row>
    <row r="470" spans="1:10" hidden="1" outlineLevel="1" x14ac:dyDescent="0.2">
      <c r="A470" s="62"/>
      <c r="B470" s="76" t="s">
        <v>279</v>
      </c>
      <c r="C470" s="78">
        <f>+C467*1.1</f>
        <v>1.1000000000000001</v>
      </c>
      <c r="D470" s="78" t="s">
        <v>196</v>
      </c>
      <c r="E470" s="79">
        <v>6544.9400000000005</v>
      </c>
      <c r="F470" s="79">
        <v>1073.47</v>
      </c>
      <c r="G470" s="79">
        <f>ROUND((C470*(E470)),2)</f>
        <v>7199.43</v>
      </c>
      <c r="H470" s="79">
        <f>ROUND((C470*(F470)),2)</f>
        <v>1180.82</v>
      </c>
      <c r="I470" s="79"/>
    </row>
    <row r="471" spans="1:10" hidden="1" outlineLevel="1" x14ac:dyDescent="0.2">
      <c r="A471" s="62"/>
      <c r="B471" s="76" t="s">
        <v>253</v>
      </c>
      <c r="C471" s="78">
        <f>+C469*2</f>
        <v>7.02</v>
      </c>
      <c r="D471" s="78" t="s">
        <v>182</v>
      </c>
      <c r="E471" s="79">
        <v>131.36000000000001</v>
      </c>
      <c r="F471" s="79">
        <v>23.64</v>
      </c>
      <c r="G471" s="79">
        <f>ROUND((C471*(E471)),2)</f>
        <v>922.15</v>
      </c>
      <c r="H471" s="79">
        <f>ROUND((C471*(F471)),2)</f>
        <v>165.95</v>
      </c>
      <c r="I471" s="79"/>
    </row>
    <row r="472" spans="1:10" hidden="1" outlineLevel="1" x14ac:dyDescent="0.2">
      <c r="A472" s="62"/>
      <c r="B472" s="77" t="s">
        <v>190</v>
      </c>
      <c r="C472" s="78"/>
      <c r="D472" s="78"/>
      <c r="E472" s="79"/>
      <c r="F472" s="79"/>
      <c r="G472" s="79"/>
      <c r="H472" s="79"/>
      <c r="I472" s="79"/>
    </row>
    <row r="473" spans="1:10" hidden="1" outlineLevel="1" x14ac:dyDescent="0.2">
      <c r="A473" s="62"/>
      <c r="B473" s="76" t="s">
        <v>254</v>
      </c>
      <c r="C473" s="78">
        <v>33.33</v>
      </c>
      <c r="D473" s="78" t="s">
        <v>255</v>
      </c>
      <c r="E473" s="79">
        <v>134.43560000000002</v>
      </c>
      <c r="F473" s="79">
        <v>0</v>
      </c>
      <c r="G473" s="79">
        <f>ROUND((C473*(E473)),2)</f>
        <v>4480.74</v>
      </c>
      <c r="H473" s="79">
        <f>ROUND((C473*(F473)),2)</f>
        <v>0</v>
      </c>
      <c r="I473" s="79"/>
    </row>
    <row r="474" spans="1:10" hidden="1" outlineLevel="1" x14ac:dyDescent="0.2">
      <c r="A474" s="62"/>
      <c r="B474" s="76" t="s">
        <v>280</v>
      </c>
      <c r="C474" s="78">
        <f>+C473*2</f>
        <v>66.66</v>
      </c>
      <c r="D474" s="78" t="s">
        <v>255</v>
      </c>
      <c r="E474" s="79">
        <v>465</v>
      </c>
      <c r="F474" s="79">
        <v>0</v>
      </c>
      <c r="G474" s="79">
        <f>ROUND((C474*(E474)),2)</f>
        <v>30996.9</v>
      </c>
      <c r="H474" s="79">
        <f>ROUND((C474*(F474)),2)</f>
        <v>0</v>
      </c>
      <c r="I474" s="79"/>
    </row>
    <row r="475" spans="1:10" hidden="1" outlineLevel="1" x14ac:dyDescent="0.2">
      <c r="A475" s="62"/>
      <c r="B475" s="76" t="s">
        <v>174</v>
      </c>
      <c r="C475" s="78"/>
      <c r="D475" s="78"/>
      <c r="E475" s="79"/>
      <c r="F475" s="79"/>
      <c r="G475" s="79">
        <f>SUM(G469:G474)</f>
        <v>55116.79</v>
      </c>
      <c r="H475" s="79">
        <f>SUM(H469:H474)</f>
        <v>3419.92</v>
      </c>
      <c r="I475" s="79">
        <f>SUM(G475:H475)</f>
        <v>58536.71</v>
      </c>
    </row>
    <row r="476" spans="1:10" collapsed="1" x14ac:dyDescent="0.2">
      <c r="A476" s="62"/>
      <c r="C476" s="78"/>
      <c r="D476" s="78"/>
      <c r="E476" s="79"/>
      <c r="F476" s="79"/>
      <c r="G476" s="79"/>
      <c r="H476" s="79"/>
      <c r="I476" s="79"/>
    </row>
    <row r="477" spans="1:10" ht="24" x14ac:dyDescent="0.2">
      <c r="A477" s="71">
        <f>+A465+0.01</f>
        <v>104.05000000000003</v>
      </c>
      <c r="B477" s="72" t="s">
        <v>285</v>
      </c>
      <c r="C477" s="73">
        <v>1</v>
      </c>
      <c r="D477" s="73" t="s">
        <v>196</v>
      </c>
      <c r="E477" s="74"/>
      <c r="F477" s="74"/>
      <c r="G477" s="74">
        <f>+G487/C479</f>
        <v>44749.56</v>
      </c>
      <c r="H477" s="74">
        <f>+H487/C479</f>
        <v>3066.37</v>
      </c>
      <c r="I477" s="75">
        <f>+H477+G477</f>
        <v>47815.93</v>
      </c>
      <c r="J477" s="66" t="s">
        <v>167</v>
      </c>
    </row>
    <row r="478" spans="1:10" hidden="1" outlineLevel="1" x14ac:dyDescent="0.2">
      <c r="A478" s="55"/>
      <c r="B478" s="76" t="s">
        <v>286</v>
      </c>
      <c r="C478" s="56"/>
      <c r="D478" s="56"/>
      <c r="E478" s="57"/>
      <c r="F478" s="57"/>
      <c r="G478" s="57"/>
      <c r="H478" s="57"/>
      <c r="I478" s="58"/>
      <c r="J478" s="63"/>
    </row>
    <row r="479" spans="1:10" hidden="1" outlineLevel="1" x14ac:dyDescent="0.2">
      <c r="A479" s="55"/>
      <c r="B479" s="77" t="s">
        <v>169</v>
      </c>
      <c r="C479" s="78">
        <v>1</v>
      </c>
      <c r="D479" s="78" t="s">
        <v>196</v>
      </c>
      <c r="E479" s="57"/>
      <c r="F479" s="57"/>
      <c r="G479" s="57"/>
      <c r="H479" s="57"/>
      <c r="I479" s="58"/>
      <c r="J479" s="63"/>
    </row>
    <row r="480" spans="1:10" hidden="1" outlineLevel="1" x14ac:dyDescent="0.2">
      <c r="A480" s="62"/>
      <c r="B480" s="77" t="s">
        <v>170</v>
      </c>
      <c r="C480" s="78"/>
      <c r="D480" s="78"/>
      <c r="E480" s="79"/>
      <c r="F480" s="79"/>
      <c r="G480" s="79"/>
      <c r="H480" s="79"/>
      <c r="I480" s="79"/>
    </row>
    <row r="481" spans="1:10" hidden="1" outlineLevel="1" x14ac:dyDescent="0.2">
      <c r="A481" s="62"/>
      <c r="B481" s="76" t="s">
        <v>250</v>
      </c>
      <c r="C481" s="78">
        <v>2.97</v>
      </c>
      <c r="D481" s="78" t="s">
        <v>251</v>
      </c>
      <c r="E481" s="79">
        <v>3281.36</v>
      </c>
      <c r="F481" s="79">
        <v>590.64</v>
      </c>
      <c r="G481" s="79">
        <f>ROUND((C481*(E481)),2)</f>
        <v>9745.64</v>
      </c>
      <c r="H481" s="79">
        <f>ROUND((C481*(F481)),2)</f>
        <v>1754.2</v>
      </c>
      <c r="I481" s="79"/>
    </row>
    <row r="482" spans="1:10" hidden="1" outlineLevel="1" x14ac:dyDescent="0.2">
      <c r="A482" s="62"/>
      <c r="B482" s="76" t="s">
        <v>279</v>
      </c>
      <c r="C482" s="78">
        <f>+C479*1.1</f>
        <v>1.1000000000000001</v>
      </c>
      <c r="D482" s="78" t="s">
        <v>196</v>
      </c>
      <c r="E482" s="79">
        <v>6920.68</v>
      </c>
      <c r="F482" s="79">
        <v>1065.23</v>
      </c>
      <c r="G482" s="79">
        <f>ROUND((C482*(E482)),2)</f>
        <v>7612.75</v>
      </c>
      <c r="H482" s="79">
        <f>ROUND((C482*(F482)),2)</f>
        <v>1171.75</v>
      </c>
      <c r="I482" s="79"/>
    </row>
    <row r="483" spans="1:10" hidden="1" outlineLevel="1" x14ac:dyDescent="0.2">
      <c r="A483" s="62"/>
      <c r="B483" s="76" t="s">
        <v>253</v>
      </c>
      <c r="C483" s="78">
        <f>+C481*2</f>
        <v>5.94</v>
      </c>
      <c r="D483" s="78" t="s">
        <v>182</v>
      </c>
      <c r="E483" s="79">
        <v>131.36000000000001</v>
      </c>
      <c r="F483" s="79">
        <v>23.64</v>
      </c>
      <c r="G483" s="79">
        <f>ROUND((C483*(E483)),2)</f>
        <v>780.28</v>
      </c>
      <c r="H483" s="79">
        <f>ROUND((C483*(F483)),2)</f>
        <v>140.41999999999999</v>
      </c>
      <c r="I483" s="79"/>
    </row>
    <row r="484" spans="1:10" hidden="1" outlineLevel="1" x14ac:dyDescent="0.2">
      <c r="A484" s="62"/>
      <c r="B484" s="77" t="s">
        <v>190</v>
      </c>
      <c r="C484" s="78"/>
      <c r="D484" s="78"/>
      <c r="E484" s="79"/>
      <c r="F484" s="79"/>
      <c r="G484" s="79"/>
      <c r="H484" s="79"/>
      <c r="I484" s="79"/>
    </row>
    <row r="485" spans="1:10" hidden="1" outlineLevel="1" x14ac:dyDescent="0.2">
      <c r="A485" s="62"/>
      <c r="B485" s="76" t="s">
        <v>254</v>
      </c>
      <c r="C485" s="78">
        <v>25</v>
      </c>
      <c r="D485" s="78" t="s">
        <v>255</v>
      </c>
      <c r="E485" s="79">
        <v>134.43560000000002</v>
      </c>
      <c r="F485" s="79">
        <v>0</v>
      </c>
      <c r="G485" s="79">
        <f>ROUND((C485*(E485)),2)</f>
        <v>3360.89</v>
      </c>
      <c r="H485" s="79">
        <f>ROUND((C485*(F485)),2)</f>
        <v>0</v>
      </c>
      <c r="I485" s="79"/>
    </row>
    <row r="486" spans="1:10" hidden="1" outlineLevel="1" x14ac:dyDescent="0.2">
      <c r="A486" s="62"/>
      <c r="B486" s="76" t="s">
        <v>280</v>
      </c>
      <c r="C486" s="78">
        <v>50</v>
      </c>
      <c r="D486" s="78" t="s">
        <v>255</v>
      </c>
      <c r="E486" s="79">
        <v>465</v>
      </c>
      <c r="F486" s="79">
        <v>0</v>
      </c>
      <c r="G486" s="79">
        <f>ROUND((C486*(E486)),2)</f>
        <v>23250</v>
      </c>
      <c r="H486" s="79">
        <f>ROUND((C486*(F486)),2)</f>
        <v>0</v>
      </c>
      <c r="I486" s="79"/>
    </row>
    <row r="487" spans="1:10" hidden="1" outlineLevel="1" x14ac:dyDescent="0.2">
      <c r="A487" s="62"/>
      <c r="B487" s="76" t="s">
        <v>174</v>
      </c>
      <c r="C487" s="78"/>
      <c r="D487" s="78"/>
      <c r="E487" s="79"/>
      <c r="F487" s="79"/>
      <c r="G487" s="79">
        <f>SUM(G481:G486)</f>
        <v>44749.56</v>
      </c>
      <c r="H487" s="79">
        <f>SUM(H481:H486)</f>
        <v>3066.37</v>
      </c>
      <c r="I487" s="79">
        <f>SUM(G487:H487)</f>
        <v>47815.93</v>
      </c>
    </row>
    <row r="488" spans="1:10" collapsed="1" x14ac:dyDescent="0.2">
      <c r="A488" s="62"/>
      <c r="C488" s="78"/>
      <c r="D488" s="78"/>
      <c r="E488" s="79"/>
      <c r="F488" s="79"/>
      <c r="G488" s="79"/>
      <c r="H488" s="79"/>
      <c r="I488" s="79"/>
    </row>
    <row r="489" spans="1:10" ht="24" x14ac:dyDescent="0.2">
      <c r="A489" s="71">
        <f>+A477+0.01</f>
        <v>104.06000000000003</v>
      </c>
      <c r="B489" s="72" t="s">
        <v>287</v>
      </c>
      <c r="C489" s="73">
        <v>1</v>
      </c>
      <c r="D489" s="73" t="s">
        <v>196</v>
      </c>
      <c r="E489" s="74"/>
      <c r="F489" s="74"/>
      <c r="G489" s="74">
        <f>+G499/C491</f>
        <v>44336.24</v>
      </c>
      <c r="H489" s="74">
        <f>+H499/C491</f>
        <v>3075.44</v>
      </c>
      <c r="I489" s="75">
        <f>+H489+G489</f>
        <v>47411.68</v>
      </c>
      <c r="J489" s="66" t="s">
        <v>167</v>
      </c>
    </row>
    <row r="490" spans="1:10" hidden="1" outlineLevel="1" x14ac:dyDescent="0.2">
      <c r="A490" s="55"/>
      <c r="B490" s="76" t="s">
        <v>286</v>
      </c>
      <c r="C490" s="56"/>
      <c r="D490" s="56"/>
      <c r="E490" s="57"/>
      <c r="F490" s="57"/>
      <c r="G490" s="57"/>
      <c r="H490" s="57"/>
      <c r="I490" s="58"/>
      <c r="J490" s="63"/>
    </row>
    <row r="491" spans="1:10" hidden="1" outlineLevel="1" x14ac:dyDescent="0.2">
      <c r="A491" s="55"/>
      <c r="B491" s="77" t="s">
        <v>169</v>
      </c>
      <c r="C491" s="78">
        <v>1</v>
      </c>
      <c r="D491" s="78" t="s">
        <v>196</v>
      </c>
      <c r="E491" s="57"/>
      <c r="F491" s="57"/>
      <c r="G491" s="57"/>
      <c r="H491" s="57"/>
      <c r="I491" s="58"/>
      <c r="J491" s="63"/>
    </row>
    <row r="492" spans="1:10" hidden="1" outlineLevel="1" x14ac:dyDescent="0.2">
      <c r="A492" s="62"/>
      <c r="B492" s="77" t="s">
        <v>170</v>
      </c>
      <c r="C492" s="78"/>
      <c r="D492" s="78"/>
      <c r="E492" s="79"/>
      <c r="F492" s="79"/>
      <c r="G492" s="79"/>
      <c r="H492" s="79"/>
      <c r="I492" s="79"/>
    </row>
    <row r="493" spans="1:10" hidden="1" outlineLevel="1" x14ac:dyDescent="0.2">
      <c r="A493" s="62"/>
      <c r="B493" s="76" t="s">
        <v>250</v>
      </c>
      <c r="C493" s="78">
        <v>2.97</v>
      </c>
      <c r="D493" s="78" t="s">
        <v>251</v>
      </c>
      <c r="E493" s="79">
        <v>3281.36</v>
      </c>
      <c r="F493" s="79">
        <v>590.64</v>
      </c>
      <c r="G493" s="79">
        <f>ROUND((C493*(E493)),2)</f>
        <v>9745.64</v>
      </c>
      <c r="H493" s="79">
        <f>ROUND((C493*(F493)),2)</f>
        <v>1754.2</v>
      </c>
      <c r="I493" s="79"/>
    </row>
    <row r="494" spans="1:10" hidden="1" outlineLevel="1" x14ac:dyDescent="0.2">
      <c r="A494" s="62"/>
      <c r="B494" s="76" t="s">
        <v>279</v>
      </c>
      <c r="C494" s="78">
        <f>+C491*1.1</f>
        <v>1.1000000000000001</v>
      </c>
      <c r="D494" s="78" t="s">
        <v>196</v>
      </c>
      <c r="E494" s="79">
        <v>6544.9400000000005</v>
      </c>
      <c r="F494" s="79">
        <v>1073.47</v>
      </c>
      <c r="G494" s="79">
        <f>ROUND((C494*(E494)),2)</f>
        <v>7199.43</v>
      </c>
      <c r="H494" s="79">
        <f>ROUND((C494*(F494)),2)</f>
        <v>1180.82</v>
      </c>
      <c r="I494" s="79"/>
    </row>
    <row r="495" spans="1:10" hidden="1" outlineLevel="1" x14ac:dyDescent="0.2">
      <c r="A495" s="62"/>
      <c r="B495" s="76" t="s">
        <v>253</v>
      </c>
      <c r="C495" s="78">
        <f>+C493*2</f>
        <v>5.94</v>
      </c>
      <c r="D495" s="78" t="s">
        <v>182</v>
      </c>
      <c r="E495" s="79">
        <v>131.36000000000001</v>
      </c>
      <c r="F495" s="79">
        <v>23.64</v>
      </c>
      <c r="G495" s="79">
        <f>ROUND((C495*(E495)),2)</f>
        <v>780.28</v>
      </c>
      <c r="H495" s="79">
        <f>ROUND((C495*(F495)),2)</f>
        <v>140.41999999999999</v>
      </c>
      <c r="I495" s="79"/>
    </row>
    <row r="496" spans="1:10" hidden="1" outlineLevel="1" x14ac:dyDescent="0.2">
      <c r="A496" s="62"/>
      <c r="B496" s="77" t="s">
        <v>190</v>
      </c>
      <c r="C496" s="78"/>
      <c r="D496" s="78"/>
      <c r="E496" s="79"/>
      <c r="F496" s="79"/>
      <c r="G496" s="79"/>
      <c r="H496" s="79"/>
      <c r="I496" s="79"/>
    </row>
    <row r="497" spans="1:10" hidden="1" outlineLevel="1" x14ac:dyDescent="0.2">
      <c r="A497" s="62"/>
      <c r="B497" s="76" t="s">
        <v>254</v>
      </c>
      <c r="C497" s="78">
        <v>25</v>
      </c>
      <c r="D497" s="78" t="s">
        <v>255</v>
      </c>
      <c r="E497" s="79">
        <v>134.43560000000002</v>
      </c>
      <c r="F497" s="79">
        <v>0</v>
      </c>
      <c r="G497" s="79">
        <f>ROUND((C497*(E497)),2)</f>
        <v>3360.89</v>
      </c>
      <c r="H497" s="79">
        <f>ROUND((C497*(F497)),2)</f>
        <v>0</v>
      </c>
      <c r="I497" s="79"/>
    </row>
    <row r="498" spans="1:10" hidden="1" outlineLevel="1" x14ac:dyDescent="0.2">
      <c r="A498" s="62"/>
      <c r="B498" s="76" t="s">
        <v>280</v>
      </c>
      <c r="C498" s="78">
        <v>50</v>
      </c>
      <c r="D498" s="78" t="s">
        <v>255</v>
      </c>
      <c r="E498" s="79">
        <v>465</v>
      </c>
      <c r="F498" s="79">
        <v>0</v>
      </c>
      <c r="G498" s="79">
        <f>ROUND((C498*(E498)),2)</f>
        <v>23250</v>
      </c>
      <c r="H498" s="79">
        <f>ROUND((C498*(F498)),2)</f>
        <v>0</v>
      </c>
      <c r="I498" s="79"/>
    </row>
    <row r="499" spans="1:10" hidden="1" outlineLevel="1" x14ac:dyDescent="0.2">
      <c r="A499" s="62"/>
      <c r="B499" s="76" t="s">
        <v>174</v>
      </c>
      <c r="C499" s="78"/>
      <c r="D499" s="78"/>
      <c r="E499" s="79"/>
      <c r="F499" s="79"/>
      <c r="G499" s="79">
        <f>SUM(G493:G498)</f>
        <v>44336.24</v>
      </c>
      <c r="H499" s="79">
        <f>SUM(H493:H498)</f>
        <v>3075.44</v>
      </c>
      <c r="I499" s="79">
        <f>SUM(G499:H499)</f>
        <v>47411.68</v>
      </c>
    </row>
    <row r="500" spans="1:10" collapsed="1" x14ac:dyDescent="0.2">
      <c r="A500" s="62"/>
      <c r="C500" s="78"/>
      <c r="D500" s="78"/>
      <c r="E500" s="79"/>
      <c r="F500" s="79"/>
      <c r="G500" s="79"/>
      <c r="H500" s="79"/>
      <c r="I500" s="79"/>
    </row>
    <row r="501" spans="1:10" x14ac:dyDescent="0.2">
      <c r="A501" s="71">
        <f>+A489+0.01</f>
        <v>104.07000000000004</v>
      </c>
      <c r="B501" s="72" t="s">
        <v>288</v>
      </c>
      <c r="C501" s="73">
        <v>1</v>
      </c>
      <c r="D501" s="73" t="s">
        <v>196</v>
      </c>
      <c r="E501" s="74"/>
      <c r="F501" s="74"/>
      <c r="G501" s="74">
        <f>+G511/C503</f>
        <v>67999.56</v>
      </c>
      <c r="H501" s="74">
        <f>+H511/C503</f>
        <v>3066.37</v>
      </c>
      <c r="I501" s="75">
        <f>+H501+G501</f>
        <v>71065.929999999993</v>
      </c>
      <c r="J501" s="66" t="s">
        <v>167</v>
      </c>
    </row>
    <row r="502" spans="1:10" hidden="1" outlineLevel="1" x14ac:dyDescent="0.2">
      <c r="A502" s="55"/>
      <c r="B502" s="76" t="s">
        <v>286</v>
      </c>
      <c r="C502" s="56"/>
      <c r="D502" s="56"/>
      <c r="E502" s="57"/>
      <c r="F502" s="57"/>
      <c r="G502" s="57"/>
      <c r="H502" s="57"/>
      <c r="I502" s="58"/>
      <c r="J502" s="63"/>
    </row>
    <row r="503" spans="1:10" hidden="1" outlineLevel="1" x14ac:dyDescent="0.2">
      <c r="A503" s="55"/>
      <c r="B503" s="77" t="s">
        <v>169</v>
      </c>
      <c r="C503" s="78">
        <v>1</v>
      </c>
      <c r="D503" s="78" t="s">
        <v>196</v>
      </c>
      <c r="E503" s="57"/>
      <c r="F503" s="57"/>
      <c r="G503" s="57"/>
      <c r="H503" s="57"/>
      <c r="I503" s="58"/>
      <c r="J503" s="63"/>
    </row>
    <row r="504" spans="1:10" hidden="1" outlineLevel="1" x14ac:dyDescent="0.2">
      <c r="A504" s="62"/>
      <c r="B504" s="77" t="s">
        <v>170</v>
      </c>
      <c r="C504" s="78"/>
      <c r="D504" s="78"/>
      <c r="E504" s="79"/>
      <c r="F504" s="79"/>
      <c r="G504" s="79"/>
      <c r="H504" s="79"/>
      <c r="I504" s="79"/>
    </row>
    <row r="505" spans="1:10" hidden="1" outlineLevel="1" x14ac:dyDescent="0.2">
      <c r="A505" s="62"/>
      <c r="B505" s="76" t="s">
        <v>250</v>
      </c>
      <c r="C505" s="78">
        <v>2.97</v>
      </c>
      <c r="D505" s="78" t="s">
        <v>251</v>
      </c>
      <c r="E505" s="79">
        <v>3281.36</v>
      </c>
      <c r="F505" s="79">
        <v>590.64</v>
      </c>
      <c r="G505" s="79">
        <f>ROUND((C505*(E505)),2)</f>
        <v>9745.64</v>
      </c>
      <c r="H505" s="79">
        <f>ROUND((C505*(F505)),2)</f>
        <v>1754.2</v>
      </c>
      <c r="I505" s="79"/>
    </row>
    <row r="506" spans="1:10" hidden="1" outlineLevel="1" x14ac:dyDescent="0.2">
      <c r="A506" s="62"/>
      <c r="B506" s="76" t="s">
        <v>279</v>
      </c>
      <c r="C506" s="78">
        <f>+C503*1.1</f>
        <v>1.1000000000000001</v>
      </c>
      <c r="D506" s="78" t="s">
        <v>196</v>
      </c>
      <c r="E506" s="79">
        <v>6920.68</v>
      </c>
      <c r="F506" s="79">
        <v>1065.23</v>
      </c>
      <c r="G506" s="79">
        <f>ROUND((C506*(E506)),2)</f>
        <v>7612.75</v>
      </c>
      <c r="H506" s="79">
        <f>ROUND((C506*(F506)),2)</f>
        <v>1171.75</v>
      </c>
      <c r="I506" s="79"/>
    </row>
    <row r="507" spans="1:10" hidden="1" outlineLevel="1" x14ac:dyDescent="0.2">
      <c r="A507" s="62"/>
      <c r="B507" s="76" t="s">
        <v>253</v>
      </c>
      <c r="C507" s="78">
        <f>+C505*2</f>
        <v>5.94</v>
      </c>
      <c r="D507" s="78" t="s">
        <v>182</v>
      </c>
      <c r="E507" s="79">
        <v>131.36000000000001</v>
      </c>
      <c r="F507" s="79">
        <v>23.64</v>
      </c>
      <c r="G507" s="79">
        <f>ROUND((C507*(E507)),2)</f>
        <v>780.28</v>
      </c>
      <c r="H507" s="79">
        <f>ROUND((C507*(F507)),2)</f>
        <v>140.41999999999999</v>
      </c>
      <c r="I507" s="79"/>
    </row>
    <row r="508" spans="1:10" hidden="1" outlineLevel="1" x14ac:dyDescent="0.2">
      <c r="A508" s="62"/>
      <c r="B508" s="77" t="s">
        <v>190</v>
      </c>
      <c r="C508" s="78"/>
      <c r="D508" s="78"/>
      <c r="E508" s="79"/>
      <c r="F508" s="79"/>
      <c r="G508" s="79"/>
      <c r="H508" s="79"/>
      <c r="I508" s="79"/>
    </row>
    <row r="509" spans="1:10" hidden="1" outlineLevel="1" x14ac:dyDescent="0.2">
      <c r="A509" s="62"/>
      <c r="B509" s="76" t="s">
        <v>254</v>
      </c>
      <c r="C509" s="78">
        <v>25</v>
      </c>
      <c r="D509" s="78" t="s">
        <v>255</v>
      </c>
      <c r="E509" s="79">
        <v>134.43560000000002</v>
      </c>
      <c r="F509" s="79">
        <v>0</v>
      </c>
      <c r="G509" s="79">
        <f>ROUND((C509*(E509)),2)</f>
        <v>3360.89</v>
      </c>
      <c r="H509" s="79">
        <f>ROUND((C509*(F509)),2)</f>
        <v>0</v>
      </c>
      <c r="I509" s="79"/>
    </row>
    <row r="510" spans="1:10" hidden="1" outlineLevel="1" x14ac:dyDescent="0.2">
      <c r="A510" s="62"/>
      <c r="B510" s="76" t="s">
        <v>280</v>
      </c>
      <c r="C510" s="78">
        <f>25*4</f>
        <v>100</v>
      </c>
      <c r="D510" s="78" t="s">
        <v>255</v>
      </c>
      <c r="E510" s="79">
        <v>465</v>
      </c>
      <c r="F510" s="79">
        <v>0</v>
      </c>
      <c r="G510" s="79">
        <f>ROUND((C510*(E510)),2)</f>
        <v>46500</v>
      </c>
      <c r="H510" s="79">
        <f>ROUND((C510*(F510)),2)</f>
        <v>0</v>
      </c>
      <c r="I510" s="79"/>
    </row>
    <row r="511" spans="1:10" hidden="1" outlineLevel="1" x14ac:dyDescent="0.2">
      <c r="A511" s="62"/>
      <c r="B511" s="76" t="s">
        <v>174</v>
      </c>
      <c r="C511" s="78"/>
      <c r="D511" s="78"/>
      <c r="E511" s="79"/>
      <c r="F511" s="79"/>
      <c r="G511" s="79">
        <f>SUM(G505:G510)</f>
        <v>67999.56</v>
      </c>
      <c r="H511" s="79">
        <f>SUM(H505:H510)</f>
        <v>3066.37</v>
      </c>
      <c r="I511" s="79">
        <f>SUM(G511:H511)</f>
        <v>71065.929999999993</v>
      </c>
    </row>
    <row r="512" spans="1:10" collapsed="1" x14ac:dyDescent="0.2">
      <c r="A512" s="62"/>
      <c r="C512" s="78"/>
      <c r="D512" s="78"/>
      <c r="E512" s="79"/>
      <c r="F512" s="79"/>
      <c r="G512" s="79"/>
      <c r="H512" s="79"/>
      <c r="I512" s="79"/>
    </row>
    <row r="513" spans="1:10" x14ac:dyDescent="0.2">
      <c r="A513" s="71">
        <f>+A501+0.01</f>
        <v>104.08000000000004</v>
      </c>
      <c r="B513" s="72" t="s">
        <v>289</v>
      </c>
      <c r="C513" s="73">
        <v>1</v>
      </c>
      <c r="D513" s="73" t="s">
        <v>196</v>
      </c>
      <c r="E513" s="74"/>
      <c r="F513" s="74"/>
      <c r="G513" s="74">
        <f>+G523/C515</f>
        <v>67586.239999999991</v>
      </c>
      <c r="H513" s="74">
        <f>+H523/C515</f>
        <v>3075.44</v>
      </c>
      <c r="I513" s="75">
        <f>+H513+G513</f>
        <v>70661.679999999993</v>
      </c>
      <c r="J513" s="66" t="s">
        <v>167</v>
      </c>
    </row>
    <row r="514" spans="1:10" hidden="1" outlineLevel="1" x14ac:dyDescent="0.2">
      <c r="A514" s="55"/>
      <c r="B514" s="76" t="s">
        <v>286</v>
      </c>
      <c r="C514" s="56"/>
      <c r="D514" s="56"/>
      <c r="E514" s="57"/>
      <c r="F514" s="57"/>
      <c r="G514" s="57"/>
      <c r="H514" s="57"/>
      <c r="I514" s="58"/>
      <c r="J514" s="63"/>
    </row>
    <row r="515" spans="1:10" hidden="1" outlineLevel="1" x14ac:dyDescent="0.2">
      <c r="A515" s="55"/>
      <c r="B515" s="77" t="s">
        <v>169</v>
      </c>
      <c r="C515" s="78">
        <v>1</v>
      </c>
      <c r="D515" s="78" t="s">
        <v>196</v>
      </c>
      <c r="E515" s="57"/>
      <c r="F515" s="57"/>
      <c r="G515" s="57"/>
      <c r="H515" s="57"/>
      <c r="I515" s="58"/>
      <c r="J515" s="63"/>
    </row>
    <row r="516" spans="1:10" hidden="1" outlineLevel="1" x14ac:dyDescent="0.2">
      <c r="A516" s="62"/>
      <c r="B516" s="77" t="s">
        <v>170</v>
      </c>
      <c r="C516" s="78"/>
      <c r="D516" s="78"/>
      <c r="E516" s="79"/>
      <c r="F516" s="79"/>
      <c r="G516" s="79"/>
      <c r="H516" s="79"/>
      <c r="I516" s="79"/>
    </row>
    <row r="517" spans="1:10" hidden="1" outlineLevel="1" x14ac:dyDescent="0.2">
      <c r="A517" s="62"/>
      <c r="B517" s="76" t="s">
        <v>250</v>
      </c>
      <c r="C517" s="78">
        <v>2.97</v>
      </c>
      <c r="D517" s="78" t="s">
        <v>251</v>
      </c>
      <c r="E517" s="79">
        <v>3281.36</v>
      </c>
      <c r="F517" s="79">
        <v>590.64</v>
      </c>
      <c r="G517" s="79">
        <f>ROUND((C517*(E517)),2)</f>
        <v>9745.64</v>
      </c>
      <c r="H517" s="79">
        <f>ROUND((C517*(F517)),2)</f>
        <v>1754.2</v>
      </c>
      <c r="I517" s="79"/>
    </row>
    <row r="518" spans="1:10" hidden="1" outlineLevel="1" x14ac:dyDescent="0.2">
      <c r="A518" s="62"/>
      <c r="B518" s="76" t="s">
        <v>279</v>
      </c>
      <c r="C518" s="78">
        <f>+C515*1.1</f>
        <v>1.1000000000000001</v>
      </c>
      <c r="D518" s="78" t="s">
        <v>196</v>
      </c>
      <c r="E518" s="79">
        <v>6544.9400000000005</v>
      </c>
      <c r="F518" s="79">
        <v>1073.47</v>
      </c>
      <c r="G518" s="79">
        <f>ROUND((C518*(E518)),2)</f>
        <v>7199.43</v>
      </c>
      <c r="H518" s="79">
        <f>ROUND((C518*(F518)),2)</f>
        <v>1180.82</v>
      </c>
      <c r="I518" s="79"/>
    </row>
    <row r="519" spans="1:10" hidden="1" outlineLevel="1" x14ac:dyDescent="0.2">
      <c r="A519" s="62"/>
      <c r="B519" s="76" t="s">
        <v>253</v>
      </c>
      <c r="C519" s="78">
        <f>+C517*2</f>
        <v>5.94</v>
      </c>
      <c r="D519" s="78" t="s">
        <v>182</v>
      </c>
      <c r="E519" s="79">
        <v>131.36000000000001</v>
      </c>
      <c r="F519" s="79">
        <v>23.64</v>
      </c>
      <c r="G519" s="79">
        <f>ROUND((C519*(E519)),2)</f>
        <v>780.28</v>
      </c>
      <c r="H519" s="79">
        <f>ROUND((C519*(F519)),2)</f>
        <v>140.41999999999999</v>
      </c>
      <c r="I519" s="79"/>
    </row>
    <row r="520" spans="1:10" hidden="1" outlineLevel="1" x14ac:dyDescent="0.2">
      <c r="A520" s="62"/>
      <c r="B520" s="77" t="s">
        <v>190</v>
      </c>
      <c r="C520" s="78"/>
      <c r="D520" s="78"/>
      <c r="E520" s="79"/>
      <c r="F520" s="79"/>
      <c r="G520" s="79"/>
      <c r="H520" s="79"/>
      <c r="I520" s="79"/>
    </row>
    <row r="521" spans="1:10" hidden="1" outlineLevel="1" x14ac:dyDescent="0.2">
      <c r="A521" s="62"/>
      <c r="B521" s="76" t="s">
        <v>254</v>
      </c>
      <c r="C521" s="78">
        <v>25</v>
      </c>
      <c r="D521" s="78" t="s">
        <v>255</v>
      </c>
      <c r="E521" s="79">
        <v>134.43560000000002</v>
      </c>
      <c r="F521" s="79">
        <v>0</v>
      </c>
      <c r="G521" s="79">
        <f>ROUND((C521*(E521)),2)</f>
        <v>3360.89</v>
      </c>
      <c r="H521" s="79">
        <f>ROUND((C521*(F521)),2)</f>
        <v>0</v>
      </c>
      <c r="I521" s="79"/>
    </row>
    <row r="522" spans="1:10" hidden="1" outlineLevel="1" x14ac:dyDescent="0.2">
      <c r="A522" s="62"/>
      <c r="B522" s="76" t="s">
        <v>280</v>
      </c>
      <c r="C522" s="78">
        <v>100</v>
      </c>
      <c r="D522" s="78" t="s">
        <v>255</v>
      </c>
      <c r="E522" s="79">
        <v>465</v>
      </c>
      <c r="F522" s="79">
        <v>0</v>
      </c>
      <c r="G522" s="79">
        <f>ROUND((C522*(E522)),2)</f>
        <v>46500</v>
      </c>
      <c r="H522" s="79">
        <f>ROUND((C522*(F522)),2)</f>
        <v>0</v>
      </c>
      <c r="I522" s="79"/>
    </row>
    <row r="523" spans="1:10" hidden="1" outlineLevel="1" x14ac:dyDescent="0.2">
      <c r="A523" s="62"/>
      <c r="B523" s="76" t="s">
        <v>174</v>
      </c>
      <c r="C523" s="78"/>
      <c r="D523" s="78"/>
      <c r="E523" s="79"/>
      <c r="F523" s="79"/>
      <c r="G523" s="79">
        <f>SUM(G517:G522)</f>
        <v>67586.239999999991</v>
      </c>
      <c r="H523" s="79">
        <f>SUM(H517:H522)</f>
        <v>3075.44</v>
      </c>
      <c r="I523" s="79">
        <f>SUM(G523:H523)</f>
        <v>70661.679999999993</v>
      </c>
    </row>
    <row r="524" spans="1:10" collapsed="1" x14ac:dyDescent="0.2">
      <c r="A524" s="62"/>
      <c r="C524" s="78"/>
      <c r="D524" s="78"/>
      <c r="E524" s="79"/>
      <c r="F524" s="79"/>
      <c r="G524" s="79"/>
      <c r="H524" s="79"/>
      <c r="I524" s="79"/>
    </row>
    <row r="525" spans="1:10" x14ac:dyDescent="0.2">
      <c r="A525" s="71">
        <f>+A513+0.01</f>
        <v>104.09000000000005</v>
      </c>
      <c r="B525" s="72" t="s">
        <v>290</v>
      </c>
      <c r="C525" s="73">
        <v>1</v>
      </c>
      <c r="D525" s="73" t="s">
        <v>196</v>
      </c>
      <c r="E525" s="74"/>
      <c r="F525" s="74"/>
      <c r="G525" s="74">
        <f>+G535/C527</f>
        <v>71720.84</v>
      </c>
      <c r="H525" s="74">
        <f>+H535/C527</f>
        <v>3736.19</v>
      </c>
      <c r="I525" s="75">
        <f>+H525+G525</f>
        <v>75457.03</v>
      </c>
      <c r="J525" s="66" t="s">
        <v>167</v>
      </c>
    </row>
    <row r="526" spans="1:10" hidden="1" outlineLevel="1" x14ac:dyDescent="0.2">
      <c r="A526" s="55"/>
      <c r="B526" s="76" t="s">
        <v>291</v>
      </c>
      <c r="C526" s="56"/>
      <c r="D526" s="56"/>
      <c r="E526" s="57"/>
      <c r="F526" s="57"/>
      <c r="G526" s="57"/>
      <c r="H526" s="57"/>
      <c r="I526" s="58"/>
      <c r="J526" s="63"/>
    </row>
    <row r="527" spans="1:10" hidden="1" outlineLevel="1" x14ac:dyDescent="0.2">
      <c r="A527" s="55"/>
      <c r="B527" s="77" t="s">
        <v>169</v>
      </c>
      <c r="C527" s="78">
        <v>1</v>
      </c>
      <c r="D527" s="78" t="s">
        <v>196</v>
      </c>
      <c r="E527" s="57"/>
      <c r="F527" s="57"/>
      <c r="G527" s="57"/>
      <c r="H527" s="57"/>
      <c r="I527" s="58"/>
      <c r="J527" s="63"/>
    </row>
    <row r="528" spans="1:10" hidden="1" outlineLevel="1" x14ac:dyDescent="0.2">
      <c r="A528" s="62"/>
      <c r="B528" s="77" t="s">
        <v>170</v>
      </c>
      <c r="C528" s="78"/>
      <c r="D528" s="78"/>
      <c r="E528" s="79"/>
      <c r="F528" s="79"/>
      <c r="G528" s="79"/>
      <c r="H528" s="79"/>
      <c r="I528" s="79"/>
    </row>
    <row r="529" spans="1:10" hidden="1" outlineLevel="1" x14ac:dyDescent="0.2">
      <c r="A529" s="62"/>
      <c r="B529" s="76" t="s">
        <v>250</v>
      </c>
      <c r="C529" s="78">
        <v>4.0199999999999996</v>
      </c>
      <c r="D529" s="78" t="s">
        <v>251</v>
      </c>
      <c r="E529" s="79">
        <v>3281.36</v>
      </c>
      <c r="F529" s="79">
        <v>590.64</v>
      </c>
      <c r="G529" s="79">
        <f>ROUND((C529*(E529)),2)</f>
        <v>13191.07</v>
      </c>
      <c r="H529" s="79">
        <f>ROUND((C529*(F529)),2)</f>
        <v>2374.37</v>
      </c>
      <c r="I529" s="79"/>
    </row>
    <row r="530" spans="1:10" hidden="1" outlineLevel="1" x14ac:dyDescent="0.2">
      <c r="A530" s="62"/>
      <c r="B530" s="76" t="s">
        <v>279</v>
      </c>
      <c r="C530" s="78">
        <f>+C527*1.1</f>
        <v>1.1000000000000001</v>
      </c>
      <c r="D530" s="78" t="s">
        <v>196</v>
      </c>
      <c r="E530" s="79">
        <v>6920.68</v>
      </c>
      <c r="F530" s="79">
        <v>1065.23</v>
      </c>
      <c r="G530" s="79">
        <f>ROUND((C530*(E530)),2)</f>
        <v>7612.75</v>
      </c>
      <c r="H530" s="79">
        <f>ROUND((C530*(F530)),2)</f>
        <v>1171.75</v>
      </c>
      <c r="I530" s="79"/>
    </row>
    <row r="531" spans="1:10" hidden="1" outlineLevel="1" x14ac:dyDescent="0.2">
      <c r="A531" s="62"/>
      <c r="B531" s="76" t="s">
        <v>253</v>
      </c>
      <c r="C531" s="78">
        <f>+C529*2</f>
        <v>8.0399999999999991</v>
      </c>
      <c r="D531" s="78" t="s">
        <v>182</v>
      </c>
      <c r="E531" s="79">
        <v>131.36000000000001</v>
      </c>
      <c r="F531" s="79">
        <v>23.64</v>
      </c>
      <c r="G531" s="79">
        <f>ROUND((C531*(E531)),2)</f>
        <v>1056.1300000000001</v>
      </c>
      <c r="H531" s="79">
        <f>ROUND((C531*(F531)),2)</f>
        <v>190.07</v>
      </c>
      <c r="I531" s="79"/>
    </row>
    <row r="532" spans="1:10" hidden="1" outlineLevel="1" x14ac:dyDescent="0.2">
      <c r="A532" s="62"/>
      <c r="B532" s="77" t="s">
        <v>190</v>
      </c>
      <c r="C532" s="78"/>
      <c r="D532" s="78"/>
      <c r="E532" s="79"/>
      <c r="F532" s="79"/>
      <c r="G532" s="79"/>
      <c r="H532" s="79"/>
      <c r="I532" s="79"/>
    </row>
    <row r="533" spans="1:10" hidden="1" outlineLevel="1" x14ac:dyDescent="0.2">
      <c r="A533" s="62"/>
      <c r="B533" s="76" t="s">
        <v>254</v>
      </c>
      <c r="C533" s="78">
        <v>25</v>
      </c>
      <c r="D533" s="78" t="s">
        <v>255</v>
      </c>
      <c r="E533" s="79">
        <v>134.43560000000002</v>
      </c>
      <c r="F533" s="79">
        <v>0</v>
      </c>
      <c r="G533" s="79">
        <f>ROUND((C533*(E533)),2)</f>
        <v>3360.89</v>
      </c>
      <c r="H533" s="79">
        <f>ROUND((C533*(F533)),2)</f>
        <v>0</v>
      </c>
      <c r="I533" s="79"/>
    </row>
    <row r="534" spans="1:10" hidden="1" outlineLevel="1" x14ac:dyDescent="0.2">
      <c r="A534" s="62"/>
      <c r="B534" s="76" t="s">
        <v>280</v>
      </c>
      <c r="C534" s="78">
        <f>25*4</f>
        <v>100</v>
      </c>
      <c r="D534" s="78" t="s">
        <v>255</v>
      </c>
      <c r="E534" s="79">
        <v>465</v>
      </c>
      <c r="F534" s="79">
        <v>0</v>
      </c>
      <c r="G534" s="79">
        <f>ROUND((C534*(E534)),2)</f>
        <v>46500</v>
      </c>
      <c r="H534" s="79">
        <f>ROUND((C534*(F534)),2)</f>
        <v>0</v>
      </c>
      <c r="I534" s="79"/>
    </row>
    <row r="535" spans="1:10" hidden="1" outlineLevel="1" x14ac:dyDescent="0.2">
      <c r="A535" s="62"/>
      <c r="B535" s="76" t="s">
        <v>174</v>
      </c>
      <c r="C535" s="78"/>
      <c r="D535" s="78"/>
      <c r="E535" s="79"/>
      <c r="F535" s="79"/>
      <c r="G535" s="79">
        <f>SUM(G529:G534)</f>
        <v>71720.84</v>
      </c>
      <c r="H535" s="79">
        <f>SUM(H529:H534)</f>
        <v>3736.19</v>
      </c>
      <c r="I535" s="79">
        <f>SUM(G535:H535)</f>
        <v>75457.03</v>
      </c>
    </row>
    <row r="536" spans="1:10" collapsed="1" x14ac:dyDescent="0.2">
      <c r="A536" s="62"/>
      <c r="C536" s="78"/>
      <c r="D536" s="78"/>
      <c r="E536" s="79"/>
      <c r="F536" s="79"/>
      <c r="G536" s="79"/>
      <c r="H536" s="79"/>
      <c r="I536" s="79"/>
    </row>
    <row r="537" spans="1:10" x14ac:dyDescent="0.2">
      <c r="A537" s="71">
        <f>+A525+0.01</f>
        <v>104.10000000000005</v>
      </c>
      <c r="B537" s="72" t="s">
        <v>292</v>
      </c>
      <c r="C537" s="73">
        <v>1</v>
      </c>
      <c r="D537" s="73" t="s">
        <v>196</v>
      </c>
      <c r="E537" s="74"/>
      <c r="F537" s="74"/>
      <c r="G537" s="74">
        <f>+G547/C539</f>
        <v>71307.520000000004</v>
      </c>
      <c r="H537" s="74">
        <f>+H547/C539</f>
        <v>3745.2599999999998</v>
      </c>
      <c r="I537" s="75">
        <f>+H537+G537</f>
        <v>75052.78</v>
      </c>
      <c r="J537" s="66" t="s">
        <v>167</v>
      </c>
    </row>
    <row r="538" spans="1:10" hidden="1" outlineLevel="1" x14ac:dyDescent="0.2">
      <c r="A538" s="55"/>
      <c r="B538" s="76" t="s">
        <v>291</v>
      </c>
      <c r="C538" s="56"/>
      <c r="D538" s="56"/>
      <c r="E538" s="57"/>
      <c r="F538" s="57"/>
      <c r="G538" s="57"/>
      <c r="H538" s="57"/>
      <c r="I538" s="58"/>
      <c r="J538" s="63"/>
    </row>
    <row r="539" spans="1:10" hidden="1" outlineLevel="1" x14ac:dyDescent="0.2">
      <c r="A539" s="55"/>
      <c r="B539" s="77" t="s">
        <v>169</v>
      </c>
      <c r="C539" s="78">
        <v>1</v>
      </c>
      <c r="D539" s="78" t="s">
        <v>196</v>
      </c>
      <c r="E539" s="57"/>
      <c r="F539" s="57"/>
      <c r="G539" s="57"/>
      <c r="H539" s="57"/>
      <c r="I539" s="58"/>
      <c r="J539" s="63"/>
    </row>
    <row r="540" spans="1:10" hidden="1" outlineLevel="1" x14ac:dyDescent="0.2">
      <c r="A540" s="62"/>
      <c r="B540" s="77" t="s">
        <v>170</v>
      </c>
      <c r="C540" s="78"/>
      <c r="D540" s="78"/>
      <c r="E540" s="79"/>
      <c r="F540" s="79"/>
      <c r="G540" s="79"/>
      <c r="H540" s="79"/>
      <c r="I540" s="79"/>
    </row>
    <row r="541" spans="1:10" hidden="1" outlineLevel="1" x14ac:dyDescent="0.2">
      <c r="A541" s="62"/>
      <c r="B541" s="76" t="s">
        <v>250</v>
      </c>
      <c r="C541" s="78">
        <v>4.0199999999999996</v>
      </c>
      <c r="D541" s="78" t="s">
        <v>251</v>
      </c>
      <c r="E541" s="79">
        <v>3281.36</v>
      </c>
      <c r="F541" s="79">
        <v>590.64</v>
      </c>
      <c r="G541" s="79">
        <f>ROUND((C541*(E541)),2)</f>
        <v>13191.07</v>
      </c>
      <c r="H541" s="79">
        <f>ROUND((C541*(F541)),2)</f>
        <v>2374.37</v>
      </c>
      <c r="I541" s="79"/>
    </row>
    <row r="542" spans="1:10" hidden="1" outlineLevel="1" x14ac:dyDescent="0.2">
      <c r="A542" s="62"/>
      <c r="B542" s="76" t="s">
        <v>279</v>
      </c>
      <c r="C542" s="78">
        <f>+C539*1.1</f>
        <v>1.1000000000000001</v>
      </c>
      <c r="D542" s="78" t="s">
        <v>196</v>
      </c>
      <c r="E542" s="79">
        <v>6544.9400000000005</v>
      </c>
      <c r="F542" s="79">
        <v>1073.47</v>
      </c>
      <c r="G542" s="79">
        <f>ROUND((C542*(E542)),2)</f>
        <v>7199.43</v>
      </c>
      <c r="H542" s="79">
        <f>ROUND((C542*(F542)),2)</f>
        <v>1180.82</v>
      </c>
      <c r="I542" s="79"/>
    </row>
    <row r="543" spans="1:10" hidden="1" outlineLevel="1" x14ac:dyDescent="0.2">
      <c r="A543" s="62"/>
      <c r="B543" s="76" t="s">
        <v>253</v>
      </c>
      <c r="C543" s="78">
        <f>+C541*2</f>
        <v>8.0399999999999991</v>
      </c>
      <c r="D543" s="78" t="s">
        <v>182</v>
      </c>
      <c r="E543" s="79">
        <v>131.36000000000001</v>
      </c>
      <c r="F543" s="79">
        <v>23.64</v>
      </c>
      <c r="G543" s="79">
        <f>ROUND((C543*(E543)),2)</f>
        <v>1056.1300000000001</v>
      </c>
      <c r="H543" s="79">
        <f>ROUND((C543*(F543)),2)</f>
        <v>190.07</v>
      </c>
      <c r="I543" s="79"/>
    </row>
    <row r="544" spans="1:10" hidden="1" outlineLevel="1" x14ac:dyDescent="0.2">
      <c r="A544" s="62"/>
      <c r="B544" s="77" t="s">
        <v>190</v>
      </c>
      <c r="C544" s="78"/>
      <c r="D544" s="78"/>
      <c r="E544" s="79"/>
      <c r="F544" s="79"/>
      <c r="G544" s="79"/>
      <c r="H544" s="79"/>
      <c r="I544" s="79"/>
    </row>
    <row r="545" spans="1:10" hidden="1" outlineLevel="1" x14ac:dyDescent="0.2">
      <c r="A545" s="62"/>
      <c r="B545" s="76" t="s">
        <v>254</v>
      </c>
      <c r="C545" s="78">
        <v>25</v>
      </c>
      <c r="D545" s="78" t="s">
        <v>255</v>
      </c>
      <c r="E545" s="79">
        <v>134.43560000000002</v>
      </c>
      <c r="F545" s="79">
        <v>0</v>
      </c>
      <c r="G545" s="79">
        <f>ROUND((C545*(E545)),2)</f>
        <v>3360.89</v>
      </c>
      <c r="H545" s="79">
        <f>ROUND((C545*(F545)),2)</f>
        <v>0</v>
      </c>
      <c r="I545" s="79"/>
    </row>
    <row r="546" spans="1:10" hidden="1" outlineLevel="1" x14ac:dyDescent="0.2">
      <c r="A546" s="62"/>
      <c r="B546" s="76" t="s">
        <v>280</v>
      </c>
      <c r="C546" s="78">
        <v>100</v>
      </c>
      <c r="D546" s="78" t="s">
        <v>255</v>
      </c>
      <c r="E546" s="79">
        <v>465</v>
      </c>
      <c r="F546" s="79">
        <v>0</v>
      </c>
      <c r="G546" s="79">
        <f>ROUND((C546*(E546)),2)</f>
        <v>46500</v>
      </c>
      <c r="H546" s="79">
        <f>ROUND((C546*(F546)),2)</f>
        <v>0</v>
      </c>
      <c r="I546" s="79"/>
    </row>
    <row r="547" spans="1:10" hidden="1" outlineLevel="1" x14ac:dyDescent="0.2">
      <c r="A547" s="62"/>
      <c r="B547" s="76" t="s">
        <v>174</v>
      </c>
      <c r="C547" s="78"/>
      <c r="D547" s="78"/>
      <c r="E547" s="79"/>
      <c r="F547" s="79"/>
      <c r="G547" s="79">
        <f>SUM(G541:G546)</f>
        <v>71307.520000000004</v>
      </c>
      <c r="H547" s="79">
        <f>SUM(H541:H546)</f>
        <v>3745.2599999999998</v>
      </c>
      <c r="I547" s="79">
        <f>SUM(G547:H547)</f>
        <v>75052.78</v>
      </c>
    </row>
    <row r="548" spans="1:10" collapsed="1" x14ac:dyDescent="0.2"/>
    <row r="549" spans="1:10" x14ac:dyDescent="0.2">
      <c r="A549" s="71">
        <f>+A537+0.01</f>
        <v>104.11000000000006</v>
      </c>
      <c r="B549" s="72" t="s">
        <v>293</v>
      </c>
      <c r="C549" s="73">
        <v>1</v>
      </c>
      <c r="D549" s="73" t="s">
        <v>196</v>
      </c>
      <c r="E549" s="74"/>
      <c r="F549" s="74"/>
      <c r="G549" s="74">
        <f>+G559/C551</f>
        <v>51153.33</v>
      </c>
      <c r="H549" s="74">
        <f>+H559/C551</f>
        <v>3028.09</v>
      </c>
      <c r="I549" s="75">
        <f>+H549+G549</f>
        <v>54181.42</v>
      </c>
      <c r="J549" s="66" t="s">
        <v>167</v>
      </c>
    </row>
    <row r="550" spans="1:10" hidden="1" outlineLevel="1" x14ac:dyDescent="0.2">
      <c r="A550" s="55"/>
      <c r="B550" s="76" t="s">
        <v>294</v>
      </c>
      <c r="C550" s="56"/>
      <c r="D550" s="56"/>
      <c r="E550" s="57"/>
      <c r="F550" s="57"/>
      <c r="G550" s="57"/>
      <c r="H550" s="57"/>
      <c r="I550" s="58"/>
      <c r="J550" s="63"/>
    </row>
    <row r="551" spans="1:10" hidden="1" outlineLevel="1" x14ac:dyDescent="0.2">
      <c r="A551" s="55"/>
      <c r="B551" s="77" t="s">
        <v>169</v>
      </c>
      <c r="C551" s="78">
        <v>1</v>
      </c>
      <c r="D551" s="78" t="s">
        <v>196</v>
      </c>
      <c r="E551" s="57"/>
      <c r="F551" s="57"/>
      <c r="G551" s="57"/>
      <c r="H551" s="57"/>
      <c r="I551" s="58"/>
      <c r="J551" s="63"/>
    </row>
    <row r="552" spans="1:10" hidden="1" outlineLevel="1" x14ac:dyDescent="0.2">
      <c r="A552" s="62"/>
      <c r="B552" s="77" t="s">
        <v>170</v>
      </c>
      <c r="C552" s="78"/>
      <c r="D552" s="78"/>
      <c r="E552" s="79"/>
      <c r="F552" s="79"/>
      <c r="G552" s="79"/>
      <c r="H552" s="79"/>
      <c r="I552" s="79"/>
    </row>
    <row r="553" spans="1:10" hidden="1" outlineLevel="1" x14ac:dyDescent="0.2">
      <c r="A553" s="62"/>
      <c r="B553" s="76" t="s">
        <v>250</v>
      </c>
      <c r="C553" s="78">
        <v>2.91</v>
      </c>
      <c r="D553" s="78" t="s">
        <v>251</v>
      </c>
      <c r="E553" s="79">
        <v>3281.36</v>
      </c>
      <c r="F553" s="79">
        <v>590.64</v>
      </c>
      <c r="G553" s="79">
        <f>ROUND((C553*(E553)),2)</f>
        <v>9548.76</v>
      </c>
      <c r="H553" s="79">
        <f>ROUND((C553*(F553)),2)</f>
        <v>1718.76</v>
      </c>
      <c r="I553" s="79"/>
    </row>
    <row r="554" spans="1:10" hidden="1" outlineLevel="1" x14ac:dyDescent="0.2">
      <c r="A554" s="62"/>
      <c r="B554" s="76" t="s">
        <v>279</v>
      </c>
      <c r="C554" s="78">
        <f>+C551*1.1</f>
        <v>1.1000000000000001</v>
      </c>
      <c r="D554" s="78" t="s">
        <v>196</v>
      </c>
      <c r="E554" s="79">
        <v>6920.68</v>
      </c>
      <c r="F554" s="79">
        <v>1065.23</v>
      </c>
      <c r="G554" s="79">
        <f>ROUND((C554*(E554)),2)</f>
        <v>7612.75</v>
      </c>
      <c r="H554" s="79">
        <f>ROUND((C554*(F554)),2)</f>
        <v>1171.75</v>
      </c>
      <c r="I554" s="79"/>
    </row>
    <row r="555" spans="1:10" hidden="1" outlineLevel="1" x14ac:dyDescent="0.2">
      <c r="A555" s="62"/>
      <c r="B555" s="76" t="s">
        <v>253</v>
      </c>
      <c r="C555" s="78">
        <f>+C553*2</f>
        <v>5.82</v>
      </c>
      <c r="D555" s="78" t="s">
        <v>182</v>
      </c>
      <c r="E555" s="79">
        <v>131.36000000000001</v>
      </c>
      <c r="F555" s="79">
        <v>23.64</v>
      </c>
      <c r="G555" s="79">
        <f>ROUND((C555*(E555)),2)</f>
        <v>764.52</v>
      </c>
      <c r="H555" s="79">
        <f>ROUND((C555*(F555)),2)</f>
        <v>137.58000000000001</v>
      </c>
      <c r="I555" s="79"/>
    </row>
    <row r="556" spans="1:10" hidden="1" outlineLevel="1" x14ac:dyDescent="0.2">
      <c r="A556" s="62"/>
      <c r="B556" s="77" t="s">
        <v>190</v>
      </c>
      <c r="C556" s="78"/>
      <c r="D556" s="78"/>
      <c r="E556" s="79"/>
      <c r="F556" s="79"/>
      <c r="G556" s="79"/>
      <c r="H556" s="79"/>
      <c r="I556" s="79"/>
    </row>
    <row r="557" spans="1:10" hidden="1" outlineLevel="1" x14ac:dyDescent="0.2">
      <c r="A557" s="62"/>
      <c r="B557" s="76" t="s">
        <v>254</v>
      </c>
      <c r="C557" s="78">
        <v>16.66</v>
      </c>
      <c r="D557" s="78" t="s">
        <v>255</v>
      </c>
      <c r="E557" s="79">
        <v>134.43560000000002</v>
      </c>
      <c r="F557" s="79">
        <v>0</v>
      </c>
      <c r="G557" s="79">
        <f>ROUND((C557*(E557)),2)</f>
        <v>2239.6999999999998</v>
      </c>
      <c r="H557" s="79">
        <f>ROUND((C557*(F557)),2)</f>
        <v>0</v>
      </c>
      <c r="I557" s="79"/>
    </row>
    <row r="558" spans="1:10" hidden="1" outlineLevel="1" x14ac:dyDescent="0.2">
      <c r="A558" s="62"/>
      <c r="B558" s="76" t="s">
        <v>280</v>
      </c>
      <c r="C558" s="78">
        <f>+C557*4</f>
        <v>66.64</v>
      </c>
      <c r="D558" s="78" t="s">
        <v>255</v>
      </c>
      <c r="E558" s="79">
        <v>465</v>
      </c>
      <c r="F558" s="79">
        <v>0</v>
      </c>
      <c r="G558" s="79">
        <f>ROUND((C558*(E558)),2)</f>
        <v>30987.599999999999</v>
      </c>
      <c r="H558" s="79">
        <f>ROUND((C558*(F558)),2)</f>
        <v>0</v>
      </c>
      <c r="I558" s="79"/>
    </row>
    <row r="559" spans="1:10" hidden="1" outlineLevel="1" x14ac:dyDescent="0.2">
      <c r="A559" s="62"/>
      <c r="B559" s="76" t="s">
        <v>174</v>
      </c>
      <c r="C559" s="78"/>
      <c r="D559" s="78"/>
      <c r="E559" s="79"/>
      <c r="F559" s="79"/>
      <c r="G559" s="79">
        <f>SUM(G553:G558)</f>
        <v>51153.33</v>
      </c>
      <c r="H559" s="79">
        <f>SUM(H553:H558)</f>
        <v>3028.09</v>
      </c>
      <c r="I559" s="79">
        <f>SUM(G559:H559)</f>
        <v>54181.42</v>
      </c>
    </row>
    <row r="560" spans="1:10" collapsed="1" x14ac:dyDescent="0.2">
      <c r="A560" s="62"/>
      <c r="C560" s="78"/>
      <c r="D560" s="78"/>
      <c r="E560" s="79"/>
      <c r="F560" s="79"/>
      <c r="G560" s="79"/>
      <c r="H560" s="79"/>
      <c r="I560" s="79"/>
    </row>
    <row r="561" spans="1:10" x14ac:dyDescent="0.2">
      <c r="A561" s="71">
        <f>+A549+0.01</f>
        <v>104.12000000000006</v>
      </c>
      <c r="B561" s="72" t="s">
        <v>295</v>
      </c>
      <c r="C561" s="73">
        <v>1</v>
      </c>
      <c r="D561" s="73" t="s">
        <v>196</v>
      </c>
      <c r="E561" s="74"/>
      <c r="F561" s="74"/>
      <c r="G561" s="74">
        <f>+G571/C563</f>
        <v>50740.01</v>
      </c>
      <c r="H561" s="74">
        <f>+H571/C563</f>
        <v>3037.16</v>
      </c>
      <c r="I561" s="75">
        <f>+H561+G561</f>
        <v>53777.17</v>
      </c>
      <c r="J561" s="66" t="s">
        <v>167</v>
      </c>
    </row>
    <row r="562" spans="1:10" hidden="1" outlineLevel="1" x14ac:dyDescent="0.2">
      <c r="A562" s="55"/>
      <c r="B562" s="76" t="s">
        <v>294</v>
      </c>
      <c r="C562" s="56"/>
      <c r="D562" s="56"/>
      <c r="E562" s="57"/>
      <c r="F562" s="57"/>
      <c r="G562" s="57"/>
      <c r="H562" s="57"/>
      <c r="I562" s="58"/>
      <c r="J562" s="63"/>
    </row>
    <row r="563" spans="1:10" hidden="1" outlineLevel="1" x14ac:dyDescent="0.2">
      <c r="A563" s="55"/>
      <c r="B563" s="77" t="s">
        <v>169</v>
      </c>
      <c r="C563" s="78">
        <v>1</v>
      </c>
      <c r="D563" s="78" t="s">
        <v>196</v>
      </c>
      <c r="E563" s="57"/>
      <c r="F563" s="57"/>
      <c r="G563" s="57"/>
      <c r="H563" s="57"/>
      <c r="I563" s="58"/>
      <c r="J563" s="63"/>
    </row>
    <row r="564" spans="1:10" hidden="1" outlineLevel="1" x14ac:dyDescent="0.2">
      <c r="A564" s="62"/>
      <c r="B564" s="77" t="s">
        <v>170</v>
      </c>
      <c r="C564" s="78"/>
      <c r="D564" s="78"/>
      <c r="E564" s="79"/>
      <c r="F564" s="79"/>
      <c r="G564" s="79"/>
      <c r="H564" s="79"/>
      <c r="I564" s="79"/>
    </row>
    <row r="565" spans="1:10" hidden="1" outlineLevel="1" x14ac:dyDescent="0.2">
      <c r="A565" s="62"/>
      <c r="B565" s="76" t="s">
        <v>250</v>
      </c>
      <c r="C565" s="78">
        <v>2.91</v>
      </c>
      <c r="D565" s="78" t="s">
        <v>251</v>
      </c>
      <c r="E565" s="79">
        <v>3281.36</v>
      </c>
      <c r="F565" s="79">
        <v>590.64</v>
      </c>
      <c r="G565" s="79">
        <f>ROUND((C565*(E565)),2)</f>
        <v>9548.76</v>
      </c>
      <c r="H565" s="79">
        <f>ROUND((C565*(F565)),2)</f>
        <v>1718.76</v>
      </c>
      <c r="I565" s="79"/>
    </row>
    <row r="566" spans="1:10" hidden="1" outlineLevel="1" x14ac:dyDescent="0.2">
      <c r="A566" s="62"/>
      <c r="B566" s="76" t="s">
        <v>279</v>
      </c>
      <c r="C566" s="78">
        <f>+C563*1.1</f>
        <v>1.1000000000000001</v>
      </c>
      <c r="D566" s="78" t="s">
        <v>196</v>
      </c>
      <c r="E566" s="79">
        <v>6544.9400000000005</v>
      </c>
      <c r="F566" s="79">
        <v>1073.47</v>
      </c>
      <c r="G566" s="79">
        <f>ROUND((C566*(E566)),2)</f>
        <v>7199.43</v>
      </c>
      <c r="H566" s="79">
        <f>ROUND((C566*(F566)),2)</f>
        <v>1180.82</v>
      </c>
      <c r="I566" s="79"/>
    </row>
    <row r="567" spans="1:10" hidden="1" outlineLevel="1" x14ac:dyDescent="0.2">
      <c r="A567" s="62"/>
      <c r="B567" s="76" t="s">
        <v>253</v>
      </c>
      <c r="C567" s="78">
        <f>+C565*2</f>
        <v>5.82</v>
      </c>
      <c r="D567" s="78" t="s">
        <v>182</v>
      </c>
      <c r="E567" s="79">
        <v>131.36000000000001</v>
      </c>
      <c r="F567" s="79">
        <v>23.64</v>
      </c>
      <c r="G567" s="79">
        <f>ROUND((C567*(E567)),2)</f>
        <v>764.52</v>
      </c>
      <c r="H567" s="79">
        <f>ROUND((C567*(F567)),2)</f>
        <v>137.58000000000001</v>
      </c>
      <c r="I567" s="79"/>
    </row>
    <row r="568" spans="1:10" hidden="1" outlineLevel="1" x14ac:dyDescent="0.2">
      <c r="A568" s="62"/>
      <c r="B568" s="77" t="s">
        <v>190</v>
      </c>
      <c r="C568" s="78"/>
      <c r="D568" s="78"/>
      <c r="E568" s="79"/>
      <c r="F568" s="79"/>
      <c r="G568" s="79"/>
      <c r="H568" s="79"/>
      <c r="I568" s="79"/>
    </row>
    <row r="569" spans="1:10" hidden="1" outlineLevel="1" x14ac:dyDescent="0.2">
      <c r="A569" s="62"/>
      <c r="B569" s="76" t="s">
        <v>254</v>
      </c>
      <c r="C569" s="78">
        <v>16.66</v>
      </c>
      <c r="D569" s="78" t="s">
        <v>255</v>
      </c>
      <c r="E569" s="79">
        <v>134.43560000000002</v>
      </c>
      <c r="F569" s="79">
        <v>0</v>
      </c>
      <c r="G569" s="79">
        <f>ROUND((C569*(E569)),2)</f>
        <v>2239.6999999999998</v>
      </c>
      <c r="H569" s="79">
        <f>ROUND((C569*(F569)),2)</f>
        <v>0</v>
      </c>
      <c r="I569" s="79"/>
    </row>
    <row r="570" spans="1:10" hidden="1" outlineLevel="1" x14ac:dyDescent="0.2">
      <c r="A570" s="62"/>
      <c r="B570" s="76" t="s">
        <v>280</v>
      </c>
      <c r="C570" s="78">
        <f>+C569*4</f>
        <v>66.64</v>
      </c>
      <c r="D570" s="78" t="s">
        <v>255</v>
      </c>
      <c r="E570" s="79">
        <v>465</v>
      </c>
      <c r="F570" s="79">
        <v>0</v>
      </c>
      <c r="G570" s="79">
        <f>ROUND((C570*(E570)),2)</f>
        <v>30987.599999999999</v>
      </c>
      <c r="H570" s="79">
        <f>ROUND((C570*(F570)),2)</f>
        <v>0</v>
      </c>
      <c r="I570" s="79"/>
    </row>
    <row r="571" spans="1:10" hidden="1" outlineLevel="1" x14ac:dyDescent="0.2">
      <c r="A571" s="62"/>
      <c r="B571" s="76" t="s">
        <v>174</v>
      </c>
      <c r="C571" s="78"/>
      <c r="D571" s="78"/>
      <c r="E571" s="79"/>
      <c r="F571" s="79"/>
      <c r="G571" s="79">
        <f>SUM(G565:G570)</f>
        <v>50740.01</v>
      </c>
      <c r="H571" s="79">
        <f>SUM(H565:H570)</f>
        <v>3037.16</v>
      </c>
      <c r="I571" s="79">
        <f>SUM(G571:H571)</f>
        <v>53777.17</v>
      </c>
    </row>
    <row r="572" spans="1:10" collapsed="1" x14ac:dyDescent="0.2">
      <c r="A572" s="62"/>
      <c r="C572" s="78"/>
      <c r="D572" s="78"/>
      <c r="E572" s="79"/>
      <c r="F572" s="79"/>
      <c r="G572" s="79"/>
      <c r="H572" s="79"/>
      <c r="I572" s="79"/>
    </row>
    <row r="573" spans="1:10" x14ac:dyDescent="0.2">
      <c r="A573" s="71">
        <f>+A561+0.01</f>
        <v>104.13000000000007</v>
      </c>
      <c r="B573" s="72" t="s">
        <v>296</v>
      </c>
      <c r="C573" s="73">
        <v>1</v>
      </c>
      <c r="D573" s="73" t="s">
        <v>196</v>
      </c>
      <c r="E573" s="74"/>
      <c r="F573" s="74"/>
      <c r="G573" s="74">
        <f>+G583/C575</f>
        <v>40988.039999999994</v>
      </c>
      <c r="H573" s="74">
        <f>+H583/C575</f>
        <v>3225.8499999999995</v>
      </c>
      <c r="I573" s="75">
        <f>+H573+G573</f>
        <v>44213.889999999992</v>
      </c>
      <c r="J573" s="66" t="s">
        <v>167</v>
      </c>
    </row>
    <row r="574" spans="1:10" hidden="1" outlineLevel="1" x14ac:dyDescent="0.2">
      <c r="A574" s="55"/>
      <c r="B574" s="76" t="s">
        <v>297</v>
      </c>
      <c r="C574" s="56"/>
      <c r="D574" s="56"/>
      <c r="E574" s="57"/>
      <c r="F574" s="57"/>
      <c r="G574" s="57"/>
      <c r="H574" s="57"/>
      <c r="I574" s="58"/>
      <c r="J574" s="63"/>
    </row>
    <row r="575" spans="1:10" hidden="1" outlineLevel="1" x14ac:dyDescent="0.2">
      <c r="A575" s="55"/>
      <c r="B575" s="77" t="s">
        <v>169</v>
      </c>
      <c r="C575" s="78">
        <v>1</v>
      </c>
      <c r="D575" s="78" t="s">
        <v>196</v>
      </c>
      <c r="E575" s="57"/>
      <c r="F575" s="57"/>
      <c r="G575" s="57"/>
      <c r="H575" s="57"/>
      <c r="I575" s="58"/>
      <c r="J575" s="63"/>
    </row>
    <row r="576" spans="1:10" hidden="1" outlineLevel="1" x14ac:dyDescent="0.2">
      <c r="A576" s="62"/>
      <c r="B576" s="77" t="s">
        <v>170</v>
      </c>
      <c r="C576" s="78"/>
      <c r="D576" s="78"/>
      <c r="E576" s="79"/>
      <c r="F576" s="79"/>
      <c r="G576" s="79"/>
      <c r="H576" s="79"/>
      <c r="I576" s="79"/>
    </row>
    <row r="577" spans="1:10" hidden="1" outlineLevel="1" x14ac:dyDescent="0.2">
      <c r="A577" s="62"/>
      <c r="B577" s="76" t="s">
        <v>250</v>
      </c>
      <c r="C577" s="78">
        <v>3.22</v>
      </c>
      <c r="D577" s="78" t="s">
        <v>251</v>
      </c>
      <c r="E577" s="79">
        <v>3281.36</v>
      </c>
      <c r="F577" s="79">
        <v>590.64</v>
      </c>
      <c r="G577" s="79">
        <f>ROUND((C577*(E577)),2)</f>
        <v>10565.98</v>
      </c>
      <c r="H577" s="79">
        <f>ROUND((C577*(F577)),2)</f>
        <v>1901.86</v>
      </c>
      <c r="I577" s="79"/>
    </row>
    <row r="578" spans="1:10" hidden="1" outlineLevel="1" x14ac:dyDescent="0.2">
      <c r="A578" s="62"/>
      <c r="B578" s="76" t="s">
        <v>279</v>
      </c>
      <c r="C578" s="78">
        <f>+C575*1.1</f>
        <v>1.1000000000000001</v>
      </c>
      <c r="D578" s="78" t="s">
        <v>196</v>
      </c>
      <c r="E578" s="79">
        <v>6920.68</v>
      </c>
      <c r="F578" s="79">
        <v>1065.23</v>
      </c>
      <c r="G578" s="79">
        <f>ROUND((C578*(E578)),2)</f>
        <v>7612.75</v>
      </c>
      <c r="H578" s="79">
        <f>ROUND((C578*(F578)),2)</f>
        <v>1171.75</v>
      </c>
      <c r="I578" s="79"/>
    </row>
    <row r="579" spans="1:10" hidden="1" outlineLevel="1" x14ac:dyDescent="0.2">
      <c r="A579" s="62"/>
      <c r="B579" s="76" t="s">
        <v>253</v>
      </c>
      <c r="C579" s="78">
        <f>+C577*2</f>
        <v>6.44</v>
      </c>
      <c r="D579" s="78" t="s">
        <v>182</v>
      </c>
      <c r="E579" s="79">
        <v>131.36000000000001</v>
      </c>
      <c r="F579" s="79">
        <v>23.64</v>
      </c>
      <c r="G579" s="79">
        <f>ROUND((C579*(E579)),2)</f>
        <v>845.96</v>
      </c>
      <c r="H579" s="79">
        <f>ROUND((C579*(F579)),2)</f>
        <v>152.24</v>
      </c>
      <c r="I579" s="79"/>
    </row>
    <row r="580" spans="1:10" hidden="1" outlineLevel="1" x14ac:dyDescent="0.2">
      <c r="A580" s="62"/>
      <c r="B580" s="77" t="s">
        <v>190</v>
      </c>
      <c r="C580" s="78"/>
      <c r="D580" s="78"/>
      <c r="E580" s="79"/>
      <c r="F580" s="79"/>
      <c r="G580" s="79"/>
      <c r="H580" s="79"/>
      <c r="I580" s="79"/>
    </row>
    <row r="581" spans="1:10" hidden="1" outlineLevel="1" x14ac:dyDescent="0.2">
      <c r="A581" s="62"/>
      <c r="B581" s="76" t="s">
        <v>254</v>
      </c>
      <c r="C581" s="78">
        <f>+C577</f>
        <v>3.22</v>
      </c>
      <c r="D581" s="78" t="s">
        <v>251</v>
      </c>
      <c r="E581" s="79">
        <v>403.33769999999998</v>
      </c>
      <c r="F581" s="79">
        <v>0</v>
      </c>
      <c r="G581" s="79">
        <f>ROUND((C581*(E581)),2)</f>
        <v>1298.75</v>
      </c>
      <c r="H581" s="79">
        <f>ROUND((C581*(F581)),2)</f>
        <v>0</v>
      </c>
      <c r="I581" s="79"/>
    </row>
    <row r="582" spans="1:10" hidden="1" outlineLevel="1" x14ac:dyDescent="0.2">
      <c r="A582" s="62"/>
      <c r="B582" s="76" t="s">
        <v>280</v>
      </c>
      <c r="C582" s="78">
        <f>11.11*4</f>
        <v>44.44</v>
      </c>
      <c r="D582" s="78" t="s">
        <v>255</v>
      </c>
      <c r="E582" s="79">
        <v>465</v>
      </c>
      <c r="F582" s="79">
        <v>0</v>
      </c>
      <c r="G582" s="79">
        <f>ROUND((C582*(E582)),2)</f>
        <v>20664.599999999999</v>
      </c>
      <c r="H582" s="79">
        <f>ROUND((C582*(F582)),2)</f>
        <v>0</v>
      </c>
      <c r="I582" s="79"/>
    </row>
    <row r="583" spans="1:10" hidden="1" outlineLevel="1" x14ac:dyDescent="0.2">
      <c r="A583" s="62"/>
      <c r="B583" s="76" t="s">
        <v>174</v>
      </c>
      <c r="C583" s="78"/>
      <c r="D583" s="78"/>
      <c r="E583" s="79"/>
      <c r="F583" s="79"/>
      <c r="G583" s="79">
        <f>SUM(G577:G582)</f>
        <v>40988.039999999994</v>
      </c>
      <c r="H583" s="79">
        <f>SUM(H577:H582)</f>
        <v>3225.8499999999995</v>
      </c>
      <c r="I583" s="79">
        <f>SUM(G583:H583)</f>
        <v>44213.889999999992</v>
      </c>
    </row>
    <row r="584" spans="1:10" collapsed="1" x14ac:dyDescent="0.2">
      <c r="A584" s="62"/>
      <c r="C584" s="78"/>
      <c r="D584" s="78"/>
      <c r="E584" s="79"/>
      <c r="F584" s="79"/>
      <c r="G584" s="79"/>
      <c r="H584" s="79"/>
      <c r="I584" s="79"/>
    </row>
    <row r="585" spans="1:10" x14ac:dyDescent="0.2">
      <c r="A585" s="71">
        <f>+A573+0.01</f>
        <v>104.14000000000007</v>
      </c>
      <c r="B585" s="72" t="s">
        <v>298</v>
      </c>
      <c r="C585" s="73">
        <v>1</v>
      </c>
      <c r="D585" s="73" t="s">
        <v>196</v>
      </c>
      <c r="E585" s="74"/>
      <c r="F585" s="74"/>
      <c r="G585" s="74">
        <f>+G595/C587</f>
        <v>40574.720000000001</v>
      </c>
      <c r="H585" s="74">
        <f>+H595/C587</f>
        <v>3234.92</v>
      </c>
      <c r="I585" s="75">
        <f>+H585+G585</f>
        <v>43809.64</v>
      </c>
      <c r="J585" s="66" t="s">
        <v>167</v>
      </c>
    </row>
    <row r="586" spans="1:10" hidden="1" outlineLevel="1" x14ac:dyDescent="0.2">
      <c r="A586" s="55"/>
      <c r="B586" s="76" t="s">
        <v>297</v>
      </c>
      <c r="C586" s="56"/>
      <c r="D586" s="56"/>
      <c r="E586" s="57"/>
      <c r="F586" s="57"/>
      <c r="G586" s="57"/>
      <c r="H586" s="57"/>
      <c r="I586" s="58"/>
      <c r="J586" s="63"/>
    </row>
    <row r="587" spans="1:10" hidden="1" outlineLevel="1" x14ac:dyDescent="0.2">
      <c r="A587" s="55"/>
      <c r="B587" s="77" t="s">
        <v>169</v>
      </c>
      <c r="C587" s="78">
        <v>1</v>
      </c>
      <c r="D587" s="78" t="s">
        <v>196</v>
      </c>
      <c r="E587" s="57"/>
      <c r="F587" s="57"/>
      <c r="G587" s="57"/>
      <c r="H587" s="57"/>
      <c r="I587" s="58"/>
      <c r="J587" s="63"/>
    </row>
    <row r="588" spans="1:10" hidden="1" outlineLevel="1" x14ac:dyDescent="0.2">
      <c r="A588" s="62"/>
      <c r="B588" s="77" t="s">
        <v>170</v>
      </c>
      <c r="C588" s="78"/>
      <c r="D588" s="78"/>
      <c r="E588" s="79"/>
      <c r="F588" s="79"/>
      <c r="G588" s="79"/>
      <c r="H588" s="79"/>
      <c r="I588" s="79"/>
    </row>
    <row r="589" spans="1:10" hidden="1" outlineLevel="1" x14ac:dyDescent="0.2">
      <c r="A589" s="62"/>
      <c r="B589" s="76" t="s">
        <v>250</v>
      </c>
      <c r="C589" s="78">
        <v>3.22</v>
      </c>
      <c r="D589" s="78" t="s">
        <v>251</v>
      </c>
      <c r="E589" s="79">
        <v>3281.36</v>
      </c>
      <c r="F589" s="79">
        <v>590.64</v>
      </c>
      <c r="G589" s="79">
        <f>ROUND((C589*(E589)),2)</f>
        <v>10565.98</v>
      </c>
      <c r="H589" s="79">
        <f>ROUND((C589*(F589)),2)</f>
        <v>1901.86</v>
      </c>
      <c r="I589" s="79"/>
    </row>
    <row r="590" spans="1:10" hidden="1" outlineLevel="1" x14ac:dyDescent="0.2">
      <c r="A590" s="62"/>
      <c r="B590" s="76" t="s">
        <v>279</v>
      </c>
      <c r="C590" s="78">
        <f>+C587*1.1</f>
        <v>1.1000000000000001</v>
      </c>
      <c r="D590" s="78" t="s">
        <v>196</v>
      </c>
      <c r="E590" s="79">
        <v>6544.9400000000005</v>
      </c>
      <c r="F590" s="79">
        <v>1073.47</v>
      </c>
      <c r="G590" s="79">
        <f>ROUND((C590*(E590)),2)</f>
        <v>7199.43</v>
      </c>
      <c r="H590" s="79">
        <f>ROUND((C590*(F590)),2)</f>
        <v>1180.82</v>
      </c>
      <c r="I590" s="79"/>
    </row>
    <row r="591" spans="1:10" hidden="1" outlineLevel="1" x14ac:dyDescent="0.2">
      <c r="A591" s="62"/>
      <c r="B591" s="76" t="s">
        <v>253</v>
      </c>
      <c r="C591" s="78">
        <f>+C589*2</f>
        <v>6.44</v>
      </c>
      <c r="D591" s="78" t="s">
        <v>182</v>
      </c>
      <c r="E591" s="79">
        <v>131.36000000000001</v>
      </c>
      <c r="F591" s="79">
        <v>23.64</v>
      </c>
      <c r="G591" s="79">
        <f>ROUND((C591*(E591)),2)</f>
        <v>845.96</v>
      </c>
      <c r="H591" s="79">
        <f>ROUND((C591*(F591)),2)</f>
        <v>152.24</v>
      </c>
      <c r="I591" s="79"/>
    </row>
    <row r="592" spans="1:10" hidden="1" outlineLevel="1" x14ac:dyDescent="0.2">
      <c r="A592" s="62"/>
      <c r="B592" s="77" t="s">
        <v>190</v>
      </c>
      <c r="C592" s="78"/>
      <c r="D592" s="78"/>
      <c r="E592" s="79"/>
      <c r="F592" s="79"/>
      <c r="G592" s="79"/>
      <c r="H592" s="79"/>
      <c r="I592" s="79"/>
    </row>
    <row r="593" spans="1:10" hidden="1" outlineLevel="1" x14ac:dyDescent="0.2">
      <c r="A593" s="62"/>
      <c r="B593" s="76" t="s">
        <v>254</v>
      </c>
      <c r="C593" s="78">
        <f>+C589</f>
        <v>3.22</v>
      </c>
      <c r="D593" s="78" t="s">
        <v>251</v>
      </c>
      <c r="E593" s="79">
        <v>403.33769999999998</v>
      </c>
      <c r="F593" s="79">
        <v>0</v>
      </c>
      <c r="G593" s="79">
        <f>ROUND((C593*(E593)),2)</f>
        <v>1298.75</v>
      </c>
      <c r="H593" s="79">
        <f>ROUND((C593*(F593)),2)</f>
        <v>0</v>
      </c>
      <c r="I593" s="79"/>
    </row>
    <row r="594" spans="1:10" hidden="1" outlineLevel="1" x14ac:dyDescent="0.2">
      <c r="A594" s="62"/>
      <c r="B594" s="76" t="s">
        <v>299</v>
      </c>
      <c r="C594" s="78">
        <f>11.11*4</f>
        <v>44.44</v>
      </c>
      <c r="D594" s="78" t="s">
        <v>255</v>
      </c>
      <c r="E594" s="79">
        <v>465</v>
      </c>
      <c r="F594" s="79">
        <v>0</v>
      </c>
      <c r="G594" s="79">
        <f>ROUND((C594*(E594)),2)</f>
        <v>20664.599999999999</v>
      </c>
      <c r="H594" s="79">
        <f>ROUND((C594*(F594)),2)</f>
        <v>0</v>
      </c>
      <c r="I594" s="79"/>
    </row>
    <row r="595" spans="1:10" hidden="1" outlineLevel="1" x14ac:dyDescent="0.2">
      <c r="A595" s="62"/>
      <c r="B595" s="76" t="s">
        <v>174</v>
      </c>
      <c r="C595" s="78"/>
      <c r="D595" s="78"/>
      <c r="E595" s="79"/>
      <c r="F595" s="79"/>
      <c r="G595" s="79">
        <f>SUM(G589:G594)</f>
        <v>40574.720000000001</v>
      </c>
      <c r="H595" s="79">
        <f>SUM(H589:H594)</f>
        <v>3234.92</v>
      </c>
      <c r="I595" s="79">
        <f>SUM(G595:H595)</f>
        <v>43809.64</v>
      </c>
    </row>
    <row r="596" spans="1:10" collapsed="1" x14ac:dyDescent="0.2">
      <c r="A596" s="62"/>
      <c r="C596" s="78"/>
      <c r="D596" s="78"/>
      <c r="E596" s="79"/>
      <c r="F596" s="79"/>
      <c r="G596" s="79"/>
      <c r="H596" s="79"/>
      <c r="I596" s="79"/>
    </row>
    <row r="597" spans="1:10" x14ac:dyDescent="0.2">
      <c r="A597" s="71">
        <f>+A585+0.01</f>
        <v>104.15000000000008</v>
      </c>
      <c r="B597" s="72" t="s">
        <v>300</v>
      </c>
      <c r="C597" s="73">
        <v>1</v>
      </c>
      <c r="D597" s="73" t="s">
        <v>196</v>
      </c>
      <c r="E597" s="74"/>
      <c r="F597" s="74"/>
      <c r="G597" s="74">
        <f>+G607/C599</f>
        <v>37744.29</v>
      </c>
      <c r="H597" s="74">
        <f>+H607/C599</f>
        <v>3232.23</v>
      </c>
      <c r="I597" s="75">
        <f>+H597+G597</f>
        <v>40976.520000000004</v>
      </c>
      <c r="J597" s="66" t="s">
        <v>167</v>
      </c>
    </row>
    <row r="598" spans="1:10" hidden="1" outlineLevel="1" x14ac:dyDescent="0.2">
      <c r="A598" s="55"/>
      <c r="B598" s="76" t="s">
        <v>301</v>
      </c>
      <c r="C598" s="56"/>
      <c r="D598" s="56"/>
      <c r="E598" s="57"/>
      <c r="F598" s="57"/>
      <c r="G598" s="57"/>
      <c r="H598" s="57"/>
      <c r="I598" s="58"/>
      <c r="J598" s="63"/>
    </row>
    <row r="599" spans="1:10" hidden="1" outlineLevel="1" x14ac:dyDescent="0.2">
      <c r="A599" s="55"/>
      <c r="B599" s="77" t="s">
        <v>169</v>
      </c>
      <c r="C599" s="78">
        <v>1</v>
      </c>
      <c r="D599" s="78" t="s">
        <v>196</v>
      </c>
      <c r="E599" s="57"/>
      <c r="F599" s="57"/>
      <c r="G599" s="57"/>
      <c r="H599" s="57"/>
      <c r="I599" s="58"/>
      <c r="J599" s="63"/>
    </row>
    <row r="600" spans="1:10" hidden="1" outlineLevel="1" x14ac:dyDescent="0.2">
      <c r="A600" s="62"/>
      <c r="B600" s="77" t="s">
        <v>170</v>
      </c>
      <c r="C600" s="78"/>
      <c r="D600" s="78"/>
      <c r="E600" s="79"/>
      <c r="F600" s="79"/>
      <c r="G600" s="79"/>
      <c r="H600" s="79"/>
      <c r="I600" s="79"/>
    </row>
    <row r="601" spans="1:10" hidden="1" outlineLevel="1" x14ac:dyDescent="0.2">
      <c r="A601" s="62"/>
      <c r="B601" s="76" t="s">
        <v>250</v>
      </c>
      <c r="C601" s="78">
        <v>3.23</v>
      </c>
      <c r="D601" s="78" t="s">
        <v>251</v>
      </c>
      <c r="E601" s="79">
        <v>3281.36</v>
      </c>
      <c r="F601" s="79">
        <v>590.64</v>
      </c>
      <c r="G601" s="79">
        <f>ROUND((C601*(E601)),2)</f>
        <v>10598.79</v>
      </c>
      <c r="H601" s="79">
        <f>ROUND((C601*(F601)),2)</f>
        <v>1907.77</v>
      </c>
      <c r="I601" s="79"/>
    </row>
    <row r="602" spans="1:10" hidden="1" outlineLevel="1" x14ac:dyDescent="0.2">
      <c r="A602" s="62"/>
      <c r="B602" s="76" t="s">
        <v>279</v>
      </c>
      <c r="C602" s="78">
        <f>+C599*1.1</f>
        <v>1.1000000000000001</v>
      </c>
      <c r="D602" s="78" t="s">
        <v>196</v>
      </c>
      <c r="E602" s="79">
        <v>6920.68</v>
      </c>
      <c r="F602" s="79">
        <v>1065.23</v>
      </c>
      <c r="G602" s="79">
        <f>ROUND((C602*(E602)),2)</f>
        <v>7612.75</v>
      </c>
      <c r="H602" s="79">
        <f>ROUND((C602*(F602)),2)</f>
        <v>1171.75</v>
      </c>
      <c r="I602" s="79"/>
    </row>
    <row r="603" spans="1:10" hidden="1" outlineLevel="1" x14ac:dyDescent="0.2">
      <c r="A603" s="62"/>
      <c r="B603" s="76" t="s">
        <v>253</v>
      </c>
      <c r="C603" s="78">
        <f>+C601*2</f>
        <v>6.46</v>
      </c>
      <c r="D603" s="78" t="s">
        <v>182</v>
      </c>
      <c r="E603" s="79">
        <v>131.36000000000001</v>
      </c>
      <c r="F603" s="79">
        <v>23.64</v>
      </c>
      <c r="G603" s="79">
        <f>ROUND((C603*(E603)),2)</f>
        <v>848.59</v>
      </c>
      <c r="H603" s="79">
        <f>ROUND((C603*(F603)),2)</f>
        <v>152.71</v>
      </c>
      <c r="I603" s="79"/>
    </row>
    <row r="604" spans="1:10" hidden="1" outlineLevel="1" x14ac:dyDescent="0.2">
      <c r="A604" s="62"/>
      <c r="B604" s="77" t="s">
        <v>190</v>
      </c>
      <c r="C604" s="78"/>
      <c r="D604" s="78"/>
      <c r="E604" s="79"/>
      <c r="F604" s="79"/>
      <c r="G604" s="79"/>
      <c r="H604" s="79"/>
      <c r="I604" s="79"/>
    </row>
    <row r="605" spans="1:10" hidden="1" outlineLevel="1" x14ac:dyDescent="0.2">
      <c r="A605" s="62"/>
      <c r="B605" s="76" t="s">
        <v>254</v>
      </c>
      <c r="C605" s="78">
        <f>+C601</f>
        <v>3.23</v>
      </c>
      <c r="D605" s="78" t="s">
        <v>251</v>
      </c>
      <c r="E605" s="79">
        <v>403.33769999999998</v>
      </c>
      <c r="F605" s="79">
        <v>0</v>
      </c>
      <c r="G605" s="79">
        <f>ROUND((C605*(E605)),2)</f>
        <v>1302.78</v>
      </c>
      <c r="H605" s="79">
        <f>ROUND((C605*(F605)),2)</f>
        <v>0</v>
      </c>
      <c r="I605" s="79"/>
    </row>
    <row r="606" spans="1:10" hidden="1" outlineLevel="1" x14ac:dyDescent="0.2">
      <c r="A606" s="62"/>
      <c r="B606" s="76" t="s">
        <v>302</v>
      </c>
      <c r="C606" s="78">
        <f>8.33*4</f>
        <v>33.32</v>
      </c>
      <c r="D606" s="78" t="s">
        <v>255</v>
      </c>
      <c r="E606" s="79">
        <v>521.65</v>
      </c>
      <c r="F606" s="79">
        <v>0</v>
      </c>
      <c r="G606" s="79">
        <f>ROUND((C606*(E606)),2)</f>
        <v>17381.38</v>
      </c>
      <c r="H606" s="79">
        <f>ROUND((C606*(F606)),2)</f>
        <v>0</v>
      </c>
      <c r="I606" s="79"/>
    </row>
    <row r="607" spans="1:10" hidden="1" outlineLevel="1" x14ac:dyDescent="0.2">
      <c r="A607" s="62"/>
      <c r="B607" s="76" t="s">
        <v>174</v>
      </c>
      <c r="C607" s="78"/>
      <c r="D607" s="78"/>
      <c r="E607" s="79"/>
      <c r="F607" s="79"/>
      <c r="G607" s="79">
        <f>SUM(G601:G606)</f>
        <v>37744.29</v>
      </c>
      <c r="H607" s="79">
        <f>SUM(H601:H606)</f>
        <v>3232.23</v>
      </c>
      <c r="I607" s="79">
        <f>SUM(G607:H607)</f>
        <v>40976.520000000004</v>
      </c>
    </row>
    <row r="608" spans="1:10" collapsed="1" x14ac:dyDescent="0.2">
      <c r="A608" s="62"/>
      <c r="C608" s="78"/>
      <c r="D608" s="78"/>
      <c r="E608" s="79"/>
      <c r="F608" s="79"/>
      <c r="G608" s="79"/>
      <c r="H608" s="79"/>
      <c r="I608" s="79"/>
    </row>
    <row r="609" spans="1:10" x14ac:dyDescent="0.2">
      <c r="A609" s="71">
        <f>+A597+0.01</f>
        <v>104.16000000000008</v>
      </c>
      <c r="B609" s="72" t="s">
        <v>303</v>
      </c>
      <c r="C609" s="73">
        <v>1</v>
      </c>
      <c r="D609" s="73" t="s">
        <v>196</v>
      </c>
      <c r="E609" s="74"/>
      <c r="F609" s="74"/>
      <c r="G609" s="74">
        <f>+G619/C611</f>
        <v>37330.97</v>
      </c>
      <c r="H609" s="74">
        <f>+H619/C611</f>
        <v>3241.3</v>
      </c>
      <c r="I609" s="75">
        <f>+H609+G609</f>
        <v>40572.270000000004</v>
      </c>
      <c r="J609" s="66" t="s">
        <v>167</v>
      </c>
    </row>
    <row r="610" spans="1:10" hidden="1" outlineLevel="1" x14ac:dyDescent="0.2">
      <c r="A610" s="55"/>
      <c r="B610" s="76" t="s">
        <v>301</v>
      </c>
      <c r="C610" s="56"/>
      <c r="D610" s="56"/>
      <c r="E610" s="57"/>
      <c r="F610" s="57"/>
      <c r="G610" s="57"/>
      <c r="H610" s="57"/>
      <c r="I610" s="58"/>
      <c r="J610" s="63"/>
    </row>
    <row r="611" spans="1:10" hidden="1" outlineLevel="1" x14ac:dyDescent="0.2">
      <c r="A611" s="55"/>
      <c r="B611" s="77" t="s">
        <v>169</v>
      </c>
      <c r="C611" s="78">
        <v>1</v>
      </c>
      <c r="D611" s="78" t="s">
        <v>196</v>
      </c>
      <c r="E611" s="57"/>
      <c r="F611" s="57"/>
      <c r="G611" s="57"/>
      <c r="H611" s="57"/>
      <c r="I611" s="58"/>
      <c r="J611" s="63"/>
    </row>
    <row r="612" spans="1:10" hidden="1" outlineLevel="1" x14ac:dyDescent="0.2">
      <c r="A612" s="62"/>
      <c r="B612" s="77" t="s">
        <v>170</v>
      </c>
      <c r="C612" s="78"/>
      <c r="D612" s="78"/>
      <c r="E612" s="79"/>
      <c r="F612" s="79"/>
      <c r="G612" s="79"/>
      <c r="H612" s="79"/>
      <c r="I612" s="79"/>
    </row>
    <row r="613" spans="1:10" hidden="1" outlineLevel="1" x14ac:dyDescent="0.2">
      <c r="A613" s="62"/>
      <c r="B613" s="76" t="s">
        <v>250</v>
      </c>
      <c r="C613" s="78">
        <v>3.23</v>
      </c>
      <c r="D613" s="78" t="s">
        <v>251</v>
      </c>
      <c r="E613" s="79">
        <v>3281.36</v>
      </c>
      <c r="F613" s="79">
        <v>590.64</v>
      </c>
      <c r="G613" s="79">
        <f>ROUND((C613*(E613)),2)</f>
        <v>10598.79</v>
      </c>
      <c r="H613" s="79">
        <f>ROUND((C613*(F613)),2)</f>
        <v>1907.77</v>
      </c>
      <c r="I613" s="79"/>
    </row>
    <row r="614" spans="1:10" hidden="1" outlineLevel="1" x14ac:dyDescent="0.2">
      <c r="A614" s="62"/>
      <c r="B614" s="76" t="s">
        <v>279</v>
      </c>
      <c r="C614" s="78">
        <f>+C611*1.1</f>
        <v>1.1000000000000001</v>
      </c>
      <c r="D614" s="78" t="s">
        <v>196</v>
      </c>
      <c r="E614" s="79">
        <v>6544.9400000000005</v>
      </c>
      <c r="F614" s="79">
        <v>1073.47</v>
      </c>
      <c r="G614" s="79">
        <f>ROUND((C614*(E614)),2)</f>
        <v>7199.43</v>
      </c>
      <c r="H614" s="79">
        <f>ROUND((C614*(F614)),2)</f>
        <v>1180.82</v>
      </c>
      <c r="I614" s="79"/>
    </row>
    <row r="615" spans="1:10" hidden="1" outlineLevel="1" x14ac:dyDescent="0.2">
      <c r="A615" s="62"/>
      <c r="B615" s="76" t="s">
        <v>253</v>
      </c>
      <c r="C615" s="78">
        <f>+C613*2</f>
        <v>6.46</v>
      </c>
      <c r="D615" s="78" t="s">
        <v>182</v>
      </c>
      <c r="E615" s="79">
        <v>131.36000000000001</v>
      </c>
      <c r="F615" s="79">
        <v>23.64</v>
      </c>
      <c r="G615" s="79">
        <f>ROUND((C615*(E615)),2)</f>
        <v>848.59</v>
      </c>
      <c r="H615" s="79">
        <f>ROUND((C615*(F615)),2)</f>
        <v>152.71</v>
      </c>
      <c r="I615" s="79"/>
    </row>
    <row r="616" spans="1:10" hidden="1" outlineLevel="1" x14ac:dyDescent="0.2">
      <c r="A616" s="62"/>
      <c r="B616" s="77" t="s">
        <v>190</v>
      </c>
      <c r="C616" s="78"/>
      <c r="D616" s="78"/>
      <c r="E616" s="79"/>
      <c r="F616" s="79"/>
      <c r="G616" s="79"/>
      <c r="H616" s="79"/>
      <c r="I616" s="79"/>
    </row>
    <row r="617" spans="1:10" hidden="1" outlineLevel="1" x14ac:dyDescent="0.2">
      <c r="A617" s="62"/>
      <c r="B617" s="76" t="s">
        <v>254</v>
      </c>
      <c r="C617" s="78">
        <f>+C613</f>
        <v>3.23</v>
      </c>
      <c r="D617" s="78" t="s">
        <v>251</v>
      </c>
      <c r="E617" s="79">
        <v>403.33769999999998</v>
      </c>
      <c r="F617" s="79">
        <v>0</v>
      </c>
      <c r="G617" s="79">
        <f>ROUND((C617*(E617)),2)</f>
        <v>1302.78</v>
      </c>
      <c r="H617" s="79">
        <f>ROUND((C617*(F617)),2)</f>
        <v>0</v>
      </c>
      <c r="I617" s="79"/>
    </row>
    <row r="618" spans="1:10" hidden="1" outlineLevel="1" x14ac:dyDescent="0.2">
      <c r="A618" s="62"/>
      <c r="B618" s="76" t="s">
        <v>302</v>
      </c>
      <c r="C618" s="78">
        <f>8.33*4</f>
        <v>33.32</v>
      </c>
      <c r="D618" s="78" t="s">
        <v>255</v>
      </c>
      <c r="E618" s="79">
        <v>521.65</v>
      </c>
      <c r="F618" s="79">
        <v>0</v>
      </c>
      <c r="G618" s="79">
        <f>ROUND((C618*(E618)),2)</f>
        <v>17381.38</v>
      </c>
      <c r="H618" s="79">
        <f>ROUND((C618*(F618)),2)</f>
        <v>0</v>
      </c>
      <c r="I618" s="79"/>
    </row>
    <row r="619" spans="1:10" hidden="1" outlineLevel="1" x14ac:dyDescent="0.2">
      <c r="A619" s="62"/>
      <c r="B619" s="76" t="s">
        <v>174</v>
      </c>
      <c r="C619" s="78"/>
      <c r="D619" s="78"/>
      <c r="E619" s="79"/>
      <c r="F619" s="79"/>
      <c r="G619" s="79">
        <f>SUM(G613:G618)</f>
        <v>37330.97</v>
      </c>
      <c r="H619" s="79">
        <f>SUM(H613:H618)</f>
        <v>3241.3</v>
      </c>
      <c r="I619" s="79">
        <f>SUM(G619:H619)</f>
        <v>40572.270000000004</v>
      </c>
    </row>
    <row r="620" spans="1:10" collapsed="1" x14ac:dyDescent="0.2"/>
    <row r="621" spans="1:10" ht="24" x14ac:dyDescent="0.2">
      <c r="A621" s="71">
        <f>+A609+0.01</f>
        <v>104.17000000000009</v>
      </c>
      <c r="B621" s="72" t="s">
        <v>304</v>
      </c>
      <c r="C621" s="73">
        <v>1</v>
      </c>
      <c r="D621" s="73" t="s">
        <v>196</v>
      </c>
      <c r="E621" s="74"/>
      <c r="F621" s="74"/>
      <c r="G621" s="74">
        <f>+G631/C623</f>
        <v>36048.93</v>
      </c>
      <c r="H621" s="74">
        <f>+H631/C623</f>
        <v>3659.64</v>
      </c>
      <c r="I621" s="75">
        <f>+H621+G621</f>
        <v>39708.57</v>
      </c>
      <c r="J621" s="66" t="s">
        <v>167</v>
      </c>
    </row>
    <row r="622" spans="1:10" hidden="1" outlineLevel="1" x14ac:dyDescent="0.2">
      <c r="A622" s="55"/>
      <c r="B622" s="76" t="s">
        <v>305</v>
      </c>
      <c r="C622" s="56"/>
      <c r="D622" s="56"/>
      <c r="E622" s="57"/>
      <c r="F622" s="57"/>
      <c r="G622" s="57"/>
      <c r="H622" s="57"/>
      <c r="I622" s="58"/>
      <c r="J622" s="63"/>
    </row>
    <row r="623" spans="1:10" hidden="1" outlineLevel="1" x14ac:dyDescent="0.2">
      <c r="A623" s="55"/>
      <c r="B623" s="77" t="s">
        <v>169</v>
      </c>
      <c r="C623" s="78">
        <v>1</v>
      </c>
      <c r="D623" s="78" t="s">
        <v>196</v>
      </c>
      <c r="E623" s="57"/>
      <c r="F623" s="57"/>
      <c r="G623" s="57"/>
      <c r="H623" s="57"/>
      <c r="I623" s="58"/>
      <c r="J623" s="63"/>
    </row>
    <row r="624" spans="1:10" hidden="1" outlineLevel="1" x14ac:dyDescent="0.2">
      <c r="A624" s="62"/>
      <c r="B624" s="77" t="s">
        <v>170</v>
      </c>
      <c r="C624" s="78"/>
      <c r="D624" s="78"/>
      <c r="E624" s="79"/>
      <c r="F624" s="79"/>
      <c r="G624" s="79"/>
      <c r="H624" s="79"/>
      <c r="I624" s="79"/>
    </row>
    <row r="625" spans="1:10" hidden="1" outlineLevel="1" x14ac:dyDescent="0.2">
      <c r="A625" s="62"/>
      <c r="B625" s="76" t="s">
        <v>250</v>
      </c>
      <c r="C625" s="78">
        <v>3.9</v>
      </c>
      <c r="D625" s="78" t="s">
        <v>251</v>
      </c>
      <c r="E625" s="79">
        <v>3281.36</v>
      </c>
      <c r="F625" s="79">
        <v>590.64</v>
      </c>
      <c r="G625" s="79">
        <f>ROUND((C625*(E625)),2)</f>
        <v>12797.3</v>
      </c>
      <c r="H625" s="79">
        <f>ROUND((C625*(F625)),2)</f>
        <v>2303.5</v>
      </c>
      <c r="I625" s="79"/>
    </row>
    <row r="626" spans="1:10" hidden="1" outlineLevel="1" x14ac:dyDescent="0.2">
      <c r="A626" s="62"/>
      <c r="B626" s="76" t="s">
        <v>279</v>
      </c>
      <c r="C626" s="78">
        <f>+C623*1.1</f>
        <v>1.1000000000000001</v>
      </c>
      <c r="D626" s="78" t="s">
        <v>196</v>
      </c>
      <c r="E626" s="79">
        <v>6920.68</v>
      </c>
      <c r="F626" s="79">
        <v>1065.23</v>
      </c>
      <c r="G626" s="79">
        <f>ROUND((C626*(E626)),2)</f>
        <v>7612.75</v>
      </c>
      <c r="H626" s="79">
        <f>ROUND((C626*(F626)),2)</f>
        <v>1171.75</v>
      </c>
      <c r="I626" s="79"/>
    </row>
    <row r="627" spans="1:10" hidden="1" outlineLevel="1" x14ac:dyDescent="0.2">
      <c r="A627" s="62"/>
      <c r="B627" s="76" t="s">
        <v>253</v>
      </c>
      <c r="C627" s="78">
        <f>+C625*2</f>
        <v>7.8</v>
      </c>
      <c r="D627" s="78" t="s">
        <v>182</v>
      </c>
      <c r="E627" s="79">
        <v>131.36000000000001</v>
      </c>
      <c r="F627" s="79">
        <v>23.64</v>
      </c>
      <c r="G627" s="79">
        <f>ROUND((C627*(E627)),2)</f>
        <v>1024.6099999999999</v>
      </c>
      <c r="H627" s="79">
        <f>ROUND((C627*(F627)),2)</f>
        <v>184.39</v>
      </c>
      <c r="I627" s="79"/>
    </row>
    <row r="628" spans="1:10" hidden="1" outlineLevel="1" x14ac:dyDescent="0.2">
      <c r="A628" s="62"/>
      <c r="B628" s="77" t="s">
        <v>190</v>
      </c>
      <c r="C628" s="78"/>
      <c r="D628" s="78"/>
      <c r="E628" s="79"/>
      <c r="F628" s="79"/>
      <c r="G628" s="79"/>
      <c r="H628" s="79"/>
      <c r="I628" s="79"/>
    </row>
    <row r="629" spans="1:10" hidden="1" outlineLevel="1" x14ac:dyDescent="0.2">
      <c r="A629" s="62"/>
      <c r="B629" s="76" t="s">
        <v>254</v>
      </c>
      <c r="C629" s="78">
        <f>+C625</f>
        <v>3.9</v>
      </c>
      <c r="D629" s="78" t="s">
        <v>251</v>
      </c>
      <c r="E629" s="79">
        <v>403.33769999999998</v>
      </c>
      <c r="F629" s="79">
        <v>0</v>
      </c>
      <c r="G629" s="79">
        <f>ROUND((C629*(E629)),2)</f>
        <v>1573.02</v>
      </c>
      <c r="H629" s="79">
        <f>ROUND((C629*(F629)),2)</f>
        <v>0</v>
      </c>
      <c r="I629" s="79"/>
    </row>
    <row r="630" spans="1:10" hidden="1" outlineLevel="1" x14ac:dyDescent="0.2">
      <c r="A630" s="62"/>
      <c r="B630" s="76" t="s">
        <v>302</v>
      </c>
      <c r="C630" s="78">
        <f>6.25*4</f>
        <v>25</v>
      </c>
      <c r="D630" s="78" t="s">
        <v>255</v>
      </c>
      <c r="E630" s="79">
        <v>521.65</v>
      </c>
      <c r="F630" s="79">
        <v>0</v>
      </c>
      <c r="G630" s="79">
        <f>ROUND((C630*(E630)),2)</f>
        <v>13041.25</v>
      </c>
      <c r="H630" s="79">
        <f>ROUND((C630*(F630)),2)</f>
        <v>0</v>
      </c>
      <c r="I630" s="79"/>
    </row>
    <row r="631" spans="1:10" hidden="1" outlineLevel="1" x14ac:dyDescent="0.2">
      <c r="A631" s="62"/>
      <c r="B631" s="76" t="s">
        <v>174</v>
      </c>
      <c r="C631" s="78"/>
      <c r="D631" s="78"/>
      <c r="E631" s="79"/>
      <c r="F631" s="79"/>
      <c r="G631" s="79">
        <f>SUM(G625:G630)</f>
        <v>36048.93</v>
      </c>
      <c r="H631" s="79">
        <f>SUM(H625:H630)</f>
        <v>3659.64</v>
      </c>
      <c r="I631" s="79">
        <f>SUM(G631:H631)</f>
        <v>39708.57</v>
      </c>
    </row>
    <row r="632" spans="1:10" collapsed="1" x14ac:dyDescent="0.2">
      <c r="A632" s="62"/>
      <c r="C632" s="78"/>
      <c r="D632" s="78"/>
      <c r="E632" s="79"/>
      <c r="F632" s="79"/>
      <c r="G632" s="79"/>
      <c r="H632" s="79"/>
      <c r="I632" s="79"/>
    </row>
    <row r="633" spans="1:10" ht="24" x14ac:dyDescent="0.2">
      <c r="A633" s="71">
        <f>+A621+0.01</f>
        <v>104.18000000000009</v>
      </c>
      <c r="B633" s="72" t="s">
        <v>306</v>
      </c>
      <c r="C633" s="73">
        <v>1</v>
      </c>
      <c r="D633" s="73" t="s">
        <v>196</v>
      </c>
      <c r="E633" s="74"/>
      <c r="F633" s="74"/>
      <c r="G633" s="74">
        <f>+G643/C635</f>
        <v>35635.61</v>
      </c>
      <c r="H633" s="74">
        <f>+H643/C635</f>
        <v>3668.7099999999996</v>
      </c>
      <c r="I633" s="75">
        <f>+H633+G633</f>
        <v>39304.32</v>
      </c>
      <c r="J633" s="66" t="s">
        <v>167</v>
      </c>
    </row>
    <row r="634" spans="1:10" hidden="1" outlineLevel="1" x14ac:dyDescent="0.2">
      <c r="A634" s="55"/>
      <c r="B634" s="76" t="s">
        <v>305</v>
      </c>
      <c r="C634" s="56"/>
      <c r="D634" s="56"/>
      <c r="E634" s="57"/>
      <c r="F634" s="57"/>
      <c r="G634" s="57"/>
      <c r="H634" s="57"/>
      <c r="I634" s="58"/>
      <c r="J634" s="63"/>
    </row>
    <row r="635" spans="1:10" hidden="1" outlineLevel="1" x14ac:dyDescent="0.2">
      <c r="A635" s="55"/>
      <c r="B635" s="77" t="s">
        <v>169</v>
      </c>
      <c r="C635" s="78">
        <v>1</v>
      </c>
      <c r="D635" s="78" t="s">
        <v>196</v>
      </c>
      <c r="E635" s="57"/>
      <c r="F635" s="57"/>
      <c r="G635" s="57"/>
      <c r="H635" s="57"/>
      <c r="I635" s="58"/>
      <c r="J635" s="63"/>
    </row>
    <row r="636" spans="1:10" hidden="1" outlineLevel="1" x14ac:dyDescent="0.2">
      <c r="A636" s="62"/>
      <c r="B636" s="77" t="s">
        <v>170</v>
      </c>
      <c r="C636" s="78"/>
      <c r="D636" s="78"/>
      <c r="E636" s="79"/>
      <c r="F636" s="79"/>
      <c r="G636" s="79"/>
      <c r="H636" s="79"/>
      <c r="I636" s="79"/>
    </row>
    <row r="637" spans="1:10" hidden="1" outlineLevel="1" x14ac:dyDescent="0.2">
      <c r="A637" s="62"/>
      <c r="B637" s="76" t="s">
        <v>250</v>
      </c>
      <c r="C637" s="78">
        <v>3.9</v>
      </c>
      <c r="D637" s="78" t="s">
        <v>251</v>
      </c>
      <c r="E637" s="79">
        <v>3281.36</v>
      </c>
      <c r="F637" s="79">
        <v>590.64</v>
      </c>
      <c r="G637" s="79">
        <f>ROUND((C637*(E637)),2)</f>
        <v>12797.3</v>
      </c>
      <c r="H637" s="79">
        <f>ROUND((C637*(F637)),2)</f>
        <v>2303.5</v>
      </c>
      <c r="I637" s="79"/>
    </row>
    <row r="638" spans="1:10" hidden="1" outlineLevel="1" x14ac:dyDescent="0.2">
      <c r="A638" s="62"/>
      <c r="B638" s="76" t="s">
        <v>279</v>
      </c>
      <c r="C638" s="78">
        <f>+C635*1.1</f>
        <v>1.1000000000000001</v>
      </c>
      <c r="D638" s="78" t="s">
        <v>196</v>
      </c>
      <c r="E638" s="79">
        <v>6544.9400000000005</v>
      </c>
      <c r="F638" s="79">
        <v>1073.47</v>
      </c>
      <c r="G638" s="79">
        <f>ROUND((C638*(E638)),2)</f>
        <v>7199.43</v>
      </c>
      <c r="H638" s="79">
        <f>ROUND((C638*(F638)),2)</f>
        <v>1180.82</v>
      </c>
      <c r="I638" s="79"/>
    </row>
    <row r="639" spans="1:10" hidden="1" outlineLevel="1" x14ac:dyDescent="0.2">
      <c r="A639" s="62"/>
      <c r="B639" s="76" t="s">
        <v>253</v>
      </c>
      <c r="C639" s="78">
        <f>+C637*2</f>
        <v>7.8</v>
      </c>
      <c r="D639" s="78" t="s">
        <v>182</v>
      </c>
      <c r="E639" s="79">
        <v>131.36000000000001</v>
      </c>
      <c r="F639" s="79">
        <v>23.64</v>
      </c>
      <c r="G639" s="79">
        <f>ROUND((C639*(E639)),2)</f>
        <v>1024.6099999999999</v>
      </c>
      <c r="H639" s="79">
        <f>ROUND((C639*(F639)),2)</f>
        <v>184.39</v>
      </c>
      <c r="I639" s="79"/>
    </row>
    <row r="640" spans="1:10" hidden="1" outlineLevel="1" x14ac:dyDescent="0.2">
      <c r="A640" s="62"/>
      <c r="B640" s="77" t="s">
        <v>190</v>
      </c>
      <c r="C640" s="78"/>
      <c r="D640" s="78"/>
      <c r="E640" s="79"/>
      <c r="F640" s="79"/>
      <c r="G640" s="79"/>
      <c r="H640" s="79"/>
      <c r="I640" s="79"/>
    </row>
    <row r="641" spans="1:10" hidden="1" outlineLevel="1" x14ac:dyDescent="0.2">
      <c r="A641" s="62"/>
      <c r="B641" s="76" t="s">
        <v>254</v>
      </c>
      <c r="C641" s="78">
        <f>+C637</f>
        <v>3.9</v>
      </c>
      <c r="D641" s="78" t="s">
        <v>251</v>
      </c>
      <c r="E641" s="79">
        <v>403.33769999999998</v>
      </c>
      <c r="F641" s="79">
        <v>0</v>
      </c>
      <c r="G641" s="79">
        <f>ROUND((C641*(E641)),2)</f>
        <v>1573.02</v>
      </c>
      <c r="H641" s="79">
        <f>ROUND((C641*(F641)),2)</f>
        <v>0</v>
      </c>
      <c r="I641" s="79"/>
    </row>
    <row r="642" spans="1:10" hidden="1" outlineLevel="1" x14ac:dyDescent="0.2">
      <c r="A642" s="62"/>
      <c r="B642" s="76" t="s">
        <v>302</v>
      </c>
      <c r="C642" s="78">
        <f>6.25*4</f>
        <v>25</v>
      </c>
      <c r="D642" s="78" t="s">
        <v>255</v>
      </c>
      <c r="E642" s="79">
        <v>521.65</v>
      </c>
      <c r="F642" s="79">
        <v>0</v>
      </c>
      <c r="G642" s="79">
        <f>ROUND((C642*(E642)),2)</f>
        <v>13041.25</v>
      </c>
      <c r="H642" s="79">
        <f>ROUND((C642*(F642)),2)</f>
        <v>0</v>
      </c>
      <c r="I642" s="79"/>
    </row>
    <row r="643" spans="1:10" hidden="1" outlineLevel="1" x14ac:dyDescent="0.2">
      <c r="A643" s="62"/>
      <c r="B643" s="76" t="s">
        <v>174</v>
      </c>
      <c r="C643" s="78"/>
      <c r="D643" s="78"/>
      <c r="E643" s="79"/>
      <c r="F643" s="79"/>
      <c r="G643" s="79">
        <f>SUM(G637:G642)</f>
        <v>35635.61</v>
      </c>
      <c r="H643" s="79">
        <f>SUM(H637:H642)</f>
        <v>3668.7099999999996</v>
      </c>
      <c r="I643" s="79">
        <f>SUM(G643:H643)</f>
        <v>39304.32</v>
      </c>
    </row>
    <row r="644" spans="1:10" collapsed="1" x14ac:dyDescent="0.2"/>
    <row r="645" spans="1:10" ht="24" x14ac:dyDescent="0.2">
      <c r="A645" s="71">
        <f>+A633+0.01</f>
        <v>104.1900000000001</v>
      </c>
      <c r="B645" s="72" t="s">
        <v>307</v>
      </c>
      <c r="C645" s="73">
        <v>1</v>
      </c>
      <c r="D645" s="73" t="s">
        <v>196</v>
      </c>
      <c r="E645" s="74"/>
      <c r="F645" s="74"/>
      <c r="G645" s="74">
        <f>+G655/C647</f>
        <v>34273.67</v>
      </c>
      <c r="H645" s="74">
        <f>+H655/C647</f>
        <v>3984.97</v>
      </c>
      <c r="I645" s="75">
        <f>+H645+G645</f>
        <v>38258.639999999999</v>
      </c>
      <c r="J645" s="66" t="s">
        <v>167</v>
      </c>
    </row>
    <row r="646" spans="1:10" hidden="1" outlineLevel="1" x14ac:dyDescent="0.2">
      <c r="A646" s="55"/>
      <c r="B646" s="76" t="s">
        <v>308</v>
      </c>
      <c r="C646" s="56"/>
      <c r="D646" s="56"/>
      <c r="E646" s="57"/>
      <c r="F646" s="57"/>
      <c r="G646" s="57"/>
      <c r="H646" s="57"/>
      <c r="I646" s="58"/>
      <c r="J646" s="63"/>
    </row>
    <row r="647" spans="1:10" hidden="1" outlineLevel="1" x14ac:dyDescent="0.2">
      <c r="A647" s="55"/>
      <c r="B647" s="77" t="s">
        <v>169</v>
      </c>
      <c r="C647" s="78">
        <v>1</v>
      </c>
      <c r="D647" s="78" t="s">
        <v>196</v>
      </c>
      <c r="E647" s="57"/>
      <c r="F647" s="57"/>
      <c r="G647" s="57"/>
      <c r="H647" s="57"/>
      <c r="I647" s="58"/>
      <c r="J647" s="63"/>
    </row>
    <row r="648" spans="1:10" hidden="1" outlineLevel="1" x14ac:dyDescent="0.2">
      <c r="A648" s="62"/>
      <c r="B648" s="77" t="s">
        <v>170</v>
      </c>
      <c r="C648" s="78"/>
      <c r="D648" s="78"/>
      <c r="E648" s="79"/>
      <c r="F648" s="79"/>
      <c r="G648" s="79"/>
      <c r="H648" s="79"/>
      <c r="I648" s="79"/>
    </row>
    <row r="649" spans="1:10" hidden="1" outlineLevel="1" x14ac:dyDescent="0.2">
      <c r="A649" s="62"/>
      <c r="B649" s="76" t="s">
        <v>250</v>
      </c>
      <c r="C649" s="78">
        <v>4.41</v>
      </c>
      <c r="D649" s="78" t="s">
        <v>251</v>
      </c>
      <c r="E649" s="79">
        <v>3281.36</v>
      </c>
      <c r="F649" s="79">
        <v>590.64</v>
      </c>
      <c r="G649" s="79">
        <f>ROUND((C649*(E649)),2)</f>
        <v>14470.8</v>
      </c>
      <c r="H649" s="79">
        <f>ROUND((C649*(F649)),2)</f>
        <v>2604.7199999999998</v>
      </c>
      <c r="I649" s="79"/>
    </row>
    <row r="650" spans="1:10" hidden="1" outlineLevel="1" x14ac:dyDescent="0.2">
      <c r="A650" s="62"/>
      <c r="B650" s="76" t="s">
        <v>279</v>
      </c>
      <c r="C650" s="78">
        <f>+C647*1.1</f>
        <v>1.1000000000000001</v>
      </c>
      <c r="D650" s="78" t="s">
        <v>196</v>
      </c>
      <c r="E650" s="79">
        <v>6920.68</v>
      </c>
      <c r="F650" s="79">
        <v>1065.23</v>
      </c>
      <c r="G650" s="79">
        <f>ROUND((C650*(E650)),2)</f>
        <v>7612.75</v>
      </c>
      <c r="H650" s="79">
        <f>ROUND((C650*(F650)),2)</f>
        <v>1171.75</v>
      </c>
      <c r="I650" s="79"/>
    </row>
    <row r="651" spans="1:10" hidden="1" outlineLevel="1" x14ac:dyDescent="0.2">
      <c r="A651" s="62"/>
      <c r="B651" s="76" t="s">
        <v>253</v>
      </c>
      <c r="C651" s="78">
        <f>+C649*2</f>
        <v>8.82</v>
      </c>
      <c r="D651" s="78" t="s">
        <v>182</v>
      </c>
      <c r="E651" s="79">
        <v>131.36000000000001</v>
      </c>
      <c r="F651" s="79">
        <v>23.64</v>
      </c>
      <c r="G651" s="79">
        <f>ROUND((C651*(E651)),2)</f>
        <v>1158.5999999999999</v>
      </c>
      <c r="H651" s="79">
        <f>ROUND((C651*(F651)),2)</f>
        <v>208.5</v>
      </c>
      <c r="I651" s="79"/>
    </row>
    <row r="652" spans="1:10" hidden="1" outlineLevel="1" x14ac:dyDescent="0.2">
      <c r="A652" s="62"/>
      <c r="B652" s="77" t="s">
        <v>190</v>
      </c>
      <c r="C652" s="78"/>
      <c r="D652" s="78"/>
      <c r="E652" s="79"/>
      <c r="F652" s="79"/>
      <c r="G652" s="79"/>
      <c r="H652" s="79"/>
      <c r="I652" s="79"/>
    </row>
    <row r="653" spans="1:10" hidden="1" outlineLevel="1" x14ac:dyDescent="0.2">
      <c r="A653" s="62"/>
      <c r="B653" s="76" t="s">
        <v>254</v>
      </c>
      <c r="C653" s="78">
        <f>+C649</f>
        <v>4.41</v>
      </c>
      <c r="D653" s="78" t="s">
        <v>251</v>
      </c>
      <c r="E653" s="79">
        <v>403.33769999999998</v>
      </c>
      <c r="F653" s="79">
        <v>0</v>
      </c>
      <c r="G653" s="79">
        <f>ROUND((C653*(E653)),2)</f>
        <v>1778.72</v>
      </c>
      <c r="H653" s="79">
        <f>ROUND((C653*(F653)),2)</f>
        <v>0</v>
      </c>
      <c r="I653" s="79"/>
    </row>
    <row r="654" spans="1:10" hidden="1" outlineLevel="1" x14ac:dyDescent="0.2">
      <c r="A654" s="62"/>
      <c r="B654" s="76" t="s">
        <v>309</v>
      </c>
      <c r="C654" s="78">
        <f>4*4</f>
        <v>16</v>
      </c>
      <c r="D654" s="78" t="s">
        <v>255</v>
      </c>
      <c r="E654" s="79">
        <v>578.29999999999995</v>
      </c>
      <c r="F654" s="79">
        <v>0</v>
      </c>
      <c r="G654" s="79">
        <f>ROUND((C654*(E654)),2)</f>
        <v>9252.7999999999993</v>
      </c>
      <c r="H654" s="79">
        <f>ROUND((C654*(F654)),2)</f>
        <v>0</v>
      </c>
      <c r="I654" s="79"/>
    </row>
    <row r="655" spans="1:10" hidden="1" outlineLevel="1" x14ac:dyDescent="0.2">
      <c r="A655" s="62"/>
      <c r="B655" s="76" t="s">
        <v>174</v>
      </c>
      <c r="C655" s="78"/>
      <c r="D655" s="78"/>
      <c r="E655" s="79"/>
      <c r="F655" s="79"/>
      <c r="G655" s="79">
        <f>SUM(G649:G654)</f>
        <v>34273.67</v>
      </c>
      <c r="H655" s="79">
        <f>SUM(H649:H654)</f>
        <v>3984.97</v>
      </c>
      <c r="I655" s="79">
        <f>SUM(G655:H655)</f>
        <v>38258.639999999999</v>
      </c>
    </row>
    <row r="656" spans="1:10" collapsed="1" x14ac:dyDescent="0.2">
      <c r="A656" s="62"/>
      <c r="C656" s="78"/>
      <c r="D656" s="78"/>
      <c r="E656" s="79"/>
      <c r="F656" s="79"/>
      <c r="G656" s="79"/>
      <c r="H656" s="79"/>
      <c r="I656" s="79"/>
    </row>
    <row r="657" spans="1:10" ht="24" x14ac:dyDescent="0.2">
      <c r="A657" s="71">
        <f>+A645+0.01</f>
        <v>104.2000000000001</v>
      </c>
      <c r="B657" s="72" t="s">
        <v>310</v>
      </c>
      <c r="C657" s="73">
        <v>1</v>
      </c>
      <c r="D657" s="73" t="s">
        <v>196</v>
      </c>
      <c r="E657" s="74"/>
      <c r="F657" s="74"/>
      <c r="G657" s="74">
        <f>+G667/C659</f>
        <v>33860.35</v>
      </c>
      <c r="H657" s="74">
        <f>+H667/C659</f>
        <v>3994.04</v>
      </c>
      <c r="I657" s="75">
        <f>+H657+G657</f>
        <v>37854.39</v>
      </c>
      <c r="J657" s="66" t="s">
        <v>167</v>
      </c>
    </row>
    <row r="658" spans="1:10" hidden="1" outlineLevel="1" x14ac:dyDescent="0.2">
      <c r="A658" s="55"/>
      <c r="B658" s="76" t="s">
        <v>311</v>
      </c>
      <c r="C658" s="56"/>
      <c r="D658" s="56"/>
      <c r="E658" s="57"/>
      <c r="F658" s="57"/>
      <c r="G658" s="57"/>
      <c r="H658" s="57"/>
      <c r="I658" s="58"/>
      <c r="J658" s="63"/>
    </row>
    <row r="659" spans="1:10" hidden="1" outlineLevel="1" x14ac:dyDescent="0.2">
      <c r="A659" s="55"/>
      <c r="B659" s="77" t="s">
        <v>169</v>
      </c>
      <c r="C659" s="78">
        <v>1</v>
      </c>
      <c r="D659" s="78" t="s">
        <v>196</v>
      </c>
      <c r="E659" s="57"/>
      <c r="F659" s="57"/>
      <c r="G659" s="57"/>
      <c r="H659" s="57"/>
      <c r="I659" s="58"/>
      <c r="J659" s="63"/>
    </row>
    <row r="660" spans="1:10" hidden="1" outlineLevel="1" x14ac:dyDescent="0.2">
      <c r="A660" s="62"/>
      <c r="B660" s="77" t="s">
        <v>170</v>
      </c>
      <c r="C660" s="78"/>
      <c r="D660" s="78"/>
      <c r="E660" s="79"/>
      <c r="F660" s="79"/>
      <c r="G660" s="79"/>
      <c r="H660" s="79"/>
      <c r="I660" s="79"/>
    </row>
    <row r="661" spans="1:10" hidden="1" outlineLevel="1" x14ac:dyDescent="0.2">
      <c r="A661" s="62"/>
      <c r="B661" s="76" t="s">
        <v>250</v>
      </c>
      <c r="C661" s="78">
        <v>4.41</v>
      </c>
      <c r="D661" s="78" t="s">
        <v>251</v>
      </c>
      <c r="E661" s="79">
        <v>3281.36</v>
      </c>
      <c r="F661" s="79">
        <v>590.64</v>
      </c>
      <c r="G661" s="79">
        <f>ROUND((C661*(E661)),2)</f>
        <v>14470.8</v>
      </c>
      <c r="H661" s="79">
        <f>ROUND((C661*(F661)),2)</f>
        <v>2604.7199999999998</v>
      </c>
      <c r="I661" s="79"/>
    </row>
    <row r="662" spans="1:10" hidden="1" outlineLevel="1" x14ac:dyDescent="0.2">
      <c r="A662" s="62"/>
      <c r="B662" s="76" t="s">
        <v>279</v>
      </c>
      <c r="C662" s="78">
        <f>+C659*1.1</f>
        <v>1.1000000000000001</v>
      </c>
      <c r="D662" s="78" t="s">
        <v>196</v>
      </c>
      <c r="E662" s="79">
        <v>6544.9400000000005</v>
      </c>
      <c r="F662" s="79">
        <v>1073.47</v>
      </c>
      <c r="G662" s="79">
        <f>ROUND((C662*(E662)),2)</f>
        <v>7199.43</v>
      </c>
      <c r="H662" s="79">
        <f>ROUND((C662*(F662)),2)</f>
        <v>1180.82</v>
      </c>
      <c r="I662" s="79"/>
    </row>
    <row r="663" spans="1:10" hidden="1" outlineLevel="1" x14ac:dyDescent="0.2">
      <c r="A663" s="62"/>
      <c r="B663" s="76" t="s">
        <v>253</v>
      </c>
      <c r="C663" s="78">
        <f>+C661*2</f>
        <v>8.82</v>
      </c>
      <c r="D663" s="78" t="s">
        <v>182</v>
      </c>
      <c r="E663" s="79">
        <v>131.36000000000001</v>
      </c>
      <c r="F663" s="79">
        <v>23.64</v>
      </c>
      <c r="G663" s="79">
        <f>ROUND((C663*(E663)),2)</f>
        <v>1158.5999999999999</v>
      </c>
      <c r="H663" s="79">
        <f>ROUND((C663*(F663)),2)</f>
        <v>208.5</v>
      </c>
      <c r="I663" s="79"/>
    </row>
    <row r="664" spans="1:10" hidden="1" outlineLevel="1" x14ac:dyDescent="0.2">
      <c r="A664" s="62"/>
      <c r="B664" s="77" t="s">
        <v>190</v>
      </c>
      <c r="C664" s="78"/>
      <c r="D664" s="78"/>
      <c r="E664" s="79"/>
      <c r="F664" s="79"/>
      <c r="G664" s="79"/>
      <c r="H664" s="79"/>
      <c r="I664" s="79"/>
    </row>
    <row r="665" spans="1:10" hidden="1" outlineLevel="1" x14ac:dyDescent="0.2">
      <c r="A665" s="62"/>
      <c r="B665" s="76" t="s">
        <v>254</v>
      </c>
      <c r="C665" s="78">
        <f>+C661</f>
        <v>4.41</v>
      </c>
      <c r="D665" s="78" t="s">
        <v>251</v>
      </c>
      <c r="E665" s="79">
        <v>403.33769999999998</v>
      </c>
      <c r="F665" s="79">
        <v>0</v>
      </c>
      <c r="G665" s="79">
        <f>ROUND((C665*(E665)),2)</f>
        <v>1778.72</v>
      </c>
      <c r="H665" s="79">
        <f>ROUND((C665*(F665)),2)</f>
        <v>0</v>
      </c>
      <c r="I665" s="79"/>
    </row>
    <row r="666" spans="1:10" hidden="1" outlineLevel="1" x14ac:dyDescent="0.2">
      <c r="A666" s="62"/>
      <c r="B666" s="76" t="s">
        <v>309</v>
      </c>
      <c r="C666" s="78">
        <f>4*4</f>
        <v>16</v>
      </c>
      <c r="D666" s="78" t="s">
        <v>255</v>
      </c>
      <c r="E666" s="79">
        <v>578.29999999999995</v>
      </c>
      <c r="F666" s="79">
        <v>0</v>
      </c>
      <c r="G666" s="79">
        <f>ROUND((C666*(E666)),2)</f>
        <v>9252.7999999999993</v>
      </c>
      <c r="H666" s="79">
        <f>ROUND((C666*(F666)),2)</f>
        <v>0</v>
      </c>
      <c r="I666" s="79"/>
    </row>
    <row r="667" spans="1:10" hidden="1" outlineLevel="1" x14ac:dyDescent="0.2">
      <c r="A667" s="62"/>
      <c r="B667" s="76" t="s">
        <v>174</v>
      </c>
      <c r="C667" s="78"/>
      <c r="D667" s="78"/>
      <c r="E667" s="79"/>
      <c r="F667" s="79"/>
      <c r="G667" s="79">
        <f>SUM(G661:G666)</f>
        <v>33860.35</v>
      </c>
      <c r="H667" s="79">
        <f>SUM(H661:H666)</f>
        <v>3994.04</v>
      </c>
      <c r="I667" s="79">
        <f>SUM(G667:H667)</f>
        <v>37854.39</v>
      </c>
    </row>
    <row r="668" spans="1:10" collapsed="1" x14ac:dyDescent="0.2"/>
    <row r="669" spans="1:10" x14ac:dyDescent="0.2">
      <c r="A669" s="71">
        <f>+A657+0.01</f>
        <v>104.21000000000011</v>
      </c>
      <c r="B669" s="72" t="s">
        <v>312</v>
      </c>
      <c r="C669" s="73">
        <v>1</v>
      </c>
      <c r="D669" s="73" t="s">
        <v>196</v>
      </c>
      <c r="E669" s="74"/>
      <c r="F669" s="74"/>
      <c r="G669" s="74">
        <f>+G679/C671</f>
        <v>46410.630000000005</v>
      </c>
      <c r="H669" s="74">
        <f>+H679/C671</f>
        <v>6300.63</v>
      </c>
      <c r="I669" s="75">
        <f>+H669+G669</f>
        <v>52711.26</v>
      </c>
      <c r="J669" s="66" t="s">
        <v>167</v>
      </c>
    </row>
    <row r="670" spans="1:10" hidden="1" outlineLevel="1" x14ac:dyDescent="0.2">
      <c r="A670" s="55"/>
      <c r="B670" s="76" t="s">
        <v>313</v>
      </c>
      <c r="C670" s="56"/>
      <c r="D670" s="56"/>
      <c r="E670" s="57"/>
      <c r="F670" s="57"/>
      <c r="G670" s="57"/>
      <c r="H670" s="57"/>
      <c r="I670" s="58"/>
      <c r="J670" s="63"/>
    </row>
    <row r="671" spans="1:10" hidden="1" outlineLevel="1" x14ac:dyDescent="0.2">
      <c r="A671" s="55"/>
      <c r="B671" s="77" t="s">
        <v>169</v>
      </c>
      <c r="C671" s="78">
        <v>1</v>
      </c>
      <c r="D671" s="78" t="s">
        <v>196</v>
      </c>
      <c r="E671" s="57"/>
      <c r="F671" s="57"/>
      <c r="G671" s="57"/>
      <c r="H671" s="57"/>
      <c r="I671" s="58"/>
      <c r="J671" s="63"/>
    </row>
    <row r="672" spans="1:10" hidden="1" outlineLevel="1" x14ac:dyDescent="0.2">
      <c r="A672" s="62"/>
      <c r="B672" s="77" t="s">
        <v>170</v>
      </c>
      <c r="C672" s="78"/>
      <c r="D672" s="78"/>
      <c r="E672" s="79"/>
      <c r="F672" s="79"/>
      <c r="G672" s="79"/>
      <c r="H672" s="79"/>
      <c r="I672" s="79"/>
    </row>
    <row r="673" spans="1:10" hidden="1" outlineLevel="1" x14ac:dyDescent="0.2">
      <c r="A673" s="62"/>
      <c r="B673" s="76" t="s">
        <v>250</v>
      </c>
      <c r="C673" s="78">
        <v>8.0399999999999991</v>
      </c>
      <c r="D673" s="78" t="s">
        <v>251</v>
      </c>
      <c r="E673" s="79">
        <v>3281.36</v>
      </c>
      <c r="F673" s="79">
        <v>590.64</v>
      </c>
      <c r="G673" s="79">
        <f>ROUND((C673*(E673)),2)</f>
        <v>26382.13</v>
      </c>
      <c r="H673" s="79">
        <f>ROUND((C673*(F673)),2)</f>
        <v>4748.75</v>
      </c>
      <c r="I673" s="79"/>
    </row>
    <row r="674" spans="1:10" hidden="1" outlineLevel="1" x14ac:dyDescent="0.2">
      <c r="A674" s="62"/>
      <c r="B674" s="76" t="s">
        <v>279</v>
      </c>
      <c r="C674" s="78">
        <f>+C671*1.1</f>
        <v>1.1000000000000001</v>
      </c>
      <c r="D674" s="78" t="s">
        <v>196</v>
      </c>
      <c r="E674" s="79">
        <v>6920.68</v>
      </c>
      <c r="F674" s="79">
        <v>1065.23</v>
      </c>
      <c r="G674" s="79">
        <f>ROUND((C674*(E674)),2)</f>
        <v>7612.75</v>
      </c>
      <c r="H674" s="79">
        <f>ROUND((C674*(F674)),2)</f>
        <v>1171.75</v>
      </c>
      <c r="I674" s="79"/>
    </row>
    <row r="675" spans="1:10" hidden="1" outlineLevel="1" x14ac:dyDescent="0.2">
      <c r="A675" s="62"/>
      <c r="B675" s="76" t="s">
        <v>253</v>
      </c>
      <c r="C675" s="78">
        <f>+C673*2</f>
        <v>16.079999999999998</v>
      </c>
      <c r="D675" s="78" t="s">
        <v>182</v>
      </c>
      <c r="E675" s="79">
        <v>131.36000000000001</v>
      </c>
      <c r="F675" s="79">
        <v>23.64</v>
      </c>
      <c r="G675" s="79">
        <f>ROUND((C675*(E675)),2)</f>
        <v>2112.27</v>
      </c>
      <c r="H675" s="79">
        <f>ROUND((C675*(F675)),2)</f>
        <v>380.13</v>
      </c>
      <c r="I675" s="79"/>
    </row>
    <row r="676" spans="1:10" hidden="1" outlineLevel="1" x14ac:dyDescent="0.2">
      <c r="A676" s="62"/>
      <c r="B676" s="77" t="s">
        <v>190</v>
      </c>
      <c r="C676" s="78"/>
      <c r="D676" s="78"/>
      <c r="E676" s="79"/>
      <c r="F676" s="79"/>
      <c r="G676" s="79"/>
      <c r="H676" s="79"/>
      <c r="I676" s="79"/>
    </row>
    <row r="677" spans="1:10" hidden="1" outlineLevel="1" x14ac:dyDescent="0.2">
      <c r="A677" s="62"/>
      <c r="B677" s="76" t="s">
        <v>254</v>
      </c>
      <c r="C677" s="78">
        <f>+C673</f>
        <v>8.0399999999999991</v>
      </c>
      <c r="D677" s="78" t="s">
        <v>251</v>
      </c>
      <c r="E677" s="79">
        <v>403.33769999999998</v>
      </c>
      <c r="F677" s="79">
        <v>0</v>
      </c>
      <c r="G677" s="79">
        <f>ROUND((C677*(E677)),2)</f>
        <v>3242.84</v>
      </c>
      <c r="H677" s="79">
        <f>ROUND((C677*(F677)),2)</f>
        <v>0</v>
      </c>
      <c r="I677" s="79"/>
    </row>
    <row r="678" spans="1:10" hidden="1" outlineLevel="1" x14ac:dyDescent="0.2">
      <c r="A678" s="62"/>
      <c r="B678" s="76" t="s">
        <v>314</v>
      </c>
      <c r="C678" s="78">
        <f>2.78*4</f>
        <v>11.12</v>
      </c>
      <c r="D678" s="78" t="s">
        <v>255</v>
      </c>
      <c r="E678" s="79">
        <v>634.94999999999993</v>
      </c>
      <c r="F678" s="79">
        <v>0</v>
      </c>
      <c r="G678" s="79">
        <f>ROUND((C678*(E678)),2)</f>
        <v>7060.64</v>
      </c>
      <c r="H678" s="79">
        <f>ROUND((C678*(F678)),2)</f>
        <v>0</v>
      </c>
      <c r="I678" s="79"/>
    </row>
    <row r="679" spans="1:10" hidden="1" outlineLevel="1" x14ac:dyDescent="0.2">
      <c r="A679" s="62"/>
      <c r="B679" s="76" t="s">
        <v>174</v>
      </c>
      <c r="C679" s="78"/>
      <c r="D679" s="78"/>
      <c r="E679" s="79"/>
      <c r="F679" s="79"/>
      <c r="G679" s="79">
        <f>SUM(G673:G678)</f>
        <v>46410.630000000005</v>
      </c>
      <c r="H679" s="79">
        <f>SUM(H673:H678)</f>
        <v>6300.63</v>
      </c>
      <c r="I679" s="79">
        <f>SUM(G679:H679)</f>
        <v>52711.26</v>
      </c>
    </row>
    <row r="680" spans="1:10" collapsed="1" x14ac:dyDescent="0.2">
      <c r="A680" s="62"/>
      <c r="C680" s="78"/>
      <c r="D680" s="78"/>
      <c r="E680" s="79"/>
      <c r="F680" s="79"/>
      <c r="G680" s="79"/>
      <c r="H680" s="79"/>
      <c r="I680" s="79"/>
    </row>
    <row r="681" spans="1:10" x14ac:dyDescent="0.2">
      <c r="A681" s="71">
        <f>+A669+0.01</f>
        <v>104.22000000000011</v>
      </c>
      <c r="B681" s="72" t="s">
        <v>315</v>
      </c>
      <c r="C681" s="73">
        <v>1</v>
      </c>
      <c r="D681" s="73" t="s">
        <v>196</v>
      </c>
      <c r="E681" s="74"/>
      <c r="F681" s="74"/>
      <c r="G681" s="74">
        <f>+G691/C683</f>
        <v>45997.31</v>
      </c>
      <c r="H681" s="74">
        <f>+H691/C683</f>
        <v>6309.7</v>
      </c>
      <c r="I681" s="75">
        <f>+H681+G681</f>
        <v>52307.009999999995</v>
      </c>
      <c r="J681" s="66" t="s">
        <v>167</v>
      </c>
    </row>
    <row r="682" spans="1:10" hidden="1" outlineLevel="1" x14ac:dyDescent="0.2">
      <c r="A682" s="55"/>
      <c r="B682" s="76" t="s">
        <v>313</v>
      </c>
      <c r="C682" s="56"/>
      <c r="D682" s="56"/>
      <c r="E682" s="57"/>
      <c r="F682" s="57"/>
      <c r="G682" s="57"/>
      <c r="H682" s="57"/>
      <c r="I682" s="58"/>
      <c r="J682" s="63"/>
    </row>
    <row r="683" spans="1:10" hidden="1" outlineLevel="1" x14ac:dyDescent="0.2">
      <c r="A683" s="55"/>
      <c r="B683" s="77" t="s">
        <v>169</v>
      </c>
      <c r="C683" s="78">
        <v>1</v>
      </c>
      <c r="D683" s="78" t="s">
        <v>196</v>
      </c>
      <c r="E683" s="57"/>
      <c r="F683" s="57"/>
      <c r="G683" s="57"/>
      <c r="H683" s="57"/>
      <c r="I683" s="58"/>
      <c r="J683" s="63"/>
    </row>
    <row r="684" spans="1:10" hidden="1" outlineLevel="1" x14ac:dyDescent="0.2">
      <c r="A684" s="62"/>
      <c r="B684" s="77" t="s">
        <v>170</v>
      </c>
      <c r="C684" s="78"/>
      <c r="D684" s="78"/>
      <c r="E684" s="79"/>
      <c r="F684" s="79"/>
      <c r="G684" s="79"/>
      <c r="H684" s="79"/>
      <c r="I684" s="79"/>
    </row>
    <row r="685" spans="1:10" hidden="1" outlineLevel="1" x14ac:dyDescent="0.2">
      <c r="A685" s="62"/>
      <c r="B685" s="76" t="s">
        <v>250</v>
      </c>
      <c r="C685" s="78">
        <v>8.0399999999999991</v>
      </c>
      <c r="D685" s="78" t="s">
        <v>251</v>
      </c>
      <c r="E685" s="79">
        <v>3281.36</v>
      </c>
      <c r="F685" s="79">
        <v>590.64</v>
      </c>
      <c r="G685" s="79">
        <f>ROUND((C685*(E685)),2)</f>
        <v>26382.13</v>
      </c>
      <c r="H685" s="79">
        <f>ROUND((C685*(F685)),2)</f>
        <v>4748.75</v>
      </c>
      <c r="I685" s="79"/>
    </row>
    <row r="686" spans="1:10" hidden="1" outlineLevel="1" x14ac:dyDescent="0.2">
      <c r="A686" s="62"/>
      <c r="B686" s="76" t="s">
        <v>279</v>
      </c>
      <c r="C686" s="78">
        <f>+C683*1.1</f>
        <v>1.1000000000000001</v>
      </c>
      <c r="D686" s="78" t="s">
        <v>196</v>
      </c>
      <c r="E686" s="79">
        <v>6544.9400000000005</v>
      </c>
      <c r="F686" s="79">
        <v>1073.47</v>
      </c>
      <c r="G686" s="79">
        <f>ROUND((C686*(E686)),2)</f>
        <v>7199.43</v>
      </c>
      <c r="H686" s="79">
        <f>ROUND((C686*(F686)),2)</f>
        <v>1180.82</v>
      </c>
      <c r="I686" s="79"/>
    </row>
    <row r="687" spans="1:10" hidden="1" outlineLevel="1" x14ac:dyDescent="0.2">
      <c r="A687" s="62"/>
      <c r="B687" s="76" t="s">
        <v>253</v>
      </c>
      <c r="C687" s="78">
        <f>+C685*2</f>
        <v>16.079999999999998</v>
      </c>
      <c r="D687" s="78" t="s">
        <v>182</v>
      </c>
      <c r="E687" s="79">
        <v>131.36000000000001</v>
      </c>
      <c r="F687" s="79">
        <v>23.64</v>
      </c>
      <c r="G687" s="79">
        <f>ROUND((C687*(E687)),2)</f>
        <v>2112.27</v>
      </c>
      <c r="H687" s="79">
        <f>ROUND((C687*(F687)),2)</f>
        <v>380.13</v>
      </c>
      <c r="I687" s="79"/>
    </row>
    <row r="688" spans="1:10" hidden="1" outlineLevel="1" x14ac:dyDescent="0.2">
      <c r="A688" s="62"/>
      <c r="B688" s="77" t="s">
        <v>190</v>
      </c>
      <c r="C688" s="78"/>
      <c r="D688" s="78"/>
      <c r="E688" s="79"/>
      <c r="F688" s="79"/>
      <c r="G688" s="79"/>
      <c r="H688" s="79"/>
      <c r="I688" s="79"/>
    </row>
    <row r="689" spans="1:10" hidden="1" outlineLevel="1" x14ac:dyDescent="0.2">
      <c r="A689" s="62"/>
      <c r="B689" s="76" t="s">
        <v>254</v>
      </c>
      <c r="C689" s="78">
        <f>+C685</f>
        <v>8.0399999999999991</v>
      </c>
      <c r="D689" s="78" t="s">
        <v>251</v>
      </c>
      <c r="E689" s="79">
        <v>403.33769999999998</v>
      </c>
      <c r="F689" s="79">
        <v>0</v>
      </c>
      <c r="G689" s="79">
        <f>ROUND((C689*(E689)),2)</f>
        <v>3242.84</v>
      </c>
      <c r="H689" s="79">
        <f>ROUND((C689*(F689)),2)</f>
        <v>0</v>
      </c>
      <c r="I689" s="79"/>
    </row>
    <row r="690" spans="1:10" hidden="1" outlineLevel="1" x14ac:dyDescent="0.2">
      <c r="A690" s="62"/>
      <c r="B690" s="76" t="s">
        <v>314</v>
      </c>
      <c r="C690" s="78">
        <f>2.78*4</f>
        <v>11.12</v>
      </c>
      <c r="D690" s="78" t="s">
        <v>255</v>
      </c>
      <c r="E690" s="79">
        <v>634.94999999999993</v>
      </c>
      <c r="F690" s="79">
        <v>0</v>
      </c>
      <c r="G690" s="79">
        <f>ROUND((C690*(E690)),2)</f>
        <v>7060.64</v>
      </c>
      <c r="H690" s="79">
        <f>ROUND((C690*(F690)),2)</f>
        <v>0</v>
      </c>
      <c r="I690" s="79"/>
    </row>
    <row r="691" spans="1:10" hidden="1" outlineLevel="1" x14ac:dyDescent="0.2">
      <c r="A691" s="62"/>
      <c r="B691" s="76" t="s">
        <v>174</v>
      </c>
      <c r="C691" s="78"/>
      <c r="D691" s="78"/>
      <c r="E691" s="79"/>
      <c r="F691" s="79"/>
      <c r="G691" s="79">
        <f>SUM(G685:G690)</f>
        <v>45997.31</v>
      </c>
      <c r="H691" s="79">
        <f>SUM(H685:H690)</f>
        <v>6309.7</v>
      </c>
      <c r="I691" s="79">
        <f>SUM(G691:H691)</f>
        <v>52307.009999999995</v>
      </c>
    </row>
    <row r="692" spans="1:10" collapsed="1" x14ac:dyDescent="0.2"/>
    <row r="693" spans="1:10" ht="24" x14ac:dyDescent="0.2">
      <c r="A693" s="71">
        <f>+A681+0.01</f>
        <v>104.23000000000012</v>
      </c>
      <c r="B693" s="72" t="s">
        <v>316</v>
      </c>
      <c r="C693" s="73">
        <v>1</v>
      </c>
      <c r="D693" s="73" t="s">
        <v>196</v>
      </c>
      <c r="E693" s="74"/>
      <c r="F693" s="74"/>
      <c r="G693" s="74">
        <f>+G703/C695</f>
        <v>67303.759999999995</v>
      </c>
      <c r="H693" s="74">
        <f>+H703/C695</f>
        <v>3139.6800000000003</v>
      </c>
      <c r="I693" s="75">
        <f>+H693+G693</f>
        <v>70443.44</v>
      </c>
      <c r="J693" s="66" t="s">
        <v>167</v>
      </c>
    </row>
    <row r="694" spans="1:10" hidden="1" outlineLevel="1" x14ac:dyDescent="0.2">
      <c r="A694" s="55"/>
      <c r="B694" s="76" t="s">
        <v>286</v>
      </c>
      <c r="C694" s="56"/>
      <c r="D694" s="56"/>
      <c r="E694" s="57"/>
      <c r="F694" s="57"/>
      <c r="G694" s="57"/>
      <c r="H694" s="57"/>
      <c r="I694" s="58"/>
      <c r="J694" s="63"/>
    </row>
    <row r="695" spans="1:10" hidden="1" outlineLevel="1" x14ac:dyDescent="0.2">
      <c r="A695" s="55"/>
      <c r="B695" s="77" t="s">
        <v>169</v>
      </c>
      <c r="C695" s="78">
        <v>1</v>
      </c>
      <c r="D695" s="78" t="s">
        <v>196</v>
      </c>
      <c r="E695" s="57"/>
      <c r="F695" s="57"/>
      <c r="G695" s="57"/>
      <c r="H695" s="57"/>
      <c r="I695" s="58"/>
      <c r="J695" s="63"/>
    </row>
    <row r="696" spans="1:10" hidden="1" outlineLevel="1" x14ac:dyDescent="0.2">
      <c r="A696" s="62"/>
      <c r="B696" s="77" t="s">
        <v>170</v>
      </c>
      <c r="C696" s="78"/>
      <c r="D696" s="78"/>
      <c r="E696" s="79"/>
      <c r="F696" s="79"/>
      <c r="G696" s="79"/>
      <c r="H696" s="79"/>
      <c r="I696" s="79"/>
    </row>
    <row r="697" spans="1:10" hidden="1" outlineLevel="1" x14ac:dyDescent="0.2">
      <c r="A697" s="62"/>
      <c r="B697" s="76" t="s">
        <v>250</v>
      </c>
      <c r="C697" s="78">
        <v>2.97</v>
      </c>
      <c r="D697" s="78" t="s">
        <v>251</v>
      </c>
      <c r="E697" s="79">
        <v>3281.36</v>
      </c>
      <c r="F697" s="79">
        <v>590.64</v>
      </c>
      <c r="G697" s="79">
        <f>ROUND((C697*(E697)),2)</f>
        <v>9745.64</v>
      </c>
      <c r="H697" s="79">
        <f>ROUND((C697*(F697)),2)</f>
        <v>1754.2</v>
      </c>
      <c r="I697" s="79"/>
    </row>
    <row r="698" spans="1:10" hidden="1" outlineLevel="1" x14ac:dyDescent="0.2">
      <c r="A698" s="62"/>
      <c r="B698" s="76" t="s">
        <v>317</v>
      </c>
      <c r="C698" s="78">
        <f>+C695*1.1</f>
        <v>1.1000000000000001</v>
      </c>
      <c r="D698" s="78" t="s">
        <v>196</v>
      </c>
      <c r="E698" s="79">
        <v>6288.14</v>
      </c>
      <c r="F698" s="79">
        <v>1131.8699999999999</v>
      </c>
      <c r="G698" s="79">
        <f>ROUND((C698*(E698)),2)</f>
        <v>6916.95</v>
      </c>
      <c r="H698" s="79">
        <f>ROUND((C698*(F698)),2)</f>
        <v>1245.06</v>
      </c>
      <c r="I698" s="79"/>
    </row>
    <row r="699" spans="1:10" hidden="1" outlineLevel="1" x14ac:dyDescent="0.2">
      <c r="A699" s="62"/>
      <c r="B699" s="76" t="s">
        <v>253</v>
      </c>
      <c r="C699" s="78">
        <f>+C697*2</f>
        <v>5.94</v>
      </c>
      <c r="D699" s="78" t="s">
        <v>182</v>
      </c>
      <c r="E699" s="79">
        <v>131.36000000000001</v>
      </c>
      <c r="F699" s="79">
        <v>23.64</v>
      </c>
      <c r="G699" s="79">
        <f>ROUND((C699*(E699)),2)</f>
        <v>780.28</v>
      </c>
      <c r="H699" s="79">
        <f>ROUND((C699*(F699)),2)</f>
        <v>140.41999999999999</v>
      </c>
      <c r="I699" s="79"/>
    </row>
    <row r="700" spans="1:10" hidden="1" outlineLevel="1" x14ac:dyDescent="0.2">
      <c r="A700" s="62"/>
      <c r="B700" s="77" t="s">
        <v>190</v>
      </c>
      <c r="C700" s="78"/>
      <c r="D700" s="78"/>
      <c r="E700" s="79"/>
      <c r="F700" s="79"/>
      <c r="G700" s="79"/>
      <c r="H700" s="79"/>
      <c r="I700" s="79"/>
    </row>
    <row r="701" spans="1:10" hidden="1" outlineLevel="1" x14ac:dyDescent="0.2">
      <c r="A701" s="62"/>
      <c r="B701" s="76" t="s">
        <v>254</v>
      </c>
      <c r="C701" s="78">
        <v>25</v>
      </c>
      <c r="D701" s="78" t="s">
        <v>255</v>
      </c>
      <c r="E701" s="79">
        <v>134.43560000000002</v>
      </c>
      <c r="F701" s="79">
        <v>0</v>
      </c>
      <c r="G701" s="79">
        <f>ROUND((C701*(E701)),2)</f>
        <v>3360.89</v>
      </c>
      <c r="H701" s="79">
        <f>ROUND((C701*(F701)),2)</f>
        <v>0</v>
      </c>
      <c r="I701" s="79"/>
    </row>
    <row r="702" spans="1:10" hidden="1" outlineLevel="1" x14ac:dyDescent="0.2">
      <c r="A702" s="62"/>
      <c r="B702" s="76" t="s">
        <v>280</v>
      </c>
      <c r="C702" s="78">
        <f>25*4</f>
        <v>100</v>
      </c>
      <c r="D702" s="78" t="s">
        <v>255</v>
      </c>
      <c r="E702" s="79">
        <v>465</v>
      </c>
      <c r="F702" s="79">
        <v>0</v>
      </c>
      <c r="G702" s="79">
        <f>ROUND((C702*(E702)),2)</f>
        <v>46500</v>
      </c>
      <c r="H702" s="79">
        <f>ROUND((C702*(F702)),2)</f>
        <v>0</v>
      </c>
      <c r="I702" s="79"/>
    </row>
    <row r="703" spans="1:10" hidden="1" outlineLevel="1" x14ac:dyDescent="0.2">
      <c r="A703" s="62"/>
      <c r="B703" s="76" t="s">
        <v>174</v>
      </c>
      <c r="C703" s="78"/>
      <c r="D703" s="78"/>
      <c r="E703" s="79"/>
      <c r="F703" s="79"/>
      <c r="G703" s="79">
        <f>SUM(G697:G702)</f>
        <v>67303.759999999995</v>
      </c>
      <c r="H703" s="79">
        <f>SUM(H697:H702)</f>
        <v>3139.6800000000003</v>
      </c>
      <c r="I703" s="79">
        <f>SUM(G703:H703)</f>
        <v>70443.44</v>
      </c>
    </row>
    <row r="704" spans="1:10" collapsed="1" x14ac:dyDescent="0.2">
      <c r="A704" s="62"/>
      <c r="C704" s="78"/>
      <c r="D704" s="78"/>
      <c r="E704" s="79"/>
      <c r="F704" s="79"/>
      <c r="G704" s="79"/>
      <c r="H704" s="79"/>
      <c r="I704" s="79"/>
    </row>
    <row r="705" spans="1:10" ht="24" x14ac:dyDescent="0.2">
      <c r="A705" s="71">
        <f>+A693+0.01</f>
        <v>104.24000000000012</v>
      </c>
      <c r="B705" s="72" t="s">
        <v>318</v>
      </c>
      <c r="C705" s="73">
        <v>1</v>
      </c>
      <c r="D705" s="73" t="s">
        <v>196</v>
      </c>
      <c r="E705" s="74"/>
      <c r="F705" s="74"/>
      <c r="G705" s="74">
        <f>+G715/C707</f>
        <v>71025.040000000008</v>
      </c>
      <c r="H705" s="74">
        <f>+H715/C707</f>
        <v>3809.5</v>
      </c>
      <c r="I705" s="75">
        <f>+H705+G705</f>
        <v>74834.540000000008</v>
      </c>
      <c r="J705" s="66" t="s">
        <v>167</v>
      </c>
    </row>
    <row r="706" spans="1:10" hidden="1" outlineLevel="1" x14ac:dyDescent="0.2">
      <c r="A706" s="55"/>
      <c r="B706" s="76" t="s">
        <v>291</v>
      </c>
      <c r="C706" s="56"/>
      <c r="D706" s="56"/>
      <c r="E706" s="57"/>
      <c r="F706" s="57"/>
      <c r="G706" s="57"/>
      <c r="H706" s="57"/>
      <c r="I706" s="58"/>
      <c r="J706" s="63"/>
    </row>
    <row r="707" spans="1:10" hidden="1" outlineLevel="1" x14ac:dyDescent="0.2">
      <c r="A707" s="55"/>
      <c r="B707" s="77" t="s">
        <v>169</v>
      </c>
      <c r="C707" s="78">
        <v>1</v>
      </c>
      <c r="D707" s="78" t="s">
        <v>196</v>
      </c>
      <c r="E707" s="57"/>
      <c r="F707" s="57"/>
      <c r="G707" s="57"/>
      <c r="H707" s="57"/>
      <c r="I707" s="58"/>
      <c r="J707" s="63"/>
    </row>
    <row r="708" spans="1:10" hidden="1" outlineLevel="1" x14ac:dyDescent="0.2">
      <c r="A708" s="62"/>
      <c r="B708" s="77" t="s">
        <v>170</v>
      </c>
      <c r="C708" s="78"/>
      <c r="D708" s="78"/>
      <c r="E708" s="79"/>
      <c r="F708" s="79"/>
      <c r="G708" s="79"/>
      <c r="H708" s="79"/>
      <c r="I708" s="79"/>
    </row>
    <row r="709" spans="1:10" hidden="1" outlineLevel="1" x14ac:dyDescent="0.2">
      <c r="A709" s="62"/>
      <c r="B709" s="76" t="s">
        <v>250</v>
      </c>
      <c r="C709" s="78">
        <v>4.0199999999999996</v>
      </c>
      <c r="D709" s="78" t="s">
        <v>251</v>
      </c>
      <c r="E709" s="79">
        <v>3281.36</v>
      </c>
      <c r="F709" s="79">
        <v>590.64</v>
      </c>
      <c r="G709" s="79">
        <f>ROUND((C709*(E709)),2)</f>
        <v>13191.07</v>
      </c>
      <c r="H709" s="79">
        <f>ROUND((C709*(F709)),2)</f>
        <v>2374.37</v>
      </c>
      <c r="I709" s="79"/>
    </row>
    <row r="710" spans="1:10" hidden="1" outlineLevel="1" x14ac:dyDescent="0.2">
      <c r="A710" s="62"/>
      <c r="B710" s="76" t="s">
        <v>317</v>
      </c>
      <c r="C710" s="78">
        <f>+C707*1.1</f>
        <v>1.1000000000000001</v>
      </c>
      <c r="D710" s="78" t="s">
        <v>196</v>
      </c>
      <c r="E710" s="79">
        <v>6288.14</v>
      </c>
      <c r="F710" s="79">
        <v>1131.8699999999999</v>
      </c>
      <c r="G710" s="79">
        <f>ROUND((C710*(E710)),2)</f>
        <v>6916.95</v>
      </c>
      <c r="H710" s="79">
        <f>ROUND((C710*(F710)),2)</f>
        <v>1245.06</v>
      </c>
      <c r="I710" s="79"/>
    </row>
    <row r="711" spans="1:10" hidden="1" outlineLevel="1" x14ac:dyDescent="0.2">
      <c r="A711" s="62"/>
      <c r="B711" s="76" t="s">
        <v>253</v>
      </c>
      <c r="C711" s="78">
        <f>+C709*2</f>
        <v>8.0399999999999991</v>
      </c>
      <c r="D711" s="78" t="s">
        <v>182</v>
      </c>
      <c r="E711" s="79">
        <v>131.36000000000001</v>
      </c>
      <c r="F711" s="79">
        <v>23.64</v>
      </c>
      <c r="G711" s="79">
        <f>ROUND((C711*(E711)),2)</f>
        <v>1056.1300000000001</v>
      </c>
      <c r="H711" s="79">
        <f>ROUND((C711*(F711)),2)</f>
        <v>190.07</v>
      </c>
      <c r="I711" s="79"/>
    </row>
    <row r="712" spans="1:10" hidden="1" outlineLevel="1" x14ac:dyDescent="0.2">
      <c r="A712" s="62"/>
      <c r="B712" s="77" t="s">
        <v>190</v>
      </c>
      <c r="C712" s="78"/>
      <c r="D712" s="78"/>
      <c r="E712" s="79"/>
      <c r="F712" s="79"/>
      <c r="G712" s="79"/>
      <c r="H712" s="79"/>
      <c r="I712" s="79"/>
    </row>
    <row r="713" spans="1:10" hidden="1" outlineLevel="1" x14ac:dyDescent="0.2">
      <c r="A713" s="62"/>
      <c r="B713" s="76" t="s">
        <v>254</v>
      </c>
      <c r="C713" s="78">
        <v>25</v>
      </c>
      <c r="D713" s="78" t="s">
        <v>255</v>
      </c>
      <c r="E713" s="79">
        <v>134.43560000000002</v>
      </c>
      <c r="F713" s="79">
        <v>0</v>
      </c>
      <c r="G713" s="79">
        <f>ROUND((C713*(E713)),2)</f>
        <v>3360.89</v>
      </c>
      <c r="H713" s="79">
        <f>ROUND((C713*(F713)),2)</f>
        <v>0</v>
      </c>
      <c r="I713" s="79"/>
    </row>
    <row r="714" spans="1:10" hidden="1" outlineLevel="1" x14ac:dyDescent="0.2">
      <c r="A714" s="62"/>
      <c r="B714" s="76" t="s">
        <v>280</v>
      </c>
      <c r="C714" s="78">
        <f>25*4</f>
        <v>100</v>
      </c>
      <c r="D714" s="78" t="s">
        <v>255</v>
      </c>
      <c r="E714" s="79">
        <v>465</v>
      </c>
      <c r="F714" s="79">
        <v>0</v>
      </c>
      <c r="G714" s="79">
        <f>ROUND((C714*(E714)),2)</f>
        <v>46500</v>
      </c>
      <c r="H714" s="79">
        <f>ROUND((C714*(F714)),2)</f>
        <v>0</v>
      </c>
      <c r="I714" s="79"/>
    </row>
    <row r="715" spans="1:10" hidden="1" outlineLevel="1" x14ac:dyDescent="0.2">
      <c r="A715" s="62"/>
      <c r="B715" s="76" t="s">
        <v>174</v>
      </c>
      <c r="C715" s="78"/>
      <c r="D715" s="78"/>
      <c r="E715" s="79"/>
      <c r="F715" s="79"/>
      <c r="G715" s="79">
        <f>SUM(G709:G714)</f>
        <v>71025.040000000008</v>
      </c>
      <c r="H715" s="79">
        <f>SUM(H709:H714)</f>
        <v>3809.5</v>
      </c>
      <c r="I715" s="79">
        <f>SUM(G715:H715)</f>
        <v>74834.540000000008</v>
      </c>
    </row>
    <row r="716" spans="1:10" collapsed="1" x14ac:dyDescent="0.2">
      <c r="A716" s="62"/>
      <c r="C716" s="78"/>
      <c r="D716" s="78"/>
      <c r="E716" s="79"/>
      <c r="F716" s="79"/>
      <c r="G716" s="79"/>
      <c r="H716" s="79"/>
      <c r="I716" s="79"/>
    </row>
    <row r="717" spans="1:10" ht="24" x14ac:dyDescent="0.2">
      <c r="A717" s="71">
        <f>+A705+0.01</f>
        <v>104.25000000000013</v>
      </c>
      <c r="B717" s="72" t="s">
        <v>319</v>
      </c>
      <c r="C717" s="73">
        <v>1</v>
      </c>
      <c r="D717" s="73" t="s">
        <v>196</v>
      </c>
      <c r="E717" s="74"/>
      <c r="F717" s="74"/>
      <c r="G717" s="74">
        <f>+G727/C719</f>
        <v>50457.53</v>
      </c>
      <c r="H717" s="74">
        <f>+H727/C719</f>
        <v>3101.3999999999996</v>
      </c>
      <c r="I717" s="75">
        <f>+H717+G717</f>
        <v>53558.93</v>
      </c>
      <c r="J717" s="66" t="s">
        <v>167</v>
      </c>
    </row>
    <row r="718" spans="1:10" hidden="1" outlineLevel="1" x14ac:dyDescent="0.2">
      <c r="A718" s="55"/>
      <c r="B718" s="76" t="s">
        <v>294</v>
      </c>
      <c r="C718" s="56"/>
      <c r="D718" s="56"/>
      <c r="E718" s="57"/>
      <c r="F718" s="57"/>
      <c r="G718" s="57"/>
      <c r="H718" s="57"/>
      <c r="I718" s="58"/>
      <c r="J718" s="63"/>
    </row>
    <row r="719" spans="1:10" hidden="1" outlineLevel="1" x14ac:dyDescent="0.2">
      <c r="A719" s="55"/>
      <c r="B719" s="77" t="s">
        <v>169</v>
      </c>
      <c r="C719" s="78">
        <v>1</v>
      </c>
      <c r="D719" s="78" t="s">
        <v>196</v>
      </c>
      <c r="E719" s="57"/>
      <c r="F719" s="57"/>
      <c r="G719" s="57"/>
      <c r="H719" s="57"/>
      <c r="I719" s="58"/>
      <c r="J719" s="63"/>
    </row>
    <row r="720" spans="1:10" hidden="1" outlineLevel="1" x14ac:dyDescent="0.2">
      <c r="A720" s="62"/>
      <c r="B720" s="77" t="s">
        <v>170</v>
      </c>
      <c r="C720" s="78"/>
      <c r="D720" s="78"/>
      <c r="E720" s="79"/>
      <c r="F720" s="79"/>
      <c r="G720" s="79"/>
      <c r="H720" s="79"/>
      <c r="I720" s="79"/>
    </row>
    <row r="721" spans="1:10" hidden="1" outlineLevel="1" x14ac:dyDescent="0.2">
      <c r="A721" s="62"/>
      <c r="B721" s="76" t="s">
        <v>250</v>
      </c>
      <c r="C721" s="78">
        <v>2.91</v>
      </c>
      <c r="D721" s="78" t="s">
        <v>251</v>
      </c>
      <c r="E721" s="79">
        <v>3281.36</v>
      </c>
      <c r="F721" s="79">
        <v>590.64</v>
      </c>
      <c r="G721" s="79">
        <f>ROUND((C721*(E721)),2)</f>
        <v>9548.76</v>
      </c>
      <c r="H721" s="79">
        <f>ROUND((C721*(F721)),2)</f>
        <v>1718.76</v>
      </c>
      <c r="I721" s="79"/>
    </row>
    <row r="722" spans="1:10" hidden="1" outlineLevel="1" x14ac:dyDescent="0.2">
      <c r="A722" s="62"/>
      <c r="B722" s="76" t="s">
        <v>317</v>
      </c>
      <c r="C722" s="78">
        <f>+C719*1.1</f>
        <v>1.1000000000000001</v>
      </c>
      <c r="D722" s="78" t="s">
        <v>196</v>
      </c>
      <c r="E722" s="79">
        <v>6288.14</v>
      </c>
      <c r="F722" s="79">
        <v>1131.8699999999999</v>
      </c>
      <c r="G722" s="79">
        <f>ROUND((C722*(E722)),2)</f>
        <v>6916.95</v>
      </c>
      <c r="H722" s="79">
        <f>ROUND((C722*(F722)),2)</f>
        <v>1245.06</v>
      </c>
      <c r="I722" s="79"/>
    </row>
    <row r="723" spans="1:10" hidden="1" outlineLevel="1" x14ac:dyDescent="0.2">
      <c r="A723" s="62"/>
      <c r="B723" s="76" t="s">
        <v>253</v>
      </c>
      <c r="C723" s="78">
        <f>+C721*2</f>
        <v>5.82</v>
      </c>
      <c r="D723" s="78" t="s">
        <v>182</v>
      </c>
      <c r="E723" s="79">
        <v>131.36000000000001</v>
      </c>
      <c r="F723" s="79">
        <v>23.64</v>
      </c>
      <c r="G723" s="79">
        <f>ROUND((C723*(E723)),2)</f>
        <v>764.52</v>
      </c>
      <c r="H723" s="79">
        <f>ROUND((C723*(F723)),2)</f>
        <v>137.58000000000001</v>
      </c>
      <c r="I723" s="79"/>
    </row>
    <row r="724" spans="1:10" hidden="1" outlineLevel="1" x14ac:dyDescent="0.2">
      <c r="A724" s="62"/>
      <c r="B724" s="77" t="s">
        <v>190</v>
      </c>
      <c r="C724" s="78"/>
      <c r="D724" s="78"/>
      <c r="E724" s="79"/>
      <c r="F724" s="79"/>
      <c r="G724" s="79"/>
      <c r="H724" s="79"/>
      <c r="I724" s="79"/>
    </row>
    <row r="725" spans="1:10" hidden="1" outlineLevel="1" x14ac:dyDescent="0.2">
      <c r="A725" s="62"/>
      <c r="B725" s="76" t="s">
        <v>254</v>
      </c>
      <c r="C725" s="78">
        <v>16.66</v>
      </c>
      <c r="D725" s="78" t="s">
        <v>255</v>
      </c>
      <c r="E725" s="79">
        <v>134.43560000000002</v>
      </c>
      <c r="F725" s="79">
        <v>0</v>
      </c>
      <c r="G725" s="79">
        <f>ROUND((C725*(E725)),2)</f>
        <v>2239.6999999999998</v>
      </c>
      <c r="H725" s="79">
        <f>ROUND((C725*(F725)),2)</f>
        <v>0</v>
      </c>
      <c r="I725" s="79"/>
    </row>
    <row r="726" spans="1:10" hidden="1" outlineLevel="1" x14ac:dyDescent="0.2">
      <c r="A726" s="62"/>
      <c r="B726" s="76" t="s">
        <v>280</v>
      </c>
      <c r="C726" s="78">
        <f>+C725*4</f>
        <v>66.64</v>
      </c>
      <c r="D726" s="78" t="s">
        <v>255</v>
      </c>
      <c r="E726" s="79">
        <v>465</v>
      </c>
      <c r="F726" s="79">
        <v>0</v>
      </c>
      <c r="G726" s="79">
        <f>ROUND((C726*(E726)),2)</f>
        <v>30987.599999999999</v>
      </c>
      <c r="H726" s="79">
        <f>ROUND((C726*(F726)),2)</f>
        <v>0</v>
      </c>
      <c r="I726" s="79"/>
    </row>
    <row r="727" spans="1:10" hidden="1" outlineLevel="1" x14ac:dyDescent="0.2">
      <c r="A727" s="62"/>
      <c r="B727" s="76" t="s">
        <v>174</v>
      </c>
      <c r="C727" s="78"/>
      <c r="D727" s="78"/>
      <c r="E727" s="79"/>
      <c r="F727" s="79"/>
      <c r="G727" s="79">
        <f>SUM(G721:G726)</f>
        <v>50457.53</v>
      </c>
      <c r="H727" s="79">
        <f>SUM(H721:H726)</f>
        <v>3101.3999999999996</v>
      </c>
      <c r="I727" s="79">
        <f>SUM(G727:H727)</f>
        <v>53558.93</v>
      </c>
    </row>
    <row r="728" spans="1:10" collapsed="1" x14ac:dyDescent="0.2">
      <c r="A728" s="62"/>
      <c r="C728" s="78"/>
      <c r="D728" s="78"/>
      <c r="E728" s="79"/>
      <c r="F728" s="79"/>
      <c r="G728" s="79"/>
      <c r="H728" s="79"/>
      <c r="I728" s="79"/>
    </row>
    <row r="729" spans="1:10" ht="24" x14ac:dyDescent="0.2">
      <c r="A729" s="71">
        <f>+A717+0.01</f>
        <v>104.26000000000013</v>
      </c>
      <c r="B729" s="72" t="s">
        <v>320</v>
      </c>
      <c r="C729" s="73">
        <v>1</v>
      </c>
      <c r="D729" s="73" t="s">
        <v>196</v>
      </c>
      <c r="E729" s="74"/>
      <c r="F729" s="74"/>
      <c r="G729" s="74">
        <f>+G739/C731</f>
        <v>40292.239999999998</v>
      </c>
      <c r="H729" s="74">
        <f>+H739/C731</f>
        <v>3299.16</v>
      </c>
      <c r="I729" s="75">
        <f>+H729+G729</f>
        <v>43591.399999999994</v>
      </c>
      <c r="J729" s="66" t="s">
        <v>167</v>
      </c>
    </row>
    <row r="730" spans="1:10" hidden="1" outlineLevel="1" x14ac:dyDescent="0.2">
      <c r="A730" s="55"/>
      <c r="B730" s="76" t="s">
        <v>297</v>
      </c>
      <c r="C730" s="56"/>
      <c r="D730" s="56"/>
      <c r="E730" s="57"/>
      <c r="F730" s="57"/>
      <c r="G730" s="57"/>
      <c r="H730" s="57"/>
      <c r="I730" s="58"/>
      <c r="J730" s="63"/>
    </row>
    <row r="731" spans="1:10" hidden="1" outlineLevel="1" x14ac:dyDescent="0.2">
      <c r="A731" s="55"/>
      <c r="B731" s="77" t="s">
        <v>169</v>
      </c>
      <c r="C731" s="78">
        <v>1</v>
      </c>
      <c r="D731" s="78" t="s">
        <v>196</v>
      </c>
      <c r="E731" s="57"/>
      <c r="F731" s="57"/>
      <c r="G731" s="57"/>
      <c r="H731" s="57"/>
      <c r="I731" s="58"/>
      <c r="J731" s="63"/>
    </row>
    <row r="732" spans="1:10" hidden="1" outlineLevel="1" x14ac:dyDescent="0.2">
      <c r="A732" s="62"/>
      <c r="B732" s="77" t="s">
        <v>170</v>
      </c>
      <c r="C732" s="78"/>
      <c r="D732" s="78"/>
      <c r="E732" s="79"/>
      <c r="F732" s="79"/>
      <c r="G732" s="79"/>
      <c r="H732" s="79"/>
      <c r="I732" s="79"/>
    </row>
    <row r="733" spans="1:10" hidden="1" outlineLevel="1" x14ac:dyDescent="0.2">
      <c r="A733" s="62"/>
      <c r="B733" s="76" t="s">
        <v>250</v>
      </c>
      <c r="C733" s="78">
        <v>3.22</v>
      </c>
      <c r="D733" s="78" t="s">
        <v>251</v>
      </c>
      <c r="E733" s="79">
        <v>3281.36</v>
      </c>
      <c r="F733" s="79">
        <v>590.64</v>
      </c>
      <c r="G733" s="79">
        <f>ROUND((C733*(E733)),2)</f>
        <v>10565.98</v>
      </c>
      <c r="H733" s="79">
        <f>ROUND((C733*(F733)),2)</f>
        <v>1901.86</v>
      </c>
      <c r="I733" s="79"/>
    </row>
    <row r="734" spans="1:10" hidden="1" outlineLevel="1" x14ac:dyDescent="0.2">
      <c r="A734" s="62"/>
      <c r="B734" s="76" t="s">
        <v>317</v>
      </c>
      <c r="C734" s="78">
        <f>+C731*1.1</f>
        <v>1.1000000000000001</v>
      </c>
      <c r="D734" s="78" t="s">
        <v>196</v>
      </c>
      <c r="E734" s="79">
        <v>6288.14</v>
      </c>
      <c r="F734" s="79">
        <v>1131.8699999999999</v>
      </c>
      <c r="G734" s="79">
        <f>ROUND((C734*(E734)),2)</f>
        <v>6916.95</v>
      </c>
      <c r="H734" s="79">
        <f>ROUND((C734*(F734)),2)</f>
        <v>1245.06</v>
      </c>
      <c r="I734" s="79"/>
    </row>
    <row r="735" spans="1:10" hidden="1" outlineLevel="1" x14ac:dyDescent="0.2">
      <c r="A735" s="62"/>
      <c r="B735" s="76" t="s">
        <v>253</v>
      </c>
      <c r="C735" s="78">
        <f>+C733*2</f>
        <v>6.44</v>
      </c>
      <c r="D735" s="78" t="s">
        <v>182</v>
      </c>
      <c r="E735" s="79">
        <v>131.36000000000001</v>
      </c>
      <c r="F735" s="79">
        <v>23.64</v>
      </c>
      <c r="G735" s="79">
        <f>ROUND((C735*(E735)),2)</f>
        <v>845.96</v>
      </c>
      <c r="H735" s="79">
        <f>ROUND((C735*(F735)),2)</f>
        <v>152.24</v>
      </c>
      <c r="I735" s="79"/>
    </row>
    <row r="736" spans="1:10" hidden="1" outlineLevel="1" x14ac:dyDescent="0.2">
      <c r="A736" s="62"/>
      <c r="B736" s="77" t="s">
        <v>190</v>
      </c>
      <c r="C736" s="78"/>
      <c r="D736" s="78"/>
      <c r="E736" s="79"/>
      <c r="F736" s="79"/>
      <c r="G736" s="79"/>
      <c r="H736" s="79"/>
      <c r="I736" s="79"/>
    </row>
    <row r="737" spans="1:10" hidden="1" outlineLevel="1" x14ac:dyDescent="0.2">
      <c r="A737" s="62"/>
      <c r="B737" s="76" t="s">
        <v>254</v>
      </c>
      <c r="C737" s="78">
        <f>+C733</f>
        <v>3.22</v>
      </c>
      <c r="D737" s="78" t="s">
        <v>251</v>
      </c>
      <c r="E737" s="79">
        <v>403.33769999999998</v>
      </c>
      <c r="F737" s="79">
        <v>0</v>
      </c>
      <c r="G737" s="79">
        <f>ROUND((C737*(E737)),2)</f>
        <v>1298.75</v>
      </c>
      <c r="H737" s="79">
        <f>ROUND((C737*(F737)),2)</f>
        <v>0</v>
      </c>
      <c r="I737" s="79"/>
    </row>
    <row r="738" spans="1:10" hidden="1" outlineLevel="1" x14ac:dyDescent="0.2">
      <c r="A738" s="62"/>
      <c r="B738" s="76" t="s">
        <v>280</v>
      </c>
      <c r="C738" s="78">
        <f>11.11*4</f>
        <v>44.44</v>
      </c>
      <c r="D738" s="78" t="s">
        <v>255</v>
      </c>
      <c r="E738" s="79">
        <v>465</v>
      </c>
      <c r="F738" s="79">
        <v>0</v>
      </c>
      <c r="G738" s="79">
        <f>ROUND((C738*(E738)),2)</f>
        <v>20664.599999999999</v>
      </c>
      <c r="H738" s="79">
        <f>ROUND((C738*(F738)),2)</f>
        <v>0</v>
      </c>
      <c r="I738" s="79"/>
    </row>
    <row r="739" spans="1:10" hidden="1" outlineLevel="1" x14ac:dyDescent="0.2">
      <c r="A739" s="62"/>
      <c r="B739" s="76" t="s">
        <v>174</v>
      </c>
      <c r="C739" s="78"/>
      <c r="D739" s="78"/>
      <c r="E739" s="79"/>
      <c r="F739" s="79"/>
      <c r="G739" s="79">
        <f>SUM(G733:G738)</f>
        <v>40292.239999999998</v>
      </c>
      <c r="H739" s="79">
        <f>SUM(H733:H738)</f>
        <v>3299.16</v>
      </c>
      <c r="I739" s="79">
        <f>SUM(G739:H739)</f>
        <v>43591.399999999994</v>
      </c>
    </row>
    <row r="740" spans="1:10" collapsed="1" x14ac:dyDescent="0.2">
      <c r="A740" s="62"/>
      <c r="C740" s="78"/>
      <c r="D740" s="78"/>
      <c r="E740" s="79"/>
      <c r="F740" s="79"/>
      <c r="G740" s="79"/>
      <c r="H740" s="79"/>
      <c r="I740" s="79"/>
    </row>
    <row r="741" spans="1:10" ht="24" x14ac:dyDescent="0.2">
      <c r="A741" s="71">
        <f>+A729+0.01</f>
        <v>104.27000000000014</v>
      </c>
      <c r="B741" s="72" t="s">
        <v>321</v>
      </c>
      <c r="C741" s="73">
        <v>1</v>
      </c>
      <c r="D741" s="73" t="s">
        <v>196</v>
      </c>
      <c r="E741" s="74"/>
      <c r="F741" s="74"/>
      <c r="G741" s="74">
        <f>+G751/C743</f>
        <v>37048.490000000005</v>
      </c>
      <c r="H741" s="74">
        <f>+H751/C743</f>
        <v>3305.54</v>
      </c>
      <c r="I741" s="75">
        <f>+H741+G741</f>
        <v>40354.030000000006</v>
      </c>
      <c r="J741" s="66" t="s">
        <v>167</v>
      </c>
    </row>
    <row r="742" spans="1:10" hidden="1" outlineLevel="1" x14ac:dyDescent="0.2">
      <c r="A742" s="55"/>
      <c r="B742" s="76" t="s">
        <v>301</v>
      </c>
      <c r="C742" s="56"/>
      <c r="D742" s="56"/>
      <c r="E742" s="57"/>
      <c r="F742" s="57"/>
      <c r="G742" s="57"/>
      <c r="H742" s="57"/>
      <c r="I742" s="58"/>
      <c r="J742" s="63"/>
    </row>
    <row r="743" spans="1:10" hidden="1" outlineLevel="1" x14ac:dyDescent="0.2">
      <c r="A743" s="55"/>
      <c r="B743" s="77" t="s">
        <v>169</v>
      </c>
      <c r="C743" s="78">
        <v>1</v>
      </c>
      <c r="D743" s="78" t="s">
        <v>196</v>
      </c>
      <c r="E743" s="57"/>
      <c r="F743" s="57"/>
      <c r="G743" s="57"/>
      <c r="H743" s="57"/>
      <c r="I743" s="58"/>
      <c r="J743" s="63"/>
    </row>
    <row r="744" spans="1:10" hidden="1" outlineLevel="1" x14ac:dyDescent="0.2">
      <c r="A744" s="62"/>
      <c r="B744" s="77" t="s">
        <v>170</v>
      </c>
      <c r="C744" s="78"/>
      <c r="D744" s="78"/>
      <c r="E744" s="79"/>
      <c r="F744" s="79"/>
      <c r="G744" s="79"/>
      <c r="H744" s="79"/>
      <c r="I744" s="79"/>
    </row>
    <row r="745" spans="1:10" hidden="1" outlineLevel="1" x14ac:dyDescent="0.2">
      <c r="A745" s="62"/>
      <c r="B745" s="76" t="s">
        <v>250</v>
      </c>
      <c r="C745" s="78">
        <v>3.23</v>
      </c>
      <c r="D745" s="78" t="s">
        <v>251</v>
      </c>
      <c r="E745" s="79">
        <v>3281.36</v>
      </c>
      <c r="F745" s="79">
        <v>590.64</v>
      </c>
      <c r="G745" s="79">
        <f>ROUND((C745*(E745)),2)</f>
        <v>10598.79</v>
      </c>
      <c r="H745" s="79">
        <f>ROUND((C745*(F745)),2)</f>
        <v>1907.77</v>
      </c>
      <c r="I745" s="79"/>
    </row>
    <row r="746" spans="1:10" hidden="1" outlineLevel="1" x14ac:dyDescent="0.2">
      <c r="A746" s="62"/>
      <c r="B746" s="76" t="s">
        <v>317</v>
      </c>
      <c r="C746" s="78">
        <f>+C743*1.1</f>
        <v>1.1000000000000001</v>
      </c>
      <c r="D746" s="78" t="s">
        <v>196</v>
      </c>
      <c r="E746" s="79">
        <v>6288.14</v>
      </c>
      <c r="F746" s="79">
        <v>1131.8699999999999</v>
      </c>
      <c r="G746" s="79">
        <f>ROUND((C746*(E746)),2)</f>
        <v>6916.95</v>
      </c>
      <c r="H746" s="79">
        <f>ROUND((C746*(F746)),2)</f>
        <v>1245.06</v>
      </c>
      <c r="I746" s="79"/>
    </row>
    <row r="747" spans="1:10" hidden="1" outlineLevel="1" x14ac:dyDescent="0.2">
      <c r="A747" s="62"/>
      <c r="B747" s="76" t="s">
        <v>253</v>
      </c>
      <c r="C747" s="78">
        <f>+C745*2</f>
        <v>6.46</v>
      </c>
      <c r="D747" s="78" t="s">
        <v>182</v>
      </c>
      <c r="E747" s="79">
        <v>131.36000000000001</v>
      </c>
      <c r="F747" s="79">
        <v>23.64</v>
      </c>
      <c r="G747" s="79">
        <f>ROUND((C747*(E747)),2)</f>
        <v>848.59</v>
      </c>
      <c r="H747" s="79">
        <f>ROUND((C747*(F747)),2)</f>
        <v>152.71</v>
      </c>
      <c r="I747" s="79"/>
    </row>
    <row r="748" spans="1:10" hidden="1" outlineLevel="1" x14ac:dyDescent="0.2">
      <c r="A748" s="62"/>
      <c r="B748" s="77" t="s">
        <v>190</v>
      </c>
      <c r="C748" s="78"/>
      <c r="D748" s="78"/>
      <c r="E748" s="79"/>
      <c r="F748" s="79"/>
      <c r="G748" s="79"/>
      <c r="H748" s="79"/>
      <c r="I748" s="79"/>
    </row>
    <row r="749" spans="1:10" hidden="1" outlineLevel="1" x14ac:dyDescent="0.2">
      <c r="A749" s="62"/>
      <c r="B749" s="76" t="s">
        <v>254</v>
      </c>
      <c r="C749" s="78">
        <f>+C745</f>
        <v>3.23</v>
      </c>
      <c r="D749" s="78" t="s">
        <v>251</v>
      </c>
      <c r="E749" s="79">
        <v>403.33769999999998</v>
      </c>
      <c r="F749" s="79">
        <v>0</v>
      </c>
      <c r="G749" s="79">
        <f>ROUND((C749*(E749)),2)</f>
        <v>1302.78</v>
      </c>
      <c r="H749" s="79">
        <f>ROUND((C749*(F749)),2)</f>
        <v>0</v>
      </c>
      <c r="I749" s="79"/>
    </row>
    <row r="750" spans="1:10" hidden="1" outlineLevel="1" x14ac:dyDescent="0.2">
      <c r="A750" s="62"/>
      <c r="B750" s="76" t="s">
        <v>302</v>
      </c>
      <c r="C750" s="78">
        <f>8.33*4</f>
        <v>33.32</v>
      </c>
      <c r="D750" s="78" t="s">
        <v>255</v>
      </c>
      <c r="E750" s="79">
        <v>521.65</v>
      </c>
      <c r="F750" s="79">
        <v>0</v>
      </c>
      <c r="G750" s="79">
        <f>ROUND((C750*(E750)),2)</f>
        <v>17381.38</v>
      </c>
      <c r="H750" s="79">
        <f>ROUND((C750*(F750)),2)</f>
        <v>0</v>
      </c>
      <c r="I750" s="79"/>
    </row>
    <row r="751" spans="1:10" hidden="1" outlineLevel="1" x14ac:dyDescent="0.2">
      <c r="A751" s="62"/>
      <c r="B751" s="76" t="s">
        <v>174</v>
      </c>
      <c r="C751" s="78"/>
      <c r="D751" s="78"/>
      <c r="E751" s="79"/>
      <c r="F751" s="79"/>
      <c r="G751" s="79">
        <f>SUM(G745:G750)</f>
        <v>37048.490000000005</v>
      </c>
      <c r="H751" s="79">
        <f>SUM(H745:H750)</f>
        <v>3305.54</v>
      </c>
      <c r="I751" s="79">
        <f>SUM(G751:H751)</f>
        <v>40354.030000000006</v>
      </c>
    </row>
    <row r="752" spans="1:10" collapsed="1" x14ac:dyDescent="0.2">
      <c r="A752" s="62"/>
      <c r="C752" s="78"/>
      <c r="D752" s="78"/>
      <c r="E752" s="79"/>
      <c r="F752" s="79"/>
      <c r="G752" s="79"/>
      <c r="H752" s="79"/>
      <c r="I752" s="79"/>
    </row>
    <row r="753" spans="1:10" ht="24" x14ac:dyDescent="0.2">
      <c r="A753" s="71">
        <f>+A741+0.01</f>
        <v>104.28000000000014</v>
      </c>
      <c r="B753" s="72" t="s">
        <v>322</v>
      </c>
      <c r="C753" s="73">
        <v>1</v>
      </c>
      <c r="D753" s="73" t="s">
        <v>196</v>
      </c>
      <c r="E753" s="74"/>
      <c r="F753" s="74"/>
      <c r="G753" s="74">
        <f>+G763/C755</f>
        <v>35353.130000000005</v>
      </c>
      <c r="H753" s="74">
        <f>+H763/C755</f>
        <v>3732.95</v>
      </c>
      <c r="I753" s="75">
        <f>+H753+G753</f>
        <v>39086.080000000002</v>
      </c>
      <c r="J753" s="66" t="s">
        <v>167</v>
      </c>
    </row>
    <row r="754" spans="1:10" hidden="1" outlineLevel="1" x14ac:dyDescent="0.2">
      <c r="A754" s="55"/>
      <c r="B754" s="76" t="s">
        <v>305</v>
      </c>
      <c r="C754" s="56"/>
      <c r="D754" s="56"/>
      <c r="E754" s="57"/>
      <c r="F754" s="57"/>
      <c r="G754" s="57"/>
      <c r="H754" s="57"/>
      <c r="I754" s="58"/>
      <c r="J754" s="63"/>
    </row>
    <row r="755" spans="1:10" hidden="1" outlineLevel="1" x14ac:dyDescent="0.2">
      <c r="A755" s="55"/>
      <c r="B755" s="77" t="s">
        <v>169</v>
      </c>
      <c r="C755" s="78">
        <v>1</v>
      </c>
      <c r="D755" s="78" t="s">
        <v>196</v>
      </c>
      <c r="E755" s="57"/>
      <c r="F755" s="57"/>
      <c r="G755" s="57"/>
      <c r="H755" s="57"/>
      <c r="I755" s="58"/>
      <c r="J755" s="63"/>
    </row>
    <row r="756" spans="1:10" hidden="1" outlineLevel="1" x14ac:dyDescent="0.2">
      <c r="A756" s="62"/>
      <c r="B756" s="77" t="s">
        <v>170</v>
      </c>
      <c r="C756" s="78"/>
      <c r="D756" s="78"/>
      <c r="E756" s="79"/>
      <c r="F756" s="79"/>
      <c r="G756" s="79"/>
      <c r="H756" s="79"/>
      <c r="I756" s="79"/>
    </row>
    <row r="757" spans="1:10" hidden="1" outlineLevel="1" x14ac:dyDescent="0.2">
      <c r="A757" s="62"/>
      <c r="B757" s="76" t="s">
        <v>250</v>
      </c>
      <c r="C757" s="78">
        <v>3.9</v>
      </c>
      <c r="D757" s="78" t="s">
        <v>251</v>
      </c>
      <c r="E757" s="79">
        <v>3281.36</v>
      </c>
      <c r="F757" s="79">
        <v>590.64</v>
      </c>
      <c r="G757" s="79">
        <f>ROUND((C757*(E757)),2)</f>
        <v>12797.3</v>
      </c>
      <c r="H757" s="79">
        <f>ROUND((C757*(F757)),2)</f>
        <v>2303.5</v>
      </c>
      <c r="I757" s="79"/>
    </row>
    <row r="758" spans="1:10" hidden="1" outlineLevel="1" x14ac:dyDescent="0.2">
      <c r="A758" s="62"/>
      <c r="B758" s="76" t="s">
        <v>317</v>
      </c>
      <c r="C758" s="78">
        <f>+C755*1.1</f>
        <v>1.1000000000000001</v>
      </c>
      <c r="D758" s="78" t="s">
        <v>196</v>
      </c>
      <c r="E758" s="79">
        <v>6288.14</v>
      </c>
      <c r="F758" s="79">
        <v>1131.8699999999999</v>
      </c>
      <c r="G758" s="79">
        <f>ROUND((C758*(E758)),2)</f>
        <v>6916.95</v>
      </c>
      <c r="H758" s="79">
        <f>ROUND((C758*(F758)),2)</f>
        <v>1245.06</v>
      </c>
      <c r="I758" s="79"/>
    </row>
    <row r="759" spans="1:10" hidden="1" outlineLevel="1" x14ac:dyDescent="0.2">
      <c r="A759" s="62"/>
      <c r="B759" s="76" t="s">
        <v>253</v>
      </c>
      <c r="C759" s="78">
        <f>+C757*2</f>
        <v>7.8</v>
      </c>
      <c r="D759" s="78" t="s">
        <v>182</v>
      </c>
      <c r="E759" s="79">
        <v>131.36000000000001</v>
      </c>
      <c r="F759" s="79">
        <v>23.64</v>
      </c>
      <c r="G759" s="79">
        <f>ROUND((C759*(E759)),2)</f>
        <v>1024.6099999999999</v>
      </c>
      <c r="H759" s="79">
        <f>ROUND((C759*(F759)),2)</f>
        <v>184.39</v>
      </c>
      <c r="I759" s="79"/>
    </row>
    <row r="760" spans="1:10" hidden="1" outlineLevel="1" x14ac:dyDescent="0.2">
      <c r="A760" s="62"/>
      <c r="B760" s="77" t="s">
        <v>190</v>
      </c>
      <c r="C760" s="78"/>
      <c r="D760" s="78"/>
      <c r="E760" s="79"/>
      <c r="F760" s="79"/>
      <c r="G760" s="79"/>
      <c r="H760" s="79"/>
      <c r="I760" s="79"/>
    </row>
    <row r="761" spans="1:10" hidden="1" outlineLevel="1" x14ac:dyDescent="0.2">
      <c r="A761" s="62"/>
      <c r="B761" s="76" t="s">
        <v>254</v>
      </c>
      <c r="C761" s="78">
        <f>+C757</f>
        <v>3.9</v>
      </c>
      <c r="D761" s="78" t="s">
        <v>251</v>
      </c>
      <c r="E761" s="79">
        <v>403.33769999999998</v>
      </c>
      <c r="F761" s="79">
        <v>0</v>
      </c>
      <c r="G761" s="79">
        <f>ROUND((C761*(E761)),2)</f>
        <v>1573.02</v>
      </c>
      <c r="H761" s="79">
        <f>ROUND((C761*(F761)),2)</f>
        <v>0</v>
      </c>
      <c r="I761" s="79"/>
    </row>
    <row r="762" spans="1:10" hidden="1" outlineLevel="1" x14ac:dyDescent="0.2">
      <c r="A762" s="62"/>
      <c r="B762" s="76" t="s">
        <v>302</v>
      </c>
      <c r="C762" s="78">
        <f>6.25*4</f>
        <v>25</v>
      </c>
      <c r="D762" s="78" t="s">
        <v>255</v>
      </c>
      <c r="E762" s="79">
        <v>521.65</v>
      </c>
      <c r="F762" s="79">
        <v>0</v>
      </c>
      <c r="G762" s="79">
        <f>ROUND((C762*(E762)),2)</f>
        <v>13041.25</v>
      </c>
      <c r="H762" s="79">
        <f>ROUND((C762*(F762)),2)</f>
        <v>0</v>
      </c>
      <c r="I762" s="79"/>
    </row>
    <row r="763" spans="1:10" hidden="1" outlineLevel="1" x14ac:dyDescent="0.2">
      <c r="A763" s="62"/>
      <c r="B763" s="76" t="s">
        <v>174</v>
      </c>
      <c r="C763" s="78"/>
      <c r="D763" s="78"/>
      <c r="E763" s="79"/>
      <c r="F763" s="79"/>
      <c r="G763" s="79">
        <f>SUM(G757:G762)</f>
        <v>35353.130000000005</v>
      </c>
      <c r="H763" s="79">
        <f>SUM(H757:H762)</f>
        <v>3732.95</v>
      </c>
      <c r="I763" s="79">
        <f>SUM(G763:H763)</f>
        <v>39086.080000000002</v>
      </c>
    </row>
    <row r="764" spans="1:10" collapsed="1" x14ac:dyDescent="0.2">
      <c r="A764" s="62"/>
      <c r="C764" s="78"/>
      <c r="D764" s="78"/>
      <c r="E764" s="79"/>
      <c r="F764" s="79"/>
      <c r="G764" s="79"/>
      <c r="H764" s="79"/>
      <c r="I764" s="79"/>
    </row>
    <row r="765" spans="1:10" ht="24" x14ac:dyDescent="0.2">
      <c r="A765" s="71">
        <f>+A753+0.01</f>
        <v>104.29000000000015</v>
      </c>
      <c r="B765" s="72" t="s">
        <v>323</v>
      </c>
      <c r="C765" s="73">
        <v>1</v>
      </c>
      <c r="D765" s="73" t="s">
        <v>196</v>
      </c>
      <c r="E765" s="74"/>
      <c r="F765" s="74"/>
      <c r="G765" s="74">
        <f>+G775/C767</f>
        <v>33577.869999999995</v>
      </c>
      <c r="H765" s="74">
        <f>+H775/C767</f>
        <v>4058.2799999999997</v>
      </c>
      <c r="I765" s="75">
        <f>+H765+G765</f>
        <v>37636.149999999994</v>
      </c>
      <c r="J765" s="66" t="s">
        <v>167</v>
      </c>
    </row>
    <row r="766" spans="1:10" hidden="1" outlineLevel="1" x14ac:dyDescent="0.2">
      <c r="A766" s="55"/>
      <c r="B766" s="76" t="s">
        <v>308</v>
      </c>
      <c r="C766" s="56"/>
      <c r="D766" s="56"/>
      <c r="E766" s="57"/>
      <c r="F766" s="57"/>
      <c r="G766" s="57"/>
      <c r="H766" s="57"/>
      <c r="I766" s="58"/>
      <c r="J766" s="63"/>
    </row>
    <row r="767" spans="1:10" hidden="1" outlineLevel="1" x14ac:dyDescent="0.2">
      <c r="A767" s="55"/>
      <c r="B767" s="77" t="s">
        <v>169</v>
      </c>
      <c r="C767" s="78">
        <v>1</v>
      </c>
      <c r="D767" s="78" t="s">
        <v>196</v>
      </c>
      <c r="E767" s="57"/>
      <c r="F767" s="57"/>
      <c r="G767" s="57"/>
      <c r="H767" s="57"/>
      <c r="I767" s="58"/>
      <c r="J767" s="63"/>
    </row>
    <row r="768" spans="1:10" hidden="1" outlineLevel="1" x14ac:dyDescent="0.2">
      <c r="A768" s="62"/>
      <c r="B768" s="77" t="s">
        <v>170</v>
      </c>
      <c r="C768" s="78"/>
      <c r="D768" s="78"/>
      <c r="E768" s="79"/>
      <c r="F768" s="79"/>
      <c r="G768" s="79"/>
      <c r="H768" s="79"/>
      <c r="I768" s="79"/>
    </row>
    <row r="769" spans="1:10" hidden="1" outlineLevel="1" x14ac:dyDescent="0.2">
      <c r="A769" s="62"/>
      <c r="B769" s="76" t="s">
        <v>250</v>
      </c>
      <c r="C769" s="78">
        <v>4.41</v>
      </c>
      <c r="D769" s="78" t="s">
        <v>251</v>
      </c>
      <c r="E769" s="79">
        <v>3281.36</v>
      </c>
      <c r="F769" s="79">
        <v>590.64</v>
      </c>
      <c r="G769" s="79">
        <f>ROUND((C769*(E769)),2)</f>
        <v>14470.8</v>
      </c>
      <c r="H769" s="79">
        <f>ROUND((C769*(F769)),2)</f>
        <v>2604.7199999999998</v>
      </c>
      <c r="I769" s="79"/>
    </row>
    <row r="770" spans="1:10" hidden="1" outlineLevel="1" x14ac:dyDescent="0.2">
      <c r="A770" s="62"/>
      <c r="B770" s="76" t="s">
        <v>317</v>
      </c>
      <c r="C770" s="78">
        <f>+C767*1.1</f>
        <v>1.1000000000000001</v>
      </c>
      <c r="D770" s="78" t="s">
        <v>196</v>
      </c>
      <c r="E770" s="79">
        <v>6288.14</v>
      </c>
      <c r="F770" s="79">
        <v>1131.8699999999999</v>
      </c>
      <c r="G770" s="79">
        <f>ROUND((C770*(E770)),2)</f>
        <v>6916.95</v>
      </c>
      <c r="H770" s="79">
        <f>ROUND((C770*(F770)),2)</f>
        <v>1245.06</v>
      </c>
      <c r="I770" s="79"/>
    </row>
    <row r="771" spans="1:10" hidden="1" outlineLevel="1" x14ac:dyDescent="0.2">
      <c r="A771" s="62"/>
      <c r="B771" s="76" t="s">
        <v>253</v>
      </c>
      <c r="C771" s="78">
        <f>+C769*2</f>
        <v>8.82</v>
      </c>
      <c r="D771" s="78" t="s">
        <v>182</v>
      </c>
      <c r="E771" s="79">
        <v>131.36000000000001</v>
      </c>
      <c r="F771" s="79">
        <v>23.64</v>
      </c>
      <c r="G771" s="79">
        <f>ROUND((C771*(E771)),2)</f>
        <v>1158.5999999999999</v>
      </c>
      <c r="H771" s="79">
        <f>ROUND((C771*(F771)),2)</f>
        <v>208.5</v>
      </c>
      <c r="I771" s="79"/>
    </row>
    <row r="772" spans="1:10" hidden="1" outlineLevel="1" x14ac:dyDescent="0.2">
      <c r="A772" s="62"/>
      <c r="B772" s="77" t="s">
        <v>190</v>
      </c>
      <c r="C772" s="78"/>
      <c r="D772" s="78"/>
      <c r="E772" s="79"/>
      <c r="F772" s="79"/>
      <c r="G772" s="79"/>
      <c r="H772" s="79"/>
      <c r="I772" s="79"/>
    </row>
    <row r="773" spans="1:10" hidden="1" outlineLevel="1" x14ac:dyDescent="0.2">
      <c r="A773" s="62"/>
      <c r="B773" s="76" t="s">
        <v>254</v>
      </c>
      <c r="C773" s="78">
        <f>+C769</f>
        <v>4.41</v>
      </c>
      <c r="D773" s="78" t="s">
        <v>251</v>
      </c>
      <c r="E773" s="79">
        <v>403.33769999999998</v>
      </c>
      <c r="F773" s="79">
        <v>0</v>
      </c>
      <c r="G773" s="79">
        <f>ROUND((C773*(E773)),2)</f>
        <v>1778.72</v>
      </c>
      <c r="H773" s="79">
        <f>ROUND((C773*(F773)),2)</f>
        <v>0</v>
      </c>
      <c r="I773" s="79"/>
    </row>
    <row r="774" spans="1:10" hidden="1" outlineLevel="1" x14ac:dyDescent="0.2">
      <c r="A774" s="62"/>
      <c r="B774" s="76" t="s">
        <v>309</v>
      </c>
      <c r="C774" s="78">
        <f>4*4</f>
        <v>16</v>
      </c>
      <c r="D774" s="78" t="s">
        <v>255</v>
      </c>
      <c r="E774" s="79">
        <v>578.29999999999995</v>
      </c>
      <c r="F774" s="79">
        <v>0</v>
      </c>
      <c r="G774" s="79">
        <f>ROUND((C774*(E774)),2)</f>
        <v>9252.7999999999993</v>
      </c>
      <c r="H774" s="79">
        <f>ROUND((C774*(F774)),2)</f>
        <v>0</v>
      </c>
      <c r="I774" s="79"/>
    </row>
    <row r="775" spans="1:10" hidden="1" outlineLevel="1" x14ac:dyDescent="0.2">
      <c r="A775" s="62"/>
      <c r="B775" s="76" t="s">
        <v>174</v>
      </c>
      <c r="C775" s="78"/>
      <c r="D775" s="78"/>
      <c r="E775" s="79"/>
      <c r="F775" s="79"/>
      <c r="G775" s="79">
        <f>SUM(G769:G774)</f>
        <v>33577.869999999995</v>
      </c>
      <c r="H775" s="79">
        <f>SUM(H769:H774)</f>
        <v>4058.2799999999997</v>
      </c>
      <c r="I775" s="79">
        <f>SUM(G775:H775)</f>
        <v>37636.149999999994</v>
      </c>
    </row>
    <row r="776" spans="1:10" collapsed="1" x14ac:dyDescent="0.2">
      <c r="A776" s="62"/>
      <c r="C776" s="78"/>
      <c r="D776" s="78"/>
      <c r="E776" s="79"/>
      <c r="F776" s="79"/>
      <c r="G776" s="79"/>
      <c r="H776" s="79"/>
      <c r="I776" s="79"/>
    </row>
    <row r="777" spans="1:10" ht="24" x14ac:dyDescent="0.2">
      <c r="A777" s="71">
        <f>+A765+0.01</f>
        <v>104.30000000000015</v>
      </c>
      <c r="B777" s="72" t="s">
        <v>324</v>
      </c>
      <c r="C777" s="73">
        <v>1</v>
      </c>
      <c r="D777" s="73" t="s">
        <v>196</v>
      </c>
      <c r="E777" s="74"/>
      <c r="F777" s="74"/>
      <c r="G777" s="74">
        <f>+G787/C779</f>
        <v>45714.83</v>
      </c>
      <c r="H777" s="74">
        <f>+H787/C779</f>
        <v>6373.94</v>
      </c>
      <c r="I777" s="75">
        <f>+H777+G777</f>
        <v>52088.770000000004</v>
      </c>
      <c r="J777" s="66" t="s">
        <v>167</v>
      </c>
    </row>
    <row r="778" spans="1:10" hidden="1" outlineLevel="1" x14ac:dyDescent="0.2">
      <c r="A778" s="55"/>
      <c r="B778" s="76" t="s">
        <v>313</v>
      </c>
      <c r="C778" s="56"/>
      <c r="D778" s="56"/>
      <c r="E778" s="57"/>
      <c r="F778" s="57"/>
      <c r="G778" s="57"/>
      <c r="H778" s="57"/>
      <c r="I778" s="58"/>
      <c r="J778" s="63"/>
    </row>
    <row r="779" spans="1:10" hidden="1" outlineLevel="1" x14ac:dyDescent="0.2">
      <c r="A779" s="55"/>
      <c r="B779" s="77" t="s">
        <v>169</v>
      </c>
      <c r="C779" s="78">
        <v>1</v>
      </c>
      <c r="D779" s="78" t="s">
        <v>196</v>
      </c>
      <c r="E779" s="57"/>
      <c r="F779" s="57"/>
      <c r="G779" s="57"/>
      <c r="H779" s="57"/>
      <c r="I779" s="58"/>
      <c r="J779" s="63"/>
    </row>
    <row r="780" spans="1:10" hidden="1" outlineLevel="1" x14ac:dyDescent="0.2">
      <c r="A780" s="62"/>
      <c r="B780" s="77" t="s">
        <v>170</v>
      </c>
      <c r="C780" s="78"/>
      <c r="D780" s="78"/>
      <c r="E780" s="79"/>
      <c r="F780" s="79"/>
      <c r="G780" s="79"/>
      <c r="H780" s="79"/>
      <c r="I780" s="79"/>
    </row>
    <row r="781" spans="1:10" hidden="1" outlineLevel="1" x14ac:dyDescent="0.2">
      <c r="A781" s="62"/>
      <c r="B781" s="76" t="s">
        <v>250</v>
      </c>
      <c r="C781" s="78">
        <v>8.0399999999999991</v>
      </c>
      <c r="D781" s="78" t="s">
        <v>251</v>
      </c>
      <c r="E781" s="79">
        <v>3281.36</v>
      </c>
      <c r="F781" s="79">
        <v>590.64</v>
      </c>
      <c r="G781" s="79">
        <f>ROUND((C781*(E781)),2)</f>
        <v>26382.13</v>
      </c>
      <c r="H781" s="79">
        <f>ROUND((C781*(F781)),2)</f>
        <v>4748.75</v>
      </c>
      <c r="I781" s="79"/>
    </row>
    <row r="782" spans="1:10" hidden="1" outlineLevel="1" x14ac:dyDescent="0.2">
      <c r="A782" s="62"/>
      <c r="B782" s="76" t="s">
        <v>317</v>
      </c>
      <c r="C782" s="78">
        <f>+C779*1.1</f>
        <v>1.1000000000000001</v>
      </c>
      <c r="D782" s="78" t="s">
        <v>196</v>
      </c>
      <c r="E782" s="79">
        <v>6288.14</v>
      </c>
      <c r="F782" s="79">
        <v>1131.8699999999999</v>
      </c>
      <c r="G782" s="79">
        <f>ROUND((C782*(E782)),2)</f>
        <v>6916.95</v>
      </c>
      <c r="H782" s="79">
        <f>ROUND((C782*(F782)),2)</f>
        <v>1245.06</v>
      </c>
      <c r="I782" s="79"/>
    </row>
    <row r="783" spans="1:10" hidden="1" outlineLevel="1" x14ac:dyDescent="0.2">
      <c r="A783" s="62"/>
      <c r="B783" s="76" t="s">
        <v>253</v>
      </c>
      <c r="C783" s="78">
        <f>+C781*2</f>
        <v>16.079999999999998</v>
      </c>
      <c r="D783" s="78" t="s">
        <v>182</v>
      </c>
      <c r="E783" s="79">
        <v>131.36000000000001</v>
      </c>
      <c r="F783" s="79">
        <v>23.64</v>
      </c>
      <c r="G783" s="79">
        <f>ROUND((C783*(E783)),2)</f>
        <v>2112.27</v>
      </c>
      <c r="H783" s="79">
        <f>ROUND((C783*(F783)),2)</f>
        <v>380.13</v>
      </c>
      <c r="I783" s="79"/>
    </row>
    <row r="784" spans="1:10" hidden="1" outlineLevel="1" x14ac:dyDescent="0.2">
      <c r="A784" s="62"/>
      <c r="B784" s="77" t="s">
        <v>190</v>
      </c>
      <c r="C784" s="78"/>
      <c r="D784" s="78"/>
      <c r="E784" s="79"/>
      <c r="F784" s="79"/>
      <c r="G784" s="79"/>
      <c r="H784" s="79"/>
      <c r="I784" s="79"/>
    </row>
    <row r="785" spans="1:10" hidden="1" outlineLevel="1" x14ac:dyDescent="0.2">
      <c r="A785" s="62"/>
      <c r="B785" s="76" t="s">
        <v>254</v>
      </c>
      <c r="C785" s="78">
        <f>+C781</f>
        <v>8.0399999999999991</v>
      </c>
      <c r="D785" s="78" t="s">
        <v>251</v>
      </c>
      <c r="E785" s="79">
        <v>403.33769999999998</v>
      </c>
      <c r="F785" s="79">
        <v>0</v>
      </c>
      <c r="G785" s="79">
        <f>ROUND((C785*(E785)),2)</f>
        <v>3242.84</v>
      </c>
      <c r="H785" s="79">
        <f>ROUND((C785*(F785)),2)</f>
        <v>0</v>
      </c>
      <c r="I785" s="79"/>
    </row>
    <row r="786" spans="1:10" hidden="1" outlineLevel="1" x14ac:dyDescent="0.2">
      <c r="A786" s="62"/>
      <c r="B786" s="76" t="s">
        <v>314</v>
      </c>
      <c r="C786" s="78">
        <f>2.78*4</f>
        <v>11.12</v>
      </c>
      <c r="D786" s="78" t="s">
        <v>255</v>
      </c>
      <c r="E786" s="79">
        <v>634.94999999999993</v>
      </c>
      <c r="F786" s="79">
        <v>0</v>
      </c>
      <c r="G786" s="79">
        <f>ROUND((C786*(E786)),2)</f>
        <v>7060.64</v>
      </c>
      <c r="H786" s="79">
        <f>ROUND((C786*(F786)),2)</f>
        <v>0</v>
      </c>
      <c r="I786" s="79"/>
    </row>
    <row r="787" spans="1:10" hidden="1" outlineLevel="1" x14ac:dyDescent="0.2">
      <c r="A787" s="62"/>
      <c r="B787" s="76" t="s">
        <v>174</v>
      </c>
      <c r="C787" s="78"/>
      <c r="D787" s="78"/>
      <c r="E787" s="79"/>
      <c r="F787" s="79"/>
      <c r="G787" s="79">
        <f>SUM(G781:G786)</f>
        <v>45714.83</v>
      </c>
      <c r="H787" s="79">
        <f>SUM(H781:H786)</f>
        <v>6373.94</v>
      </c>
      <c r="I787" s="79">
        <f>SUM(G787:H787)</f>
        <v>52088.770000000004</v>
      </c>
    </row>
    <row r="788" spans="1:10" collapsed="1" x14ac:dyDescent="0.2">
      <c r="A788" s="62"/>
      <c r="C788" s="78"/>
      <c r="D788" s="78"/>
      <c r="E788" s="79"/>
      <c r="F788" s="79"/>
      <c r="G788" s="79"/>
      <c r="H788" s="79"/>
      <c r="I788" s="79"/>
    </row>
    <row r="789" spans="1:10" ht="24" x14ac:dyDescent="0.2">
      <c r="A789" s="71">
        <f>+A777+0.01</f>
        <v>104.31000000000016</v>
      </c>
      <c r="B789" s="72" t="s">
        <v>325</v>
      </c>
      <c r="C789" s="73">
        <v>1</v>
      </c>
      <c r="D789" s="73" t="s">
        <v>196</v>
      </c>
      <c r="E789" s="74"/>
      <c r="F789" s="74"/>
      <c r="G789" s="74">
        <f>+G799/C791</f>
        <v>67574.100000000006</v>
      </c>
      <c r="H789" s="74">
        <f>+H799/C791</f>
        <v>3188.33</v>
      </c>
      <c r="I789" s="75">
        <f>+H789+G789</f>
        <v>70762.430000000008</v>
      </c>
      <c r="J789" s="66" t="s">
        <v>167</v>
      </c>
    </row>
    <row r="790" spans="1:10" hidden="1" outlineLevel="1" x14ac:dyDescent="0.2">
      <c r="A790" s="55"/>
      <c r="B790" s="76" t="s">
        <v>286</v>
      </c>
      <c r="C790" s="56"/>
      <c r="D790" s="56"/>
      <c r="E790" s="57"/>
      <c r="F790" s="57"/>
      <c r="G790" s="57"/>
      <c r="H790" s="57"/>
      <c r="I790" s="58"/>
      <c r="J790" s="63"/>
    </row>
    <row r="791" spans="1:10" hidden="1" outlineLevel="1" x14ac:dyDescent="0.2">
      <c r="A791" s="55"/>
      <c r="B791" s="77" t="s">
        <v>169</v>
      </c>
      <c r="C791" s="78">
        <v>1</v>
      </c>
      <c r="D791" s="78" t="s">
        <v>196</v>
      </c>
      <c r="E791" s="57"/>
      <c r="F791" s="57"/>
      <c r="G791" s="57"/>
      <c r="H791" s="57"/>
      <c r="I791" s="58"/>
      <c r="J791" s="63"/>
    </row>
    <row r="792" spans="1:10" hidden="1" outlineLevel="1" x14ac:dyDescent="0.2">
      <c r="A792" s="62"/>
      <c r="B792" s="77" t="s">
        <v>170</v>
      </c>
      <c r="C792" s="78"/>
      <c r="D792" s="78"/>
      <c r="E792" s="79"/>
      <c r="F792" s="79"/>
      <c r="G792" s="79"/>
      <c r="H792" s="79"/>
      <c r="I792" s="79"/>
    </row>
    <row r="793" spans="1:10" hidden="1" outlineLevel="1" x14ac:dyDescent="0.2">
      <c r="A793" s="62"/>
      <c r="B793" s="76" t="s">
        <v>250</v>
      </c>
      <c r="C793" s="78">
        <v>2.97</v>
      </c>
      <c r="D793" s="78" t="s">
        <v>251</v>
      </c>
      <c r="E793" s="79">
        <v>3281.36</v>
      </c>
      <c r="F793" s="79">
        <v>590.64</v>
      </c>
      <c r="G793" s="79">
        <f>ROUND((C793*(E793)),2)</f>
        <v>9745.64</v>
      </c>
      <c r="H793" s="79">
        <f>ROUND((C793*(F793)),2)</f>
        <v>1754.2</v>
      </c>
      <c r="I793" s="79"/>
    </row>
    <row r="794" spans="1:10" hidden="1" outlineLevel="1" x14ac:dyDescent="0.2">
      <c r="A794" s="62"/>
      <c r="B794" s="76" t="s">
        <v>326</v>
      </c>
      <c r="C794" s="78">
        <f>+C791*1.1</f>
        <v>1.1000000000000001</v>
      </c>
      <c r="D794" s="78" t="s">
        <v>196</v>
      </c>
      <c r="E794" s="79">
        <v>6533.9</v>
      </c>
      <c r="F794" s="79">
        <v>1176.0999999999999</v>
      </c>
      <c r="G794" s="79">
        <f>ROUND((C794*(E794)),2)</f>
        <v>7187.29</v>
      </c>
      <c r="H794" s="79">
        <f>ROUND((C794*(F794)),2)</f>
        <v>1293.71</v>
      </c>
      <c r="I794" s="79"/>
    </row>
    <row r="795" spans="1:10" hidden="1" outlineLevel="1" x14ac:dyDescent="0.2">
      <c r="A795" s="62"/>
      <c r="B795" s="76" t="s">
        <v>253</v>
      </c>
      <c r="C795" s="78">
        <f>+C793*2</f>
        <v>5.94</v>
      </c>
      <c r="D795" s="78" t="s">
        <v>182</v>
      </c>
      <c r="E795" s="79">
        <v>131.36000000000001</v>
      </c>
      <c r="F795" s="79">
        <v>23.64</v>
      </c>
      <c r="G795" s="79">
        <f>ROUND((C795*(E795)),2)</f>
        <v>780.28</v>
      </c>
      <c r="H795" s="79">
        <f>ROUND((C795*(F795)),2)</f>
        <v>140.41999999999999</v>
      </c>
      <c r="I795" s="79"/>
    </row>
    <row r="796" spans="1:10" hidden="1" outlineLevel="1" x14ac:dyDescent="0.2">
      <c r="A796" s="62"/>
      <c r="B796" s="77" t="s">
        <v>190</v>
      </c>
      <c r="C796" s="78"/>
      <c r="D796" s="78"/>
      <c r="E796" s="79"/>
      <c r="F796" s="79"/>
      <c r="G796" s="79"/>
      <c r="H796" s="79"/>
      <c r="I796" s="79"/>
    </row>
    <row r="797" spans="1:10" hidden="1" outlineLevel="1" x14ac:dyDescent="0.2">
      <c r="A797" s="62"/>
      <c r="B797" s="76" t="s">
        <v>254</v>
      </c>
      <c r="C797" s="78">
        <v>25</v>
      </c>
      <c r="D797" s="78" t="s">
        <v>255</v>
      </c>
      <c r="E797" s="79">
        <v>134.43560000000002</v>
      </c>
      <c r="F797" s="79">
        <v>0</v>
      </c>
      <c r="G797" s="79">
        <f>ROUND((C797*(E797)),2)</f>
        <v>3360.89</v>
      </c>
      <c r="H797" s="79">
        <f>ROUND((C797*(F797)),2)</f>
        <v>0</v>
      </c>
      <c r="I797" s="79"/>
    </row>
    <row r="798" spans="1:10" hidden="1" outlineLevel="1" x14ac:dyDescent="0.2">
      <c r="A798" s="62"/>
      <c r="B798" s="76" t="s">
        <v>280</v>
      </c>
      <c r="C798" s="78">
        <f>25*4</f>
        <v>100</v>
      </c>
      <c r="D798" s="78" t="s">
        <v>255</v>
      </c>
      <c r="E798" s="79">
        <v>465</v>
      </c>
      <c r="F798" s="79">
        <v>0</v>
      </c>
      <c r="G798" s="79">
        <f>ROUND((C798*(E798)),2)</f>
        <v>46500</v>
      </c>
      <c r="H798" s="79">
        <f>ROUND((C798*(F798)),2)</f>
        <v>0</v>
      </c>
      <c r="I798" s="79"/>
    </row>
    <row r="799" spans="1:10" hidden="1" outlineLevel="1" x14ac:dyDescent="0.2">
      <c r="A799" s="62"/>
      <c r="B799" s="76" t="s">
        <v>174</v>
      </c>
      <c r="C799" s="78"/>
      <c r="D799" s="78"/>
      <c r="E799" s="79"/>
      <c r="F799" s="79"/>
      <c r="G799" s="79">
        <f>SUM(G793:G798)</f>
        <v>67574.100000000006</v>
      </c>
      <c r="H799" s="79">
        <f>SUM(H793:H798)</f>
        <v>3188.33</v>
      </c>
      <c r="I799" s="79">
        <f>SUM(G799:H799)</f>
        <v>70762.430000000008</v>
      </c>
    </row>
    <row r="800" spans="1:10" collapsed="1" x14ac:dyDescent="0.2">
      <c r="A800" s="62"/>
      <c r="C800" s="78"/>
      <c r="D800" s="78"/>
      <c r="E800" s="79"/>
      <c r="F800" s="79"/>
      <c r="G800" s="79"/>
      <c r="H800" s="79"/>
      <c r="I800" s="79"/>
    </row>
    <row r="801" spans="1:10" ht="24" x14ac:dyDescent="0.2">
      <c r="A801" s="71">
        <f>+A789+0.01</f>
        <v>104.32000000000016</v>
      </c>
      <c r="B801" s="72" t="s">
        <v>327</v>
      </c>
      <c r="C801" s="73">
        <v>1</v>
      </c>
      <c r="D801" s="73" t="s">
        <v>196</v>
      </c>
      <c r="E801" s="74"/>
      <c r="F801" s="74"/>
      <c r="G801" s="74">
        <f>+G811/C803</f>
        <v>71295.38</v>
      </c>
      <c r="H801" s="74">
        <f>+H811/C803</f>
        <v>3858.15</v>
      </c>
      <c r="I801" s="75">
        <f>+H801+G801</f>
        <v>75153.53</v>
      </c>
      <c r="J801" s="66" t="s">
        <v>167</v>
      </c>
    </row>
    <row r="802" spans="1:10" hidden="1" outlineLevel="1" x14ac:dyDescent="0.2">
      <c r="A802" s="55"/>
      <c r="B802" s="76" t="s">
        <v>291</v>
      </c>
      <c r="C802" s="56"/>
      <c r="D802" s="56"/>
      <c r="E802" s="57"/>
      <c r="F802" s="57"/>
      <c r="G802" s="57"/>
      <c r="H802" s="57"/>
      <c r="I802" s="58"/>
      <c r="J802" s="63"/>
    </row>
    <row r="803" spans="1:10" hidden="1" outlineLevel="1" x14ac:dyDescent="0.2">
      <c r="A803" s="55"/>
      <c r="B803" s="77" t="s">
        <v>169</v>
      </c>
      <c r="C803" s="78">
        <v>1</v>
      </c>
      <c r="D803" s="78" t="s">
        <v>196</v>
      </c>
      <c r="E803" s="57"/>
      <c r="F803" s="57"/>
      <c r="G803" s="57"/>
      <c r="H803" s="57"/>
      <c r="I803" s="58"/>
      <c r="J803" s="63"/>
    </row>
    <row r="804" spans="1:10" hidden="1" outlineLevel="1" x14ac:dyDescent="0.2">
      <c r="A804" s="62"/>
      <c r="B804" s="77" t="s">
        <v>170</v>
      </c>
      <c r="C804" s="78"/>
      <c r="D804" s="78"/>
      <c r="E804" s="79"/>
      <c r="F804" s="79"/>
      <c r="G804" s="79"/>
      <c r="H804" s="79"/>
      <c r="I804" s="79"/>
    </row>
    <row r="805" spans="1:10" hidden="1" outlineLevel="1" x14ac:dyDescent="0.2">
      <c r="A805" s="62"/>
      <c r="B805" s="76" t="s">
        <v>250</v>
      </c>
      <c r="C805" s="78">
        <v>4.0199999999999996</v>
      </c>
      <c r="D805" s="78" t="s">
        <v>251</v>
      </c>
      <c r="E805" s="79">
        <v>3281.36</v>
      </c>
      <c r="F805" s="79">
        <v>590.64</v>
      </c>
      <c r="G805" s="79">
        <f>ROUND((C805*(E805)),2)</f>
        <v>13191.07</v>
      </c>
      <c r="H805" s="79">
        <f>ROUND((C805*(F805)),2)</f>
        <v>2374.37</v>
      </c>
      <c r="I805" s="79"/>
    </row>
    <row r="806" spans="1:10" hidden="1" outlineLevel="1" x14ac:dyDescent="0.2">
      <c r="A806" s="62"/>
      <c r="B806" s="76" t="s">
        <v>326</v>
      </c>
      <c r="C806" s="78">
        <f>+C803*1.1</f>
        <v>1.1000000000000001</v>
      </c>
      <c r="D806" s="78" t="s">
        <v>196</v>
      </c>
      <c r="E806" s="79">
        <v>6533.9</v>
      </c>
      <c r="F806" s="79">
        <v>1176.0999999999999</v>
      </c>
      <c r="G806" s="79">
        <f>ROUND((C806*(E806)),2)</f>
        <v>7187.29</v>
      </c>
      <c r="H806" s="79">
        <f>ROUND((C806*(F806)),2)</f>
        <v>1293.71</v>
      </c>
      <c r="I806" s="79"/>
    </row>
    <row r="807" spans="1:10" hidden="1" outlineLevel="1" x14ac:dyDescent="0.2">
      <c r="A807" s="62"/>
      <c r="B807" s="76" t="s">
        <v>253</v>
      </c>
      <c r="C807" s="78">
        <f>+C805*2</f>
        <v>8.0399999999999991</v>
      </c>
      <c r="D807" s="78" t="s">
        <v>182</v>
      </c>
      <c r="E807" s="79">
        <v>131.36000000000001</v>
      </c>
      <c r="F807" s="79">
        <v>23.64</v>
      </c>
      <c r="G807" s="79">
        <f>ROUND((C807*(E807)),2)</f>
        <v>1056.1300000000001</v>
      </c>
      <c r="H807" s="79">
        <f>ROUND((C807*(F807)),2)</f>
        <v>190.07</v>
      </c>
      <c r="I807" s="79"/>
    </row>
    <row r="808" spans="1:10" hidden="1" outlineLevel="1" x14ac:dyDescent="0.2">
      <c r="A808" s="62"/>
      <c r="B808" s="77" t="s">
        <v>190</v>
      </c>
      <c r="C808" s="78"/>
      <c r="D808" s="78"/>
      <c r="E808" s="79"/>
      <c r="F808" s="79"/>
      <c r="G808" s="79"/>
      <c r="H808" s="79"/>
      <c r="I808" s="79"/>
    </row>
    <row r="809" spans="1:10" hidden="1" outlineLevel="1" x14ac:dyDescent="0.2">
      <c r="A809" s="62"/>
      <c r="B809" s="76" t="s">
        <v>254</v>
      </c>
      <c r="C809" s="78">
        <v>25</v>
      </c>
      <c r="D809" s="78" t="s">
        <v>255</v>
      </c>
      <c r="E809" s="79">
        <v>134.43560000000002</v>
      </c>
      <c r="F809" s="79">
        <v>0</v>
      </c>
      <c r="G809" s="79">
        <f>ROUND((C809*(E809)),2)</f>
        <v>3360.89</v>
      </c>
      <c r="H809" s="79">
        <f>ROUND((C809*(F809)),2)</f>
        <v>0</v>
      </c>
      <c r="I809" s="79"/>
    </row>
    <row r="810" spans="1:10" hidden="1" outlineLevel="1" x14ac:dyDescent="0.2">
      <c r="A810" s="62"/>
      <c r="B810" s="76" t="s">
        <v>280</v>
      </c>
      <c r="C810" s="78">
        <f>25*4</f>
        <v>100</v>
      </c>
      <c r="D810" s="78" t="s">
        <v>255</v>
      </c>
      <c r="E810" s="79">
        <v>465</v>
      </c>
      <c r="F810" s="79">
        <v>0</v>
      </c>
      <c r="G810" s="79">
        <f>ROUND((C810*(E810)),2)</f>
        <v>46500</v>
      </c>
      <c r="H810" s="79">
        <f>ROUND((C810*(F810)),2)</f>
        <v>0</v>
      </c>
      <c r="I810" s="79"/>
    </row>
    <row r="811" spans="1:10" hidden="1" outlineLevel="1" x14ac:dyDescent="0.2">
      <c r="A811" s="62"/>
      <c r="B811" s="76" t="s">
        <v>174</v>
      </c>
      <c r="C811" s="78"/>
      <c r="D811" s="78"/>
      <c r="E811" s="79"/>
      <c r="F811" s="79"/>
      <c r="G811" s="79">
        <f>SUM(G805:G810)</f>
        <v>71295.38</v>
      </c>
      <c r="H811" s="79">
        <f>SUM(H805:H810)</f>
        <v>3858.15</v>
      </c>
      <c r="I811" s="79">
        <f>SUM(G811:H811)</f>
        <v>75153.53</v>
      </c>
    </row>
    <row r="812" spans="1:10" collapsed="1" x14ac:dyDescent="0.2">
      <c r="A812" s="62"/>
      <c r="C812" s="78"/>
      <c r="D812" s="78"/>
      <c r="E812" s="79"/>
      <c r="F812" s="79"/>
      <c r="G812" s="79"/>
      <c r="H812" s="79"/>
      <c r="I812" s="79"/>
    </row>
    <row r="813" spans="1:10" ht="24" x14ac:dyDescent="0.2">
      <c r="A813" s="71">
        <f>+A801+0.01</f>
        <v>104.33000000000017</v>
      </c>
      <c r="B813" s="72" t="s">
        <v>328</v>
      </c>
      <c r="C813" s="73">
        <v>1</v>
      </c>
      <c r="D813" s="73" t="s">
        <v>196</v>
      </c>
      <c r="E813" s="74"/>
      <c r="F813" s="74"/>
      <c r="G813" s="74">
        <f>+G823/C815</f>
        <v>50727.869999999995</v>
      </c>
      <c r="H813" s="74">
        <f>+H823/C815</f>
        <v>3150.05</v>
      </c>
      <c r="I813" s="75">
        <f>+H813+G813</f>
        <v>53877.919999999998</v>
      </c>
      <c r="J813" s="66" t="s">
        <v>167</v>
      </c>
    </row>
    <row r="814" spans="1:10" hidden="1" outlineLevel="1" x14ac:dyDescent="0.2">
      <c r="A814" s="55"/>
      <c r="B814" s="76" t="s">
        <v>294</v>
      </c>
      <c r="C814" s="56"/>
      <c r="D814" s="56"/>
      <c r="E814" s="57"/>
      <c r="F814" s="57"/>
      <c r="G814" s="57"/>
      <c r="H814" s="57"/>
      <c r="I814" s="58"/>
      <c r="J814" s="63"/>
    </row>
    <row r="815" spans="1:10" hidden="1" outlineLevel="1" x14ac:dyDescent="0.2">
      <c r="A815" s="55"/>
      <c r="B815" s="77" t="s">
        <v>169</v>
      </c>
      <c r="C815" s="78">
        <v>1</v>
      </c>
      <c r="D815" s="78" t="s">
        <v>196</v>
      </c>
      <c r="E815" s="57"/>
      <c r="F815" s="57"/>
      <c r="G815" s="57"/>
      <c r="H815" s="57"/>
      <c r="I815" s="58"/>
      <c r="J815" s="63"/>
    </row>
    <row r="816" spans="1:10" hidden="1" outlineLevel="1" x14ac:dyDescent="0.2">
      <c r="A816" s="62"/>
      <c r="B816" s="77" t="s">
        <v>170</v>
      </c>
      <c r="C816" s="78"/>
      <c r="D816" s="78"/>
      <c r="E816" s="79"/>
      <c r="F816" s="79"/>
      <c r="G816" s="79"/>
      <c r="H816" s="79"/>
      <c r="I816" s="79"/>
    </row>
    <row r="817" spans="1:10" hidden="1" outlineLevel="1" x14ac:dyDescent="0.2">
      <c r="A817" s="62"/>
      <c r="B817" s="76" t="s">
        <v>250</v>
      </c>
      <c r="C817" s="78">
        <v>2.91</v>
      </c>
      <c r="D817" s="78" t="s">
        <v>251</v>
      </c>
      <c r="E817" s="79">
        <v>3281.36</v>
      </c>
      <c r="F817" s="79">
        <v>590.64</v>
      </c>
      <c r="G817" s="79">
        <f>ROUND((C817*(E817)),2)</f>
        <v>9548.76</v>
      </c>
      <c r="H817" s="79">
        <f>ROUND((C817*(F817)),2)</f>
        <v>1718.76</v>
      </c>
      <c r="I817" s="79"/>
    </row>
    <row r="818" spans="1:10" hidden="1" outlineLevel="1" x14ac:dyDescent="0.2">
      <c r="A818" s="62"/>
      <c r="B818" s="76" t="s">
        <v>326</v>
      </c>
      <c r="C818" s="78">
        <f>+C815*1.1</f>
        <v>1.1000000000000001</v>
      </c>
      <c r="D818" s="78" t="s">
        <v>196</v>
      </c>
      <c r="E818" s="79">
        <v>6533.9</v>
      </c>
      <c r="F818" s="79">
        <v>1176.0999999999999</v>
      </c>
      <c r="G818" s="79">
        <f>ROUND((C818*(E818)),2)</f>
        <v>7187.29</v>
      </c>
      <c r="H818" s="79">
        <f>ROUND((C818*(F818)),2)</f>
        <v>1293.71</v>
      </c>
      <c r="I818" s="79"/>
    </row>
    <row r="819" spans="1:10" hidden="1" outlineLevel="1" x14ac:dyDescent="0.2">
      <c r="A819" s="62"/>
      <c r="B819" s="76" t="s">
        <v>253</v>
      </c>
      <c r="C819" s="78">
        <f>+C817*2</f>
        <v>5.82</v>
      </c>
      <c r="D819" s="78" t="s">
        <v>182</v>
      </c>
      <c r="E819" s="79">
        <v>131.36000000000001</v>
      </c>
      <c r="F819" s="79">
        <v>23.64</v>
      </c>
      <c r="G819" s="79">
        <f>ROUND((C819*(E819)),2)</f>
        <v>764.52</v>
      </c>
      <c r="H819" s="79">
        <f>ROUND((C819*(F819)),2)</f>
        <v>137.58000000000001</v>
      </c>
      <c r="I819" s="79"/>
    </row>
    <row r="820" spans="1:10" hidden="1" outlineLevel="1" x14ac:dyDescent="0.2">
      <c r="A820" s="62"/>
      <c r="B820" s="77" t="s">
        <v>190</v>
      </c>
      <c r="C820" s="78"/>
      <c r="D820" s="78"/>
      <c r="E820" s="79"/>
      <c r="F820" s="79"/>
      <c r="G820" s="79"/>
      <c r="H820" s="79"/>
      <c r="I820" s="79"/>
    </row>
    <row r="821" spans="1:10" hidden="1" outlineLevel="1" x14ac:dyDescent="0.2">
      <c r="A821" s="62"/>
      <c r="B821" s="76" t="s">
        <v>254</v>
      </c>
      <c r="C821" s="78">
        <v>16.66</v>
      </c>
      <c r="D821" s="78" t="s">
        <v>255</v>
      </c>
      <c r="E821" s="79">
        <v>134.43560000000002</v>
      </c>
      <c r="F821" s="79">
        <v>0</v>
      </c>
      <c r="G821" s="79">
        <f>ROUND((C821*(E821)),2)</f>
        <v>2239.6999999999998</v>
      </c>
      <c r="H821" s="79">
        <f>ROUND((C821*(F821)),2)</f>
        <v>0</v>
      </c>
      <c r="I821" s="79"/>
    </row>
    <row r="822" spans="1:10" hidden="1" outlineLevel="1" x14ac:dyDescent="0.2">
      <c r="A822" s="62"/>
      <c r="B822" s="76" t="s">
        <v>280</v>
      </c>
      <c r="C822" s="78">
        <f>+C821*4</f>
        <v>66.64</v>
      </c>
      <c r="D822" s="78" t="s">
        <v>255</v>
      </c>
      <c r="E822" s="79">
        <v>465</v>
      </c>
      <c r="F822" s="79">
        <v>0</v>
      </c>
      <c r="G822" s="79">
        <f>ROUND((C822*(E822)),2)</f>
        <v>30987.599999999999</v>
      </c>
      <c r="H822" s="79">
        <f>ROUND((C822*(F822)),2)</f>
        <v>0</v>
      </c>
      <c r="I822" s="79"/>
    </row>
    <row r="823" spans="1:10" hidden="1" outlineLevel="1" x14ac:dyDescent="0.2">
      <c r="A823" s="62"/>
      <c r="B823" s="76" t="s">
        <v>174</v>
      </c>
      <c r="C823" s="78"/>
      <c r="D823" s="78"/>
      <c r="E823" s="79"/>
      <c r="F823" s="79"/>
      <c r="G823" s="79">
        <f>SUM(G817:G822)</f>
        <v>50727.869999999995</v>
      </c>
      <c r="H823" s="79">
        <f>SUM(H817:H822)</f>
        <v>3150.05</v>
      </c>
      <c r="I823" s="79">
        <f>SUM(G823:H823)</f>
        <v>53877.919999999998</v>
      </c>
    </row>
    <row r="824" spans="1:10" collapsed="1" x14ac:dyDescent="0.2">
      <c r="A824" s="62"/>
      <c r="C824" s="78"/>
      <c r="D824" s="78"/>
      <c r="E824" s="79"/>
      <c r="F824" s="79"/>
      <c r="G824" s="79"/>
      <c r="H824" s="79"/>
      <c r="I824" s="79"/>
    </row>
    <row r="825" spans="1:10" ht="24" x14ac:dyDescent="0.2">
      <c r="A825" s="71">
        <f>+A813+0.01</f>
        <v>104.34000000000017</v>
      </c>
      <c r="B825" s="72" t="s">
        <v>329</v>
      </c>
      <c r="C825" s="73">
        <v>1</v>
      </c>
      <c r="D825" s="73" t="s">
        <v>196</v>
      </c>
      <c r="E825" s="74"/>
      <c r="F825" s="74"/>
      <c r="G825" s="74">
        <f>+G835/C827</f>
        <v>40562.58</v>
      </c>
      <c r="H825" s="74">
        <f>+H835/C827</f>
        <v>3347.8099999999995</v>
      </c>
      <c r="I825" s="75">
        <f>+H825+G825</f>
        <v>43910.39</v>
      </c>
      <c r="J825" s="66" t="s">
        <v>167</v>
      </c>
    </row>
    <row r="826" spans="1:10" hidden="1" outlineLevel="1" x14ac:dyDescent="0.2">
      <c r="A826" s="55"/>
      <c r="B826" s="76" t="s">
        <v>297</v>
      </c>
      <c r="C826" s="56"/>
      <c r="D826" s="56"/>
      <c r="E826" s="57"/>
      <c r="F826" s="57"/>
      <c r="G826" s="57"/>
      <c r="H826" s="57"/>
      <c r="I826" s="58"/>
      <c r="J826" s="63"/>
    </row>
    <row r="827" spans="1:10" hidden="1" outlineLevel="1" x14ac:dyDescent="0.2">
      <c r="A827" s="55"/>
      <c r="B827" s="77" t="s">
        <v>169</v>
      </c>
      <c r="C827" s="78">
        <v>1</v>
      </c>
      <c r="D827" s="78" t="s">
        <v>196</v>
      </c>
      <c r="E827" s="57"/>
      <c r="F827" s="57"/>
      <c r="G827" s="57"/>
      <c r="H827" s="57"/>
      <c r="I827" s="58"/>
      <c r="J827" s="63"/>
    </row>
    <row r="828" spans="1:10" hidden="1" outlineLevel="1" x14ac:dyDescent="0.2">
      <c r="A828" s="62"/>
      <c r="B828" s="77" t="s">
        <v>170</v>
      </c>
      <c r="C828" s="78"/>
      <c r="D828" s="78"/>
      <c r="E828" s="79"/>
      <c r="F828" s="79"/>
      <c r="G828" s="79"/>
      <c r="H828" s="79"/>
      <c r="I828" s="79"/>
    </row>
    <row r="829" spans="1:10" hidden="1" outlineLevel="1" x14ac:dyDescent="0.2">
      <c r="A829" s="62"/>
      <c r="B829" s="76" t="s">
        <v>250</v>
      </c>
      <c r="C829" s="78">
        <v>3.22</v>
      </c>
      <c r="D829" s="78" t="s">
        <v>251</v>
      </c>
      <c r="E829" s="79">
        <v>3281.36</v>
      </c>
      <c r="F829" s="79">
        <v>590.64</v>
      </c>
      <c r="G829" s="79">
        <f>ROUND((C829*(E829)),2)</f>
        <v>10565.98</v>
      </c>
      <c r="H829" s="79">
        <f>ROUND((C829*(F829)),2)</f>
        <v>1901.86</v>
      </c>
      <c r="I829" s="79"/>
    </row>
    <row r="830" spans="1:10" hidden="1" outlineLevel="1" x14ac:dyDescent="0.2">
      <c r="A830" s="62"/>
      <c r="B830" s="76" t="s">
        <v>326</v>
      </c>
      <c r="C830" s="78">
        <f>+C827*1.1</f>
        <v>1.1000000000000001</v>
      </c>
      <c r="D830" s="78" t="s">
        <v>196</v>
      </c>
      <c r="E830" s="79">
        <v>6533.9</v>
      </c>
      <c r="F830" s="79">
        <v>1176.0999999999999</v>
      </c>
      <c r="G830" s="79">
        <f>ROUND((C830*(E830)),2)</f>
        <v>7187.29</v>
      </c>
      <c r="H830" s="79">
        <f>ROUND((C830*(F830)),2)</f>
        <v>1293.71</v>
      </c>
      <c r="I830" s="79"/>
    </row>
    <row r="831" spans="1:10" hidden="1" outlineLevel="1" x14ac:dyDescent="0.2">
      <c r="A831" s="62"/>
      <c r="B831" s="76" t="s">
        <v>253</v>
      </c>
      <c r="C831" s="78">
        <f>+C829*2</f>
        <v>6.44</v>
      </c>
      <c r="D831" s="78" t="s">
        <v>182</v>
      </c>
      <c r="E831" s="79">
        <v>131.36000000000001</v>
      </c>
      <c r="F831" s="79">
        <v>23.64</v>
      </c>
      <c r="G831" s="79">
        <f>ROUND((C831*(E831)),2)</f>
        <v>845.96</v>
      </c>
      <c r="H831" s="79">
        <f>ROUND((C831*(F831)),2)</f>
        <v>152.24</v>
      </c>
      <c r="I831" s="79"/>
    </row>
    <row r="832" spans="1:10" hidden="1" outlineLevel="1" x14ac:dyDescent="0.2">
      <c r="A832" s="62"/>
      <c r="B832" s="77" t="s">
        <v>190</v>
      </c>
      <c r="C832" s="78"/>
      <c r="D832" s="78"/>
      <c r="E832" s="79"/>
      <c r="F832" s="79"/>
      <c r="G832" s="79"/>
      <c r="H832" s="79"/>
      <c r="I832" s="79"/>
    </row>
    <row r="833" spans="1:10" hidden="1" outlineLevel="1" x14ac:dyDescent="0.2">
      <c r="A833" s="62"/>
      <c r="B833" s="76" t="s">
        <v>254</v>
      </c>
      <c r="C833" s="78">
        <f>+C829</f>
        <v>3.22</v>
      </c>
      <c r="D833" s="78" t="s">
        <v>251</v>
      </c>
      <c r="E833" s="79">
        <v>403.33769999999998</v>
      </c>
      <c r="F833" s="79">
        <v>0</v>
      </c>
      <c r="G833" s="79">
        <f>ROUND((C833*(E833)),2)</f>
        <v>1298.75</v>
      </c>
      <c r="H833" s="79">
        <f>ROUND((C833*(F833)),2)</f>
        <v>0</v>
      </c>
      <c r="I833" s="79"/>
    </row>
    <row r="834" spans="1:10" hidden="1" outlineLevel="1" x14ac:dyDescent="0.2">
      <c r="A834" s="62"/>
      <c r="B834" s="76" t="s">
        <v>280</v>
      </c>
      <c r="C834" s="78">
        <f>11.11*4</f>
        <v>44.44</v>
      </c>
      <c r="D834" s="78" t="s">
        <v>255</v>
      </c>
      <c r="E834" s="79">
        <v>465</v>
      </c>
      <c r="F834" s="79">
        <v>0</v>
      </c>
      <c r="G834" s="79">
        <f>ROUND((C834*(E834)),2)</f>
        <v>20664.599999999999</v>
      </c>
      <c r="H834" s="79">
        <f>ROUND((C834*(F834)),2)</f>
        <v>0</v>
      </c>
      <c r="I834" s="79"/>
    </row>
    <row r="835" spans="1:10" hidden="1" outlineLevel="1" x14ac:dyDescent="0.2">
      <c r="A835" s="62"/>
      <c r="B835" s="76" t="s">
        <v>174</v>
      </c>
      <c r="C835" s="78"/>
      <c r="D835" s="78"/>
      <c r="E835" s="79"/>
      <c r="F835" s="79"/>
      <c r="G835" s="79">
        <f>SUM(G829:G834)</f>
        <v>40562.58</v>
      </c>
      <c r="H835" s="79">
        <f>SUM(H829:H834)</f>
        <v>3347.8099999999995</v>
      </c>
      <c r="I835" s="79">
        <f>SUM(G835:H835)</f>
        <v>43910.39</v>
      </c>
    </row>
    <row r="836" spans="1:10" collapsed="1" x14ac:dyDescent="0.2">
      <c r="A836" s="62"/>
      <c r="C836" s="78"/>
      <c r="D836" s="78"/>
      <c r="E836" s="79"/>
      <c r="F836" s="79"/>
      <c r="G836" s="79"/>
      <c r="H836" s="79"/>
      <c r="I836" s="79"/>
    </row>
    <row r="837" spans="1:10" ht="24" x14ac:dyDescent="0.2">
      <c r="A837" s="71">
        <f>+A825+0.01</f>
        <v>104.35000000000018</v>
      </c>
      <c r="B837" s="72" t="s">
        <v>330</v>
      </c>
      <c r="C837" s="73">
        <v>1</v>
      </c>
      <c r="D837" s="73" t="s">
        <v>196</v>
      </c>
      <c r="E837" s="74"/>
      <c r="F837" s="74"/>
      <c r="G837" s="74">
        <f>+G847/C839</f>
        <v>37318.83</v>
      </c>
      <c r="H837" s="74">
        <f>+H847/C839</f>
        <v>3354.19</v>
      </c>
      <c r="I837" s="75">
        <f>+H837+G837</f>
        <v>40673.020000000004</v>
      </c>
      <c r="J837" s="66" t="s">
        <v>167</v>
      </c>
    </row>
    <row r="838" spans="1:10" hidden="1" outlineLevel="1" x14ac:dyDescent="0.2">
      <c r="A838" s="55"/>
      <c r="B838" s="76" t="s">
        <v>301</v>
      </c>
      <c r="C838" s="56"/>
      <c r="D838" s="56"/>
      <c r="E838" s="57"/>
      <c r="F838" s="57"/>
      <c r="G838" s="57"/>
      <c r="H838" s="57"/>
      <c r="I838" s="58"/>
      <c r="J838" s="63"/>
    </row>
    <row r="839" spans="1:10" hidden="1" outlineLevel="1" x14ac:dyDescent="0.2">
      <c r="A839" s="55"/>
      <c r="B839" s="77" t="s">
        <v>169</v>
      </c>
      <c r="C839" s="78">
        <v>1</v>
      </c>
      <c r="D839" s="78" t="s">
        <v>196</v>
      </c>
      <c r="E839" s="57"/>
      <c r="F839" s="57"/>
      <c r="G839" s="57"/>
      <c r="H839" s="57"/>
      <c r="I839" s="58"/>
      <c r="J839" s="63"/>
    </row>
    <row r="840" spans="1:10" hidden="1" outlineLevel="1" x14ac:dyDescent="0.2">
      <c r="A840" s="62"/>
      <c r="B840" s="77" t="s">
        <v>170</v>
      </c>
      <c r="C840" s="78"/>
      <c r="D840" s="78"/>
      <c r="E840" s="79"/>
      <c r="F840" s="79"/>
      <c r="G840" s="79"/>
      <c r="H840" s="79"/>
      <c r="I840" s="79"/>
    </row>
    <row r="841" spans="1:10" hidden="1" outlineLevel="1" x14ac:dyDescent="0.2">
      <c r="A841" s="62"/>
      <c r="B841" s="76" t="s">
        <v>250</v>
      </c>
      <c r="C841" s="78">
        <v>3.23</v>
      </c>
      <c r="D841" s="78" t="s">
        <v>251</v>
      </c>
      <c r="E841" s="79">
        <v>3281.36</v>
      </c>
      <c r="F841" s="79">
        <v>590.64</v>
      </c>
      <c r="G841" s="79">
        <f>ROUND((C841*(E841)),2)</f>
        <v>10598.79</v>
      </c>
      <c r="H841" s="79">
        <f>ROUND((C841*(F841)),2)</f>
        <v>1907.77</v>
      </c>
      <c r="I841" s="79"/>
    </row>
    <row r="842" spans="1:10" hidden="1" outlineLevel="1" x14ac:dyDescent="0.2">
      <c r="A842" s="62"/>
      <c r="B842" s="76" t="s">
        <v>326</v>
      </c>
      <c r="C842" s="78">
        <f>+C839*1.1</f>
        <v>1.1000000000000001</v>
      </c>
      <c r="D842" s="78" t="s">
        <v>196</v>
      </c>
      <c r="E842" s="79">
        <v>6533.9</v>
      </c>
      <c r="F842" s="79">
        <v>1176.0999999999999</v>
      </c>
      <c r="G842" s="79">
        <f>ROUND((C842*(E842)),2)</f>
        <v>7187.29</v>
      </c>
      <c r="H842" s="79">
        <f>ROUND((C842*(F842)),2)</f>
        <v>1293.71</v>
      </c>
      <c r="I842" s="79"/>
    </row>
    <row r="843" spans="1:10" hidden="1" outlineLevel="1" x14ac:dyDescent="0.2">
      <c r="A843" s="62"/>
      <c r="B843" s="76" t="s">
        <v>253</v>
      </c>
      <c r="C843" s="78">
        <f>+C841*2</f>
        <v>6.46</v>
      </c>
      <c r="D843" s="78" t="s">
        <v>182</v>
      </c>
      <c r="E843" s="79">
        <v>131.36000000000001</v>
      </c>
      <c r="F843" s="79">
        <v>23.64</v>
      </c>
      <c r="G843" s="79">
        <f>ROUND((C843*(E843)),2)</f>
        <v>848.59</v>
      </c>
      <c r="H843" s="79">
        <f>ROUND((C843*(F843)),2)</f>
        <v>152.71</v>
      </c>
      <c r="I843" s="79"/>
    </row>
    <row r="844" spans="1:10" hidden="1" outlineLevel="1" x14ac:dyDescent="0.2">
      <c r="A844" s="62"/>
      <c r="B844" s="77" t="s">
        <v>190</v>
      </c>
      <c r="C844" s="78"/>
      <c r="D844" s="78"/>
      <c r="E844" s="79"/>
      <c r="F844" s="79"/>
      <c r="G844" s="79"/>
      <c r="H844" s="79"/>
      <c r="I844" s="79"/>
    </row>
    <row r="845" spans="1:10" hidden="1" outlineLevel="1" x14ac:dyDescent="0.2">
      <c r="A845" s="62"/>
      <c r="B845" s="76" t="s">
        <v>254</v>
      </c>
      <c r="C845" s="78">
        <f>+C841</f>
        <v>3.23</v>
      </c>
      <c r="D845" s="78" t="s">
        <v>251</v>
      </c>
      <c r="E845" s="79">
        <v>403.33769999999998</v>
      </c>
      <c r="F845" s="79">
        <v>0</v>
      </c>
      <c r="G845" s="79">
        <f>ROUND((C845*(E845)),2)</f>
        <v>1302.78</v>
      </c>
      <c r="H845" s="79">
        <f>ROUND((C845*(F845)),2)</f>
        <v>0</v>
      </c>
      <c r="I845" s="79"/>
    </row>
    <row r="846" spans="1:10" hidden="1" outlineLevel="1" x14ac:dyDescent="0.2">
      <c r="A846" s="62"/>
      <c r="B846" s="76" t="s">
        <v>302</v>
      </c>
      <c r="C846" s="78">
        <f>8.33*4</f>
        <v>33.32</v>
      </c>
      <c r="D846" s="78" t="s">
        <v>255</v>
      </c>
      <c r="E846" s="79">
        <v>521.65</v>
      </c>
      <c r="F846" s="79">
        <v>0</v>
      </c>
      <c r="G846" s="79">
        <f>ROUND((C846*(E846)),2)</f>
        <v>17381.38</v>
      </c>
      <c r="H846" s="79">
        <f>ROUND((C846*(F846)),2)</f>
        <v>0</v>
      </c>
      <c r="I846" s="79"/>
    </row>
    <row r="847" spans="1:10" hidden="1" outlineLevel="1" x14ac:dyDescent="0.2">
      <c r="A847" s="62"/>
      <c r="B847" s="76" t="s">
        <v>174</v>
      </c>
      <c r="C847" s="78"/>
      <c r="D847" s="78"/>
      <c r="E847" s="79"/>
      <c r="F847" s="79"/>
      <c r="G847" s="79">
        <f>SUM(G841:G846)</f>
        <v>37318.83</v>
      </c>
      <c r="H847" s="79">
        <f>SUM(H841:H846)</f>
        <v>3354.19</v>
      </c>
      <c r="I847" s="79">
        <f>SUM(G847:H847)</f>
        <v>40673.020000000004</v>
      </c>
    </row>
    <row r="848" spans="1:10" collapsed="1" x14ac:dyDescent="0.2">
      <c r="A848" s="62"/>
      <c r="C848" s="78"/>
      <c r="D848" s="78"/>
      <c r="E848" s="79"/>
      <c r="F848" s="79"/>
      <c r="G848" s="79"/>
      <c r="H848" s="79"/>
      <c r="I848" s="79"/>
    </row>
    <row r="849" spans="1:10" ht="24" x14ac:dyDescent="0.2">
      <c r="A849" s="71">
        <f>+A837+0.01</f>
        <v>104.36000000000018</v>
      </c>
      <c r="B849" s="72" t="s">
        <v>331</v>
      </c>
      <c r="C849" s="73">
        <v>1</v>
      </c>
      <c r="D849" s="73" t="s">
        <v>196</v>
      </c>
      <c r="E849" s="74"/>
      <c r="F849" s="74"/>
      <c r="G849" s="74">
        <f>+G859/C851</f>
        <v>35623.47</v>
      </c>
      <c r="H849" s="74">
        <f>+H859/C851</f>
        <v>3781.6</v>
      </c>
      <c r="I849" s="75">
        <f>+H849+G849</f>
        <v>39405.07</v>
      </c>
      <c r="J849" s="66" t="s">
        <v>167</v>
      </c>
    </row>
    <row r="850" spans="1:10" hidden="1" outlineLevel="1" x14ac:dyDescent="0.2">
      <c r="A850" s="55"/>
      <c r="B850" s="76" t="s">
        <v>305</v>
      </c>
      <c r="C850" s="56"/>
      <c r="D850" s="56"/>
      <c r="E850" s="57"/>
      <c r="F850" s="57"/>
      <c r="G850" s="57"/>
      <c r="H850" s="57"/>
      <c r="I850" s="58"/>
      <c r="J850" s="63"/>
    </row>
    <row r="851" spans="1:10" hidden="1" outlineLevel="1" x14ac:dyDescent="0.2">
      <c r="A851" s="55"/>
      <c r="B851" s="77" t="s">
        <v>169</v>
      </c>
      <c r="C851" s="78">
        <v>1</v>
      </c>
      <c r="D851" s="78" t="s">
        <v>196</v>
      </c>
      <c r="E851" s="57"/>
      <c r="F851" s="57"/>
      <c r="G851" s="57"/>
      <c r="H851" s="57"/>
      <c r="I851" s="58"/>
      <c r="J851" s="63"/>
    </row>
    <row r="852" spans="1:10" hidden="1" outlineLevel="1" x14ac:dyDescent="0.2">
      <c r="A852" s="62"/>
      <c r="B852" s="77" t="s">
        <v>170</v>
      </c>
      <c r="C852" s="78"/>
      <c r="D852" s="78"/>
      <c r="E852" s="79"/>
      <c r="F852" s="79"/>
      <c r="G852" s="79"/>
      <c r="H852" s="79"/>
      <c r="I852" s="79"/>
    </row>
    <row r="853" spans="1:10" hidden="1" outlineLevel="1" x14ac:dyDescent="0.2">
      <c r="A853" s="62"/>
      <c r="B853" s="76" t="s">
        <v>250</v>
      </c>
      <c r="C853" s="78">
        <v>3.9</v>
      </c>
      <c r="D853" s="78" t="s">
        <v>251</v>
      </c>
      <c r="E853" s="79">
        <v>3281.36</v>
      </c>
      <c r="F853" s="79">
        <v>590.64</v>
      </c>
      <c r="G853" s="79">
        <f>ROUND((C853*(E853)),2)</f>
        <v>12797.3</v>
      </c>
      <c r="H853" s="79">
        <f>ROUND((C853*(F853)),2)</f>
        <v>2303.5</v>
      </c>
      <c r="I853" s="79"/>
    </row>
    <row r="854" spans="1:10" hidden="1" outlineLevel="1" x14ac:dyDescent="0.2">
      <c r="A854" s="62"/>
      <c r="B854" s="76" t="s">
        <v>326</v>
      </c>
      <c r="C854" s="78">
        <f>+C851*1.1</f>
        <v>1.1000000000000001</v>
      </c>
      <c r="D854" s="78" t="s">
        <v>196</v>
      </c>
      <c r="E854" s="79">
        <v>6533.9</v>
      </c>
      <c r="F854" s="79">
        <v>1176.0999999999999</v>
      </c>
      <c r="G854" s="79">
        <f>ROUND((C854*(E854)),2)</f>
        <v>7187.29</v>
      </c>
      <c r="H854" s="79">
        <f>ROUND((C854*(F854)),2)</f>
        <v>1293.71</v>
      </c>
      <c r="I854" s="79"/>
    </row>
    <row r="855" spans="1:10" hidden="1" outlineLevel="1" x14ac:dyDescent="0.2">
      <c r="A855" s="62"/>
      <c r="B855" s="76" t="s">
        <v>253</v>
      </c>
      <c r="C855" s="78">
        <f>+C853*2</f>
        <v>7.8</v>
      </c>
      <c r="D855" s="78" t="s">
        <v>182</v>
      </c>
      <c r="E855" s="79">
        <v>131.36000000000001</v>
      </c>
      <c r="F855" s="79">
        <v>23.64</v>
      </c>
      <c r="G855" s="79">
        <f>ROUND((C855*(E855)),2)</f>
        <v>1024.6099999999999</v>
      </c>
      <c r="H855" s="79">
        <f>ROUND((C855*(F855)),2)</f>
        <v>184.39</v>
      </c>
      <c r="I855" s="79"/>
    </row>
    <row r="856" spans="1:10" hidden="1" outlineLevel="1" x14ac:dyDescent="0.2">
      <c r="A856" s="62"/>
      <c r="B856" s="77" t="s">
        <v>190</v>
      </c>
      <c r="C856" s="78"/>
      <c r="D856" s="78"/>
      <c r="E856" s="79"/>
      <c r="F856" s="79"/>
      <c r="G856" s="79"/>
      <c r="H856" s="79"/>
      <c r="I856" s="79"/>
    </row>
    <row r="857" spans="1:10" hidden="1" outlineLevel="1" x14ac:dyDescent="0.2">
      <c r="A857" s="62"/>
      <c r="B857" s="76" t="s">
        <v>254</v>
      </c>
      <c r="C857" s="78">
        <f>+C853</f>
        <v>3.9</v>
      </c>
      <c r="D857" s="78" t="s">
        <v>251</v>
      </c>
      <c r="E857" s="79">
        <v>403.33769999999998</v>
      </c>
      <c r="F857" s="79">
        <v>0</v>
      </c>
      <c r="G857" s="79">
        <f>ROUND((C857*(E857)),2)</f>
        <v>1573.02</v>
      </c>
      <c r="H857" s="79">
        <f>ROUND((C857*(F857)),2)</f>
        <v>0</v>
      </c>
      <c r="I857" s="79"/>
    </row>
    <row r="858" spans="1:10" hidden="1" outlineLevel="1" x14ac:dyDescent="0.2">
      <c r="A858" s="62"/>
      <c r="B858" s="76" t="s">
        <v>302</v>
      </c>
      <c r="C858" s="78">
        <f>6.25*4</f>
        <v>25</v>
      </c>
      <c r="D858" s="78" t="s">
        <v>255</v>
      </c>
      <c r="E858" s="79">
        <v>521.65</v>
      </c>
      <c r="F858" s="79">
        <v>0</v>
      </c>
      <c r="G858" s="79">
        <f>ROUND((C858*(E858)),2)</f>
        <v>13041.25</v>
      </c>
      <c r="H858" s="79">
        <f>ROUND((C858*(F858)),2)</f>
        <v>0</v>
      </c>
      <c r="I858" s="79"/>
    </row>
    <row r="859" spans="1:10" hidden="1" outlineLevel="1" x14ac:dyDescent="0.2">
      <c r="A859" s="62"/>
      <c r="B859" s="76" t="s">
        <v>174</v>
      </c>
      <c r="C859" s="78"/>
      <c r="D859" s="78"/>
      <c r="E859" s="79"/>
      <c r="F859" s="79"/>
      <c r="G859" s="79">
        <f>SUM(G853:G858)</f>
        <v>35623.47</v>
      </c>
      <c r="H859" s="79">
        <f>SUM(H853:H858)</f>
        <v>3781.6</v>
      </c>
      <c r="I859" s="79">
        <f>SUM(G859:H859)</f>
        <v>39405.07</v>
      </c>
    </row>
    <row r="860" spans="1:10" collapsed="1" x14ac:dyDescent="0.2">
      <c r="A860" s="62"/>
      <c r="C860" s="78"/>
      <c r="D860" s="78"/>
      <c r="E860" s="79"/>
      <c r="F860" s="79"/>
      <c r="G860" s="79"/>
      <c r="H860" s="79"/>
      <c r="I860" s="79"/>
    </row>
    <row r="861" spans="1:10" ht="24" x14ac:dyDescent="0.2">
      <c r="A861" s="71">
        <f>+A849+0.01</f>
        <v>104.37000000000019</v>
      </c>
      <c r="B861" s="72" t="s">
        <v>332</v>
      </c>
      <c r="C861" s="73">
        <v>1</v>
      </c>
      <c r="D861" s="73" t="s">
        <v>196</v>
      </c>
      <c r="E861" s="74"/>
      <c r="F861" s="74"/>
      <c r="G861" s="74">
        <f>+G871/C863</f>
        <v>33848.21</v>
      </c>
      <c r="H861" s="74">
        <f>+H871/C863</f>
        <v>4106.93</v>
      </c>
      <c r="I861" s="75">
        <f>+H861+G861</f>
        <v>37955.14</v>
      </c>
      <c r="J861" s="66" t="s">
        <v>167</v>
      </c>
    </row>
    <row r="862" spans="1:10" hidden="1" outlineLevel="1" x14ac:dyDescent="0.2">
      <c r="A862" s="55"/>
      <c r="B862" s="76" t="s">
        <v>308</v>
      </c>
      <c r="C862" s="56"/>
      <c r="D862" s="56"/>
      <c r="E862" s="57"/>
      <c r="F862" s="57"/>
      <c r="G862" s="57"/>
      <c r="H862" s="57"/>
      <c r="I862" s="58"/>
      <c r="J862" s="63"/>
    </row>
    <row r="863" spans="1:10" hidden="1" outlineLevel="1" x14ac:dyDescent="0.2">
      <c r="A863" s="55"/>
      <c r="B863" s="77" t="s">
        <v>169</v>
      </c>
      <c r="C863" s="78">
        <v>1</v>
      </c>
      <c r="D863" s="78" t="s">
        <v>196</v>
      </c>
      <c r="E863" s="57"/>
      <c r="F863" s="57"/>
      <c r="G863" s="57"/>
      <c r="H863" s="57"/>
      <c r="I863" s="58"/>
      <c r="J863" s="63"/>
    </row>
    <row r="864" spans="1:10" hidden="1" outlineLevel="1" x14ac:dyDescent="0.2">
      <c r="A864" s="62"/>
      <c r="B864" s="77" t="s">
        <v>170</v>
      </c>
      <c r="C864" s="78"/>
      <c r="D864" s="78"/>
      <c r="E864" s="79"/>
      <c r="F864" s="79"/>
      <c r="G864" s="79"/>
      <c r="H864" s="79"/>
      <c r="I864" s="79"/>
    </row>
    <row r="865" spans="1:10" hidden="1" outlineLevel="1" x14ac:dyDescent="0.2">
      <c r="A865" s="62"/>
      <c r="B865" s="76" t="s">
        <v>250</v>
      </c>
      <c r="C865" s="78">
        <v>4.41</v>
      </c>
      <c r="D865" s="78" t="s">
        <v>251</v>
      </c>
      <c r="E865" s="79">
        <v>3281.36</v>
      </c>
      <c r="F865" s="79">
        <v>590.64</v>
      </c>
      <c r="G865" s="79">
        <f>ROUND((C865*(E865)),2)</f>
        <v>14470.8</v>
      </c>
      <c r="H865" s="79">
        <f>ROUND((C865*(F865)),2)</f>
        <v>2604.7199999999998</v>
      </c>
      <c r="I865" s="79"/>
    </row>
    <row r="866" spans="1:10" hidden="1" outlineLevel="1" x14ac:dyDescent="0.2">
      <c r="A866" s="62"/>
      <c r="B866" s="76" t="s">
        <v>326</v>
      </c>
      <c r="C866" s="78">
        <f>+C863*1.1</f>
        <v>1.1000000000000001</v>
      </c>
      <c r="D866" s="78" t="s">
        <v>196</v>
      </c>
      <c r="E866" s="79">
        <v>6533.9</v>
      </c>
      <c r="F866" s="79">
        <v>1176.0999999999999</v>
      </c>
      <c r="G866" s="79">
        <f>ROUND((C866*(E866)),2)</f>
        <v>7187.29</v>
      </c>
      <c r="H866" s="79">
        <f>ROUND((C866*(F866)),2)</f>
        <v>1293.71</v>
      </c>
      <c r="I866" s="79"/>
    </row>
    <row r="867" spans="1:10" hidden="1" outlineLevel="1" x14ac:dyDescent="0.2">
      <c r="A867" s="62"/>
      <c r="B867" s="76" t="s">
        <v>253</v>
      </c>
      <c r="C867" s="78">
        <f>+C865*2</f>
        <v>8.82</v>
      </c>
      <c r="D867" s="78" t="s">
        <v>182</v>
      </c>
      <c r="E867" s="79">
        <v>131.36000000000001</v>
      </c>
      <c r="F867" s="79">
        <v>23.64</v>
      </c>
      <c r="G867" s="79">
        <f>ROUND((C867*(E867)),2)</f>
        <v>1158.5999999999999</v>
      </c>
      <c r="H867" s="79">
        <f>ROUND((C867*(F867)),2)</f>
        <v>208.5</v>
      </c>
      <c r="I867" s="79"/>
    </row>
    <row r="868" spans="1:10" hidden="1" outlineLevel="1" x14ac:dyDescent="0.2">
      <c r="A868" s="62"/>
      <c r="B868" s="77" t="s">
        <v>190</v>
      </c>
      <c r="C868" s="78"/>
      <c r="D868" s="78"/>
      <c r="E868" s="79"/>
      <c r="F868" s="79"/>
      <c r="G868" s="79"/>
      <c r="H868" s="79"/>
      <c r="I868" s="79"/>
    </row>
    <row r="869" spans="1:10" hidden="1" outlineLevel="1" x14ac:dyDescent="0.2">
      <c r="A869" s="62"/>
      <c r="B869" s="76" t="s">
        <v>254</v>
      </c>
      <c r="C869" s="78">
        <f>+C865</f>
        <v>4.41</v>
      </c>
      <c r="D869" s="78" t="s">
        <v>251</v>
      </c>
      <c r="E869" s="79">
        <v>403.33769999999998</v>
      </c>
      <c r="F869" s="79">
        <v>0</v>
      </c>
      <c r="G869" s="79">
        <f>ROUND((C869*(E869)),2)</f>
        <v>1778.72</v>
      </c>
      <c r="H869" s="79">
        <f>ROUND((C869*(F869)),2)</f>
        <v>0</v>
      </c>
      <c r="I869" s="79"/>
    </row>
    <row r="870" spans="1:10" hidden="1" outlineLevel="1" x14ac:dyDescent="0.2">
      <c r="A870" s="62"/>
      <c r="B870" s="76" t="s">
        <v>309</v>
      </c>
      <c r="C870" s="78">
        <f>4*4</f>
        <v>16</v>
      </c>
      <c r="D870" s="78" t="s">
        <v>255</v>
      </c>
      <c r="E870" s="79">
        <v>578.29999999999995</v>
      </c>
      <c r="F870" s="79">
        <v>0</v>
      </c>
      <c r="G870" s="79">
        <f>ROUND((C870*(E870)),2)</f>
        <v>9252.7999999999993</v>
      </c>
      <c r="H870" s="79">
        <f>ROUND((C870*(F870)),2)</f>
        <v>0</v>
      </c>
      <c r="I870" s="79"/>
    </row>
    <row r="871" spans="1:10" hidden="1" outlineLevel="1" x14ac:dyDescent="0.2">
      <c r="A871" s="62"/>
      <c r="B871" s="76" t="s">
        <v>174</v>
      </c>
      <c r="C871" s="78"/>
      <c r="D871" s="78"/>
      <c r="E871" s="79"/>
      <c r="F871" s="79"/>
      <c r="G871" s="79">
        <f>SUM(G865:G870)</f>
        <v>33848.21</v>
      </c>
      <c r="H871" s="79">
        <f>SUM(H865:H870)</f>
        <v>4106.93</v>
      </c>
      <c r="I871" s="79">
        <f>SUM(G871:H871)</f>
        <v>37955.14</v>
      </c>
    </row>
    <row r="872" spans="1:10" collapsed="1" x14ac:dyDescent="0.2">
      <c r="A872" s="62"/>
      <c r="C872" s="78"/>
      <c r="D872" s="78"/>
      <c r="E872" s="79"/>
      <c r="F872" s="79"/>
      <c r="G872" s="79"/>
      <c r="H872" s="79"/>
      <c r="I872" s="79"/>
    </row>
    <row r="873" spans="1:10" ht="24" x14ac:dyDescent="0.2">
      <c r="A873" s="71">
        <f>+A861+0.01</f>
        <v>104.38000000000019</v>
      </c>
      <c r="B873" s="72" t="s">
        <v>333</v>
      </c>
      <c r="C873" s="73">
        <v>1</v>
      </c>
      <c r="D873" s="73" t="s">
        <v>196</v>
      </c>
      <c r="E873" s="74"/>
      <c r="F873" s="74"/>
      <c r="G873" s="74">
        <f>+G883/C875</f>
        <v>45985.17</v>
      </c>
      <c r="H873" s="74">
        <f>+H883/C875</f>
        <v>6422.59</v>
      </c>
      <c r="I873" s="75">
        <f>+H873+G873</f>
        <v>52407.759999999995</v>
      </c>
      <c r="J873" s="66" t="s">
        <v>167</v>
      </c>
    </row>
    <row r="874" spans="1:10" hidden="1" outlineLevel="1" x14ac:dyDescent="0.2">
      <c r="A874" s="55"/>
      <c r="B874" s="76" t="s">
        <v>313</v>
      </c>
      <c r="C874" s="56"/>
      <c r="D874" s="56"/>
      <c r="E874" s="57"/>
      <c r="F874" s="57"/>
      <c r="G874" s="57"/>
      <c r="H874" s="57"/>
      <c r="I874" s="58"/>
      <c r="J874" s="63"/>
    </row>
    <row r="875" spans="1:10" hidden="1" outlineLevel="1" x14ac:dyDescent="0.2">
      <c r="A875" s="55"/>
      <c r="B875" s="77" t="s">
        <v>169</v>
      </c>
      <c r="C875" s="78">
        <v>1</v>
      </c>
      <c r="D875" s="78" t="s">
        <v>196</v>
      </c>
      <c r="E875" s="57"/>
      <c r="F875" s="57"/>
      <c r="G875" s="57"/>
      <c r="H875" s="57"/>
      <c r="I875" s="58"/>
      <c r="J875" s="63"/>
    </row>
    <row r="876" spans="1:10" hidden="1" outlineLevel="1" x14ac:dyDescent="0.2">
      <c r="A876" s="62"/>
      <c r="B876" s="77" t="s">
        <v>170</v>
      </c>
      <c r="C876" s="78"/>
      <c r="D876" s="78"/>
      <c r="E876" s="79"/>
      <c r="F876" s="79"/>
      <c r="G876" s="79"/>
      <c r="H876" s="79"/>
      <c r="I876" s="79"/>
    </row>
    <row r="877" spans="1:10" hidden="1" outlineLevel="1" x14ac:dyDescent="0.2">
      <c r="A877" s="62"/>
      <c r="B877" s="76" t="s">
        <v>250</v>
      </c>
      <c r="C877" s="78">
        <v>8.0399999999999991</v>
      </c>
      <c r="D877" s="78" t="s">
        <v>251</v>
      </c>
      <c r="E877" s="79">
        <v>3281.36</v>
      </c>
      <c r="F877" s="79">
        <v>590.64</v>
      </c>
      <c r="G877" s="79">
        <f>ROUND((C877*(E877)),2)</f>
        <v>26382.13</v>
      </c>
      <c r="H877" s="79">
        <f>ROUND((C877*(F877)),2)</f>
        <v>4748.75</v>
      </c>
      <c r="I877" s="79"/>
    </row>
    <row r="878" spans="1:10" hidden="1" outlineLevel="1" x14ac:dyDescent="0.2">
      <c r="A878" s="62"/>
      <c r="B878" s="76" t="s">
        <v>326</v>
      </c>
      <c r="C878" s="78">
        <f>+C875*1.1</f>
        <v>1.1000000000000001</v>
      </c>
      <c r="D878" s="78" t="s">
        <v>196</v>
      </c>
      <c r="E878" s="79">
        <v>6533.9</v>
      </c>
      <c r="F878" s="79">
        <v>1176.0999999999999</v>
      </c>
      <c r="G878" s="79">
        <f>ROUND((C878*(E878)),2)</f>
        <v>7187.29</v>
      </c>
      <c r="H878" s="79">
        <f>ROUND((C878*(F878)),2)</f>
        <v>1293.71</v>
      </c>
      <c r="I878" s="79"/>
    </row>
    <row r="879" spans="1:10" hidden="1" outlineLevel="1" x14ac:dyDescent="0.2">
      <c r="A879" s="62"/>
      <c r="B879" s="76" t="s">
        <v>253</v>
      </c>
      <c r="C879" s="78">
        <f>+C877*2</f>
        <v>16.079999999999998</v>
      </c>
      <c r="D879" s="78" t="s">
        <v>182</v>
      </c>
      <c r="E879" s="79">
        <v>131.36000000000001</v>
      </c>
      <c r="F879" s="79">
        <v>23.64</v>
      </c>
      <c r="G879" s="79">
        <f>ROUND((C879*(E879)),2)</f>
        <v>2112.27</v>
      </c>
      <c r="H879" s="79">
        <f>ROUND((C879*(F879)),2)</f>
        <v>380.13</v>
      </c>
      <c r="I879" s="79"/>
    </row>
    <row r="880" spans="1:10" hidden="1" outlineLevel="1" x14ac:dyDescent="0.2">
      <c r="A880" s="62"/>
      <c r="B880" s="77" t="s">
        <v>190</v>
      </c>
      <c r="C880" s="78"/>
      <c r="D880" s="78"/>
      <c r="E880" s="79"/>
      <c r="F880" s="79"/>
      <c r="G880" s="79"/>
      <c r="H880" s="79"/>
      <c r="I880" s="79"/>
    </row>
    <row r="881" spans="1:10" hidden="1" outlineLevel="1" x14ac:dyDescent="0.2">
      <c r="A881" s="62"/>
      <c r="B881" s="76" t="s">
        <v>254</v>
      </c>
      <c r="C881" s="78">
        <f>+C877</f>
        <v>8.0399999999999991</v>
      </c>
      <c r="D881" s="78" t="s">
        <v>251</v>
      </c>
      <c r="E881" s="79">
        <v>403.33769999999998</v>
      </c>
      <c r="F881" s="79">
        <v>0</v>
      </c>
      <c r="G881" s="79">
        <f>ROUND((C881*(E881)),2)</f>
        <v>3242.84</v>
      </c>
      <c r="H881" s="79">
        <f>ROUND((C881*(F881)),2)</f>
        <v>0</v>
      </c>
      <c r="I881" s="79"/>
    </row>
    <row r="882" spans="1:10" hidden="1" outlineLevel="1" x14ac:dyDescent="0.2">
      <c r="A882" s="62"/>
      <c r="B882" s="76" t="s">
        <v>314</v>
      </c>
      <c r="C882" s="78">
        <f>2.78*4</f>
        <v>11.12</v>
      </c>
      <c r="D882" s="78" t="s">
        <v>255</v>
      </c>
      <c r="E882" s="79">
        <v>634.94999999999993</v>
      </c>
      <c r="F882" s="79">
        <v>0</v>
      </c>
      <c r="G882" s="79">
        <f>ROUND((C882*(E882)),2)</f>
        <v>7060.64</v>
      </c>
      <c r="H882" s="79">
        <f>ROUND((C882*(F882)),2)</f>
        <v>0</v>
      </c>
      <c r="I882" s="79"/>
    </row>
    <row r="883" spans="1:10" hidden="1" outlineLevel="1" x14ac:dyDescent="0.2">
      <c r="A883" s="62"/>
      <c r="B883" s="76" t="s">
        <v>174</v>
      </c>
      <c r="C883" s="78"/>
      <c r="D883" s="78"/>
      <c r="E883" s="79"/>
      <c r="F883" s="79"/>
      <c r="G883" s="79">
        <f>SUM(G877:G882)</f>
        <v>45985.17</v>
      </c>
      <c r="H883" s="79">
        <f>SUM(H877:H882)</f>
        <v>6422.59</v>
      </c>
      <c r="I883" s="79">
        <f>SUM(G883:H883)</f>
        <v>52407.759999999995</v>
      </c>
    </row>
    <row r="884" spans="1:10" collapsed="1" x14ac:dyDescent="0.2">
      <c r="A884" s="62"/>
      <c r="C884" s="78"/>
      <c r="D884" s="78"/>
      <c r="E884" s="79"/>
      <c r="F884" s="79"/>
      <c r="G884" s="79"/>
      <c r="H884" s="79"/>
      <c r="I884" s="79"/>
    </row>
    <row r="885" spans="1:10" ht="24" x14ac:dyDescent="0.2">
      <c r="A885" s="71">
        <f>+A873+0.01</f>
        <v>104.3900000000002</v>
      </c>
      <c r="B885" s="72" t="s">
        <v>334</v>
      </c>
      <c r="C885" s="73">
        <v>1</v>
      </c>
      <c r="D885" s="73" t="s">
        <v>196</v>
      </c>
      <c r="E885" s="74"/>
      <c r="F885" s="74"/>
      <c r="G885" s="74">
        <f>+G895/C887</f>
        <v>67732.58</v>
      </c>
      <c r="H885" s="74">
        <f>+H895/C887</f>
        <v>3216.8500000000004</v>
      </c>
      <c r="I885" s="75">
        <f>+H885+G885</f>
        <v>70949.430000000008</v>
      </c>
      <c r="J885" s="66" t="s">
        <v>167</v>
      </c>
    </row>
    <row r="886" spans="1:10" hidden="1" outlineLevel="1" x14ac:dyDescent="0.2">
      <c r="A886" s="55"/>
      <c r="B886" s="76" t="s">
        <v>286</v>
      </c>
      <c r="C886" s="56"/>
      <c r="D886" s="56"/>
      <c r="E886" s="57"/>
      <c r="F886" s="57"/>
      <c r="G886" s="57"/>
      <c r="H886" s="57"/>
      <c r="I886" s="58"/>
      <c r="J886" s="63"/>
    </row>
    <row r="887" spans="1:10" hidden="1" outlineLevel="1" x14ac:dyDescent="0.2">
      <c r="A887" s="55"/>
      <c r="B887" s="77" t="s">
        <v>169</v>
      </c>
      <c r="C887" s="78">
        <v>1</v>
      </c>
      <c r="D887" s="78" t="s">
        <v>196</v>
      </c>
      <c r="E887" s="57"/>
      <c r="F887" s="57"/>
      <c r="G887" s="57"/>
      <c r="H887" s="57"/>
      <c r="I887" s="58"/>
      <c r="J887" s="63"/>
    </row>
    <row r="888" spans="1:10" hidden="1" outlineLevel="1" x14ac:dyDescent="0.2">
      <c r="A888" s="62"/>
      <c r="B888" s="77" t="s">
        <v>170</v>
      </c>
      <c r="C888" s="78"/>
      <c r="D888" s="78"/>
      <c r="E888" s="79"/>
      <c r="F888" s="79"/>
      <c r="G888" s="79"/>
      <c r="H888" s="79"/>
      <c r="I888" s="79"/>
    </row>
    <row r="889" spans="1:10" hidden="1" outlineLevel="1" x14ac:dyDescent="0.2">
      <c r="A889" s="62"/>
      <c r="B889" s="76" t="s">
        <v>250</v>
      </c>
      <c r="C889" s="78">
        <v>2.97</v>
      </c>
      <c r="D889" s="78" t="s">
        <v>251</v>
      </c>
      <c r="E889" s="79">
        <v>3281.36</v>
      </c>
      <c r="F889" s="79">
        <v>590.64</v>
      </c>
      <c r="G889" s="79">
        <f>ROUND((C889*(E889)),2)</f>
        <v>9745.64</v>
      </c>
      <c r="H889" s="79">
        <f>ROUND((C889*(F889)),2)</f>
        <v>1754.2</v>
      </c>
      <c r="I889" s="79"/>
    </row>
    <row r="890" spans="1:10" hidden="1" outlineLevel="1" x14ac:dyDescent="0.2">
      <c r="A890" s="62"/>
      <c r="B890" s="76" t="s">
        <v>335</v>
      </c>
      <c r="C890" s="78">
        <f>+C887*1.1</f>
        <v>1.1000000000000001</v>
      </c>
      <c r="D890" s="78" t="s">
        <v>196</v>
      </c>
      <c r="E890" s="79">
        <v>6677.97</v>
      </c>
      <c r="F890" s="79">
        <v>1202.03</v>
      </c>
      <c r="G890" s="79">
        <f>ROUND((C890*(E890)),2)</f>
        <v>7345.77</v>
      </c>
      <c r="H890" s="79">
        <f>ROUND((C890*(F890)),2)</f>
        <v>1322.23</v>
      </c>
      <c r="I890" s="79"/>
    </row>
    <row r="891" spans="1:10" hidden="1" outlineLevel="1" x14ac:dyDescent="0.2">
      <c r="A891" s="62"/>
      <c r="B891" s="76" t="s">
        <v>253</v>
      </c>
      <c r="C891" s="78">
        <f>+C889*2</f>
        <v>5.94</v>
      </c>
      <c r="D891" s="78" t="s">
        <v>182</v>
      </c>
      <c r="E891" s="79">
        <v>131.36000000000001</v>
      </c>
      <c r="F891" s="79">
        <v>23.64</v>
      </c>
      <c r="G891" s="79">
        <f>ROUND((C891*(E891)),2)</f>
        <v>780.28</v>
      </c>
      <c r="H891" s="79">
        <f>ROUND((C891*(F891)),2)</f>
        <v>140.41999999999999</v>
      </c>
      <c r="I891" s="79"/>
    </row>
    <row r="892" spans="1:10" hidden="1" outlineLevel="1" x14ac:dyDescent="0.2">
      <c r="A892" s="62"/>
      <c r="B892" s="77" t="s">
        <v>190</v>
      </c>
      <c r="C892" s="78"/>
      <c r="D892" s="78"/>
      <c r="E892" s="79"/>
      <c r="F892" s="79"/>
      <c r="G892" s="79"/>
      <c r="H892" s="79"/>
      <c r="I892" s="79"/>
    </row>
    <row r="893" spans="1:10" hidden="1" outlineLevel="1" x14ac:dyDescent="0.2">
      <c r="A893" s="62"/>
      <c r="B893" s="76" t="s">
        <v>254</v>
      </c>
      <c r="C893" s="78">
        <v>25</v>
      </c>
      <c r="D893" s="78" t="s">
        <v>255</v>
      </c>
      <c r="E893" s="79">
        <v>134.43560000000002</v>
      </c>
      <c r="F893" s="79">
        <v>0</v>
      </c>
      <c r="G893" s="79">
        <f>ROUND((C893*(E893)),2)</f>
        <v>3360.89</v>
      </c>
      <c r="H893" s="79">
        <f>ROUND((C893*(F893)),2)</f>
        <v>0</v>
      </c>
      <c r="I893" s="79"/>
    </row>
    <row r="894" spans="1:10" hidden="1" outlineLevel="1" x14ac:dyDescent="0.2">
      <c r="A894" s="62"/>
      <c r="B894" s="76" t="s">
        <v>280</v>
      </c>
      <c r="C894" s="78">
        <f>25*4</f>
        <v>100</v>
      </c>
      <c r="D894" s="78" t="s">
        <v>255</v>
      </c>
      <c r="E894" s="79">
        <v>465</v>
      </c>
      <c r="F894" s="79">
        <v>0</v>
      </c>
      <c r="G894" s="79">
        <f>ROUND((C894*(E894)),2)</f>
        <v>46500</v>
      </c>
      <c r="H894" s="79">
        <f>ROUND((C894*(F894)),2)</f>
        <v>0</v>
      </c>
      <c r="I894" s="79"/>
    </row>
    <row r="895" spans="1:10" hidden="1" outlineLevel="1" x14ac:dyDescent="0.2">
      <c r="A895" s="62"/>
      <c r="B895" s="76" t="s">
        <v>174</v>
      </c>
      <c r="C895" s="78"/>
      <c r="D895" s="78"/>
      <c r="E895" s="79"/>
      <c r="F895" s="79"/>
      <c r="G895" s="79">
        <f>SUM(G889:G894)</f>
        <v>67732.58</v>
      </c>
      <c r="H895" s="79">
        <f>SUM(H889:H894)</f>
        <v>3216.8500000000004</v>
      </c>
      <c r="I895" s="79">
        <f>SUM(G895:H895)</f>
        <v>70949.430000000008</v>
      </c>
    </row>
    <row r="896" spans="1:10" collapsed="1" x14ac:dyDescent="0.2">
      <c r="A896" s="62"/>
      <c r="C896" s="78"/>
      <c r="D896" s="78"/>
      <c r="E896" s="79"/>
      <c r="F896" s="79"/>
      <c r="G896" s="79"/>
      <c r="H896" s="79"/>
      <c r="I896" s="79"/>
    </row>
    <row r="897" spans="1:10" ht="24" x14ac:dyDescent="0.2">
      <c r="A897" s="71">
        <f>+A885+0.01</f>
        <v>104.4000000000002</v>
      </c>
      <c r="B897" s="72" t="s">
        <v>336</v>
      </c>
      <c r="C897" s="73">
        <v>1</v>
      </c>
      <c r="D897" s="73" t="s">
        <v>196</v>
      </c>
      <c r="E897" s="74"/>
      <c r="F897" s="74"/>
      <c r="G897" s="74">
        <f>+G907/C899</f>
        <v>71453.86</v>
      </c>
      <c r="H897" s="74">
        <f>+H907/C899</f>
        <v>3886.67</v>
      </c>
      <c r="I897" s="75">
        <f>+H897+G897</f>
        <v>75340.53</v>
      </c>
      <c r="J897" s="66" t="s">
        <v>167</v>
      </c>
    </row>
    <row r="898" spans="1:10" hidden="1" outlineLevel="1" x14ac:dyDescent="0.2">
      <c r="A898" s="55"/>
      <c r="B898" s="76" t="s">
        <v>291</v>
      </c>
      <c r="C898" s="56"/>
      <c r="D898" s="56"/>
      <c r="E898" s="57"/>
      <c r="F898" s="57"/>
      <c r="G898" s="57"/>
      <c r="H898" s="57"/>
      <c r="I898" s="58"/>
      <c r="J898" s="63"/>
    </row>
    <row r="899" spans="1:10" hidden="1" outlineLevel="1" x14ac:dyDescent="0.2">
      <c r="A899" s="55"/>
      <c r="B899" s="77" t="s">
        <v>169</v>
      </c>
      <c r="C899" s="78">
        <v>1</v>
      </c>
      <c r="D899" s="78" t="s">
        <v>196</v>
      </c>
      <c r="E899" s="57"/>
      <c r="F899" s="57"/>
      <c r="G899" s="57"/>
      <c r="H899" s="57"/>
      <c r="I899" s="58"/>
      <c r="J899" s="63"/>
    </row>
    <row r="900" spans="1:10" hidden="1" outlineLevel="1" x14ac:dyDescent="0.2">
      <c r="A900" s="62"/>
      <c r="B900" s="77" t="s">
        <v>170</v>
      </c>
      <c r="C900" s="78"/>
      <c r="D900" s="78"/>
      <c r="E900" s="79"/>
      <c r="F900" s="79"/>
      <c r="G900" s="79"/>
      <c r="H900" s="79"/>
      <c r="I900" s="79"/>
    </row>
    <row r="901" spans="1:10" hidden="1" outlineLevel="1" x14ac:dyDescent="0.2">
      <c r="A901" s="62"/>
      <c r="B901" s="76" t="s">
        <v>250</v>
      </c>
      <c r="C901" s="78">
        <v>4.0199999999999996</v>
      </c>
      <c r="D901" s="78" t="s">
        <v>251</v>
      </c>
      <c r="E901" s="79">
        <v>3281.36</v>
      </c>
      <c r="F901" s="79">
        <v>590.64</v>
      </c>
      <c r="G901" s="79">
        <f>ROUND((C901*(E901)),2)</f>
        <v>13191.07</v>
      </c>
      <c r="H901" s="79">
        <f>ROUND((C901*(F901)),2)</f>
        <v>2374.37</v>
      </c>
      <c r="I901" s="79"/>
    </row>
    <row r="902" spans="1:10" hidden="1" outlineLevel="1" x14ac:dyDescent="0.2">
      <c r="A902" s="62"/>
      <c r="B902" s="76" t="s">
        <v>335</v>
      </c>
      <c r="C902" s="78">
        <f>+C899*1.1</f>
        <v>1.1000000000000001</v>
      </c>
      <c r="D902" s="78" t="s">
        <v>196</v>
      </c>
      <c r="E902" s="79">
        <v>6677.97</v>
      </c>
      <c r="F902" s="79">
        <v>1202.03</v>
      </c>
      <c r="G902" s="79">
        <f>ROUND((C902*(E902)),2)</f>
        <v>7345.77</v>
      </c>
      <c r="H902" s="79">
        <f>ROUND((C902*(F902)),2)</f>
        <v>1322.23</v>
      </c>
      <c r="I902" s="79"/>
    </row>
    <row r="903" spans="1:10" hidden="1" outlineLevel="1" x14ac:dyDescent="0.2">
      <c r="A903" s="62"/>
      <c r="B903" s="76" t="s">
        <v>253</v>
      </c>
      <c r="C903" s="78">
        <f>+C901*2</f>
        <v>8.0399999999999991</v>
      </c>
      <c r="D903" s="78" t="s">
        <v>182</v>
      </c>
      <c r="E903" s="79">
        <v>131.36000000000001</v>
      </c>
      <c r="F903" s="79">
        <v>23.64</v>
      </c>
      <c r="G903" s="79">
        <f>ROUND((C903*(E903)),2)</f>
        <v>1056.1300000000001</v>
      </c>
      <c r="H903" s="79">
        <f>ROUND((C903*(F903)),2)</f>
        <v>190.07</v>
      </c>
      <c r="I903" s="79"/>
    </row>
    <row r="904" spans="1:10" hidden="1" outlineLevel="1" x14ac:dyDescent="0.2">
      <c r="A904" s="62"/>
      <c r="B904" s="77" t="s">
        <v>190</v>
      </c>
      <c r="C904" s="78"/>
      <c r="D904" s="78"/>
      <c r="E904" s="79"/>
      <c r="F904" s="79"/>
      <c r="G904" s="79"/>
      <c r="H904" s="79"/>
      <c r="I904" s="79"/>
    </row>
    <row r="905" spans="1:10" hidden="1" outlineLevel="1" x14ac:dyDescent="0.2">
      <c r="A905" s="62"/>
      <c r="B905" s="76" t="s">
        <v>254</v>
      </c>
      <c r="C905" s="78">
        <v>25</v>
      </c>
      <c r="D905" s="78" t="s">
        <v>255</v>
      </c>
      <c r="E905" s="79">
        <v>134.43560000000002</v>
      </c>
      <c r="F905" s="79">
        <v>0</v>
      </c>
      <c r="G905" s="79">
        <f>ROUND((C905*(E905)),2)</f>
        <v>3360.89</v>
      </c>
      <c r="H905" s="79">
        <f>ROUND((C905*(F905)),2)</f>
        <v>0</v>
      </c>
      <c r="I905" s="79"/>
    </row>
    <row r="906" spans="1:10" hidden="1" outlineLevel="1" x14ac:dyDescent="0.2">
      <c r="A906" s="62"/>
      <c r="B906" s="76" t="s">
        <v>280</v>
      </c>
      <c r="C906" s="78">
        <f>25*4</f>
        <v>100</v>
      </c>
      <c r="D906" s="78" t="s">
        <v>255</v>
      </c>
      <c r="E906" s="79">
        <v>465</v>
      </c>
      <c r="F906" s="79">
        <v>0</v>
      </c>
      <c r="G906" s="79">
        <f>ROUND((C906*(E906)),2)</f>
        <v>46500</v>
      </c>
      <c r="H906" s="79">
        <f>ROUND((C906*(F906)),2)</f>
        <v>0</v>
      </c>
      <c r="I906" s="79"/>
    </row>
    <row r="907" spans="1:10" hidden="1" outlineLevel="1" x14ac:dyDescent="0.2">
      <c r="A907" s="62"/>
      <c r="B907" s="76" t="s">
        <v>174</v>
      </c>
      <c r="C907" s="78"/>
      <c r="D907" s="78"/>
      <c r="E907" s="79"/>
      <c r="F907" s="79"/>
      <c r="G907" s="79">
        <f>SUM(G901:G906)</f>
        <v>71453.86</v>
      </c>
      <c r="H907" s="79">
        <f>SUM(H901:H906)</f>
        <v>3886.67</v>
      </c>
      <c r="I907" s="79">
        <f>SUM(G907:H907)</f>
        <v>75340.53</v>
      </c>
    </row>
    <row r="908" spans="1:10" collapsed="1" x14ac:dyDescent="0.2">
      <c r="A908" s="62"/>
      <c r="C908" s="78"/>
      <c r="D908" s="78"/>
      <c r="E908" s="79"/>
      <c r="F908" s="79"/>
      <c r="G908" s="79"/>
      <c r="H908" s="79"/>
      <c r="I908" s="79"/>
    </row>
    <row r="909" spans="1:10" ht="24" x14ac:dyDescent="0.2">
      <c r="A909" s="71">
        <f>+A897+0.01</f>
        <v>104.41000000000021</v>
      </c>
      <c r="B909" s="72" t="s">
        <v>337</v>
      </c>
      <c r="C909" s="73">
        <v>1</v>
      </c>
      <c r="D909" s="73" t="s">
        <v>196</v>
      </c>
      <c r="E909" s="74"/>
      <c r="F909" s="74"/>
      <c r="G909" s="74">
        <f>+G919/C911</f>
        <v>50886.35</v>
      </c>
      <c r="H909" s="74">
        <f>+H919/C911</f>
        <v>3178.5699999999997</v>
      </c>
      <c r="I909" s="75">
        <f>+H909+G909</f>
        <v>54064.92</v>
      </c>
      <c r="J909" s="66" t="s">
        <v>167</v>
      </c>
    </row>
    <row r="910" spans="1:10" hidden="1" outlineLevel="1" x14ac:dyDescent="0.2">
      <c r="A910" s="55"/>
      <c r="B910" s="76" t="s">
        <v>294</v>
      </c>
      <c r="C910" s="56"/>
      <c r="D910" s="56"/>
      <c r="E910" s="57"/>
      <c r="F910" s="57"/>
      <c r="G910" s="57"/>
      <c r="H910" s="57"/>
      <c r="I910" s="58"/>
      <c r="J910" s="63"/>
    </row>
    <row r="911" spans="1:10" hidden="1" outlineLevel="1" x14ac:dyDescent="0.2">
      <c r="A911" s="55"/>
      <c r="B911" s="77" t="s">
        <v>169</v>
      </c>
      <c r="C911" s="78">
        <v>1</v>
      </c>
      <c r="D911" s="78" t="s">
        <v>196</v>
      </c>
      <c r="E911" s="57"/>
      <c r="F911" s="57"/>
      <c r="G911" s="57"/>
      <c r="H911" s="57"/>
      <c r="I911" s="58"/>
      <c r="J911" s="63"/>
    </row>
    <row r="912" spans="1:10" hidden="1" outlineLevel="1" x14ac:dyDescent="0.2">
      <c r="A912" s="62"/>
      <c r="B912" s="77" t="s">
        <v>170</v>
      </c>
      <c r="C912" s="78"/>
      <c r="D912" s="78"/>
      <c r="E912" s="79"/>
      <c r="F912" s="79"/>
      <c r="G912" s="79"/>
      <c r="H912" s="79"/>
      <c r="I912" s="79"/>
    </row>
    <row r="913" spans="1:10" hidden="1" outlineLevel="1" x14ac:dyDescent="0.2">
      <c r="A913" s="62"/>
      <c r="B913" s="76" t="s">
        <v>250</v>
      </c>
      <c r="C913" s="78">
        <v>2.91</v>
      </c>
      <c r="D913" s="78" t="s">
        <v>251</v>
      </c>
      <c r="E913" s="79">
        <v>3281.36</v>
      </c>
      <c r="F913" s="79">
        <v>590.64</v>
      </c>
      <c r="G913" s="79">
        <f>ROUND((C913*(E913)),2)</f>
        <v>9548.76</v>
      </c>
      <c r="H913" s="79">
        <f>ROUND((C913*(F913)),2)</f>
        <v>1718.76</v>
      </c>
      <c r="I913" s="79"/>
    </row>
    <row r="914" spans="1:10" hidden="1" outlineLevel="1" x14ac:dyDescent="0.2">
      <c r="A914" s="62"/>
      <c r="B914" s="76" t="s">
        <v>335</v>
      </c>
      <c r="C914" s="78">
        <f>+C911*1.1</f>
        <v>1.1000000000000001</v>
      </c>
      <c r="D914" s="78" t="s">
        <v>196</v>
      </c>
      <c r="E914" s="79">
        <v>6677.97</v>
      </c>
      <c r="F914" s="79">
        <v>1202.03</v>
      </c>
      <c r="G914" s="79">
        <f>ROUND((C914*(E914)),2)</f>
        <v>7345.77</v>
      </c>
      <c r="H914" s="79">
        <f>ROUND((C914*(F914)),2)</f>
        <v>1322.23</v>
      </c>
      <c r="I914" s="79"/>
    </row>
    <row r="915" spans="1:10" hidden="1" outlineLevel="1" x14ac:dyDescent="0.2">
      <c r="A915" s="62"/>
      <c r="B915" s="76" t="s">
        <v>253</v>
      </c>
      <c r="C915" s="78">
        <f>+C913*2</f>
        <v>5.82</v>
      </c>
      <c r="D915" s="78" t="s">
        <v>182</v>
      </c>
      <c r="E915" s="79">
        <v>131.36000000000001</v>
      </c>
      <c r="F915" s="79">
        <v>23.64</v>
      </c>
      <c r="G915" s="79">
        <f>ROUND((C915*(E915)),2)</f>
        <v>764.52</v>
      </c>
      <c r="H915" s="79">
        <f>ROUND((C915*(F915)),2)</f>
        <v>137.58000000000001</v>
      </c>
      <c r="I915" s="79"/>
    </row>
    <row r="916" spans="1:10" hidden="1" outlineLevel="1" x14ac:dyDescent="0.2">
      <c r="A916" s="62"/>
      <c r="B916" s="77" t="s">
        <v>190</v>
      </c>
      <c r="C916" s="78"/>
      <c r="D916" s="78"/>
      <c r="E916" s="79"/>
      <c r="F916" s="79"/>
      <c r="G916" s="79"/>
      <c r="H916" s="79"/>
      <c r="I916" s="79"/>
    </row>
    <row r="917" spans="1:10" hidden="1" outlineLevel="1" x14ac:dyDescent="0.2">
      <c r="A917" s="62"/>
      <c r="B917" s="76" t="s">
        <v>254</v>
      </c>
      <c r="C917" s="78">
        <v>16.66</v>
      </c>
      <c r="D917" s="78" t="s">
        <v>255</v>
      </c>
      <c r="E917" s="79">
        <v>134.43560000000002</v>
      </c>
      <c r="F917" s="79">
        <v>0</v>
      </c>
      <c r="G917" s="79">
        <f>ROUND((C917*(E917)),2)</f>
        <v>2239.6999999999998</v>
      </c>
      <c r="H917" s="79">
        <f>ROUND((C917*(F917)),2)</f>
        <v>0</v>
      </c>
      <c r="I917" s="79"/>
    </row>
    <row r="918" spans="1:10" hidden="1" outlineLevel="1" x14ac:dyDescent="0.2">
      <c r="A918" s="62"/>
      <c r="B918" s="76" t="s">
        <v>280</v>
      </c>
      <c r="C918" s="78">
        <f>+C917*4</f>
        <v>66.64</v>
      </c>
      <c r="D918" s="78" t="s">
        <v>255</v>
      </c>
      <c r="E918" s="79">
        <v>465</v>
      </c>
      <c r="F918" s="79">
        <v>0</v>
      </c>
      <c r="G918" s="79">
        <f>ROUND((C918*(E918)),2)</f>
        <v>30987.599999999999</v>
      </c>
      <c r="H918" s="79">
        <f>ROUND((C918*(F918)),2)</f>
        <v>0</v>
      </c>
      <c r="I918" s="79"/>
    </row>
    <row r="919" spans="1:10" hidden="1" outlineLevel="1" x14ac:dyDescent="0.2">
      <c r="A919" s="62"/>
      <c r="B919" s="76" t="s">
        <v>174</v>
      </c>
      <c r="C919" s="78"/>
      <c r="D919" s="78"/>
      <c r="E919" s="79"/>
      <c r="F919" s="79"/>
      <c r="G919" s="79">
        <f>SUM(G913:G918)</f>
        <v>50886.35</v>
      </c>
      <c r="H919" s="79">
        <f>SUM(H913:H918)</f>
        <v>3178.5699999999997</v>
      </c>
      <c r="I919" s="79">
        <f>SUM(G919:H919)</f>
        <v>54064.92</v>
      </c>
    </row>
    <row r="920" spans="1:10" collapsed="1" x14ac:dyDescent="0.2">
      <c r="A920" s="62"/>
      <c r="C920" s="78"/>
      <c r="D920" s="78"/>
      <c r="E920" s="79"/>
      <c r="F920" s="79"/>
      <c r="G920" s="79"/>
      <c r="H920" s="79"/>
      <c r="I920" s="79"/>
    </row>
    <row r="921" spans="1:10" ht="24" x14ac:dyDescent="0.2">
      <c r="A921" s="71">
        <f>+A909+0.01</f>
        <v>104.42000000000021</v>
      </c>
      <c r="B921" s="72" t="s">
        <v>338</v>
      </c>
      <c r="C921" s="73">
        <v>1</v>
      </c>
      <c r="D921" s="73" t="s">
        <v>196</v>
      </c>
      <c r="E921" s="74"/>
      <c r="F921" s="74"/>
      <c r="G921" s="74">
        <f>+G931/C923</f>
        <v>40721.06</v>
      </c>
      <c r="H921" s="74">
        <f>+H931/C923</f>
        <v>3376.33</v>
      </c>
      <c r="I921" s="75">
        <f>+H921+G921</f>
        <v>44097.39</v>
      </c>
      <c r="J921" s="66" t="s">
        <v>167</v>
      </c>
    </row>
    <row r="922" spans="1:10" hidden="1" outlineLevel="1" x14ac:dyDescent="0.2">
      <c r="A922" s="55"/>
      <c r="B922" s="76" t="s">
        <v>297</v>
      </c>
      <c r="C922" s="56"/>
      <c r="D922" s="56"/>
      <c r="E922" s="57"/>
      <c r="F922" s="57"/>
      <c r="G922" s="57"/>
      <c r="H922" s="57"/>
      <c r="I922" s="58"/>
      <c r="J922" s="63"/>
    </row>
    <row r="923" spans="1:10" hidden="1" outlineLevel="1" x14ac:dyDescent="0.2">
      <c r="A923" s="55"/>
      <c r="B923" s="77" t="s">
        <v>169</v>
      </c>
      <c r="C923" s="78">
        <v>1</v>
      </c>
      <c r="D923" s="78" t="s">
        <v>196</v>
      </c>
      <c r="E923" s="57"/>
      <c r="F923" s="57"/>
      <c r="G923" s="57"/>
      <c r="H923" s="57"/>
      <c r="I923" s="58"/>
      <c r="J923" s="63"/>
    </row>
    <row r="924" spans="1:10" hidden="1" outlineLevel="1" x14ac:dyDescent="0.2">
      <c r="A924" s="62"/>
      <c r="B924" s="77" t="s">
        <v>170</v>
      </c>
      <c r="C924" s="78"/>
      <c r="D924" s="78"/>
      <c r="E924" s="79"/>
      <c r="F924" s="79"/>
      <c r="G924" s="79"/>
      <c r="H924" s="79"/>
      <c r="I924" s="79"/>
    </row>
    <row r="925" spans="1:10" hidden="1" outlineLevel="1" x14ac:dyDescent="0.2">
      <c r="A925" s="62"/>
      <c r="B925" s="76" t="s">
        <v>250</v>
      </c>
      <c r="C925" s="78">
        <v>3.22</v>
      </c>
      <c r="D925" s="78" t="s">
        <v>251</v>
      </c>
      <c r="E925" s="79">
        <v>3281.36</v>
      </c>
      <c r="F925" s="79">
        <v>590.64</v>
      </c>
      <c r="G925" s="79">
        <f>ROUND((C925*(E925)),2)</f>
        <v>10565.98</v>
      </c>
      <c r="H925" s="79">
        <f>ROUND((C925*(F925)),2)</f>
        <v>1901.86</v>
      </c>
      <c r="I925" s="79"/>
    </row>
    <row r="926" spans="1:10" hidden="1" outlineLevel="1" x14ac:dyDescent="0.2">
      <c r="A926" s="62"/>
      <c r="B926" s="76" t="s">
        <v>335</v>
      </c>
      <c r="C926" s="78">
        <f>+C923*1.1</f>
        <v>1.1000000000000001</v>
      </c>
      <c r="D926" s="78" t="s">
        <v>196</v>
      </c>
      <c r="E926" s="79">
        <v>6677.97</v>
      </c>
      <c r="F926" s="79">
        <v>1202.03</v>
      </c>
      <c r="G926" s="79">
        <f>ROUND((C926*(E926)),2)</f>
        <v>7345.77</v>
      </c>
      <c r="H926" s="79">
        <f>ROUND((C926*(F926)),2)</f>
        <v>1322.23</v>
      </c>
      <c r="I926" s="79"/>
    </row>
    <row r="927" spans="1:10" hidden="1" outlineLevel="1" x14ac:dyDescent="0.2">
      <c r="A927" s="62"/>
      <c r="B927" s="76" t="s">
        <v>253</v>
      </c>
      <c r="C927" s="78">
        <f>+C925*2</f>
        <v>6.44</v>
      </c>
      <c r="D927" s="78" t="s">
        <v>182</v>
      </c>
      <c r="E927" s="79">
        <v>131.36000000000001</v>
      </c>
      <c r="F927" s="79">
        <v>23.64</v>
      </c>
      <c r="G927" s="79">
        <f>ROUND((C927*(E927)),2)</f>
        <v>845.96</v>
      </c>
      <c r="H927" s="79">
        <f>ROUND((C927*(F927)),2)</f>
        <v>152.24</v>
      </c>
      <c r="I927" s="79"/>
    </row>
    <row r="928" spans="1:10" hidden="1" outlineLevel="1" x14ac:dyDescent="0.2">
      <c r="A928" s="62"/>
      <c r="B928" s="77" t="s">
        <v>190</v>
      </c>
      <c r="C928" s="78"/>
      <c r="D928" s="78"/>
      <c r="E928" s="79"/>
      <c r="F928" s="79"/>
      <c r="G928" s="79"/>
      <c r="H928" s="79"/>
      <c r="I928" s="79"/>
    </row>
    <row r="929" spans="1:10" hidden="1" outlineLevel="1" x14ac:dyDescent="0.2">
      <c r="A929" s="62"/>
      <c r="B929" s="76" t="s">
        <v>254</v>
      </c>
      <c r="C929" s="78">
        <f>+C925</f>
        <v>3.22</v>
      </c>
      <c r="D929" s="78" t="s">
        <v>251</v>
      </c>
      <c r="E929" s="79">
        <v>403.33769999999998</v>
      </c>
      <c r="F929" s="79">
        <v>0</v>
      </c>
      <c r="G929" s="79">
        <f>ROUND((C929*(E929)),2)</f>
        <v>1298.75</v>
      </c>
      <c r="H929" s="79">
        <f>ROUND((C929*(F929)),2)</f>
        <v>0</v>
      </c>
      <c r="I929" s="79"/>
    </row>
    <row r="930" spans="1:10" hidden="1" outlineLevel="1" x14ac:dyDescent="0.2">
      <c r="A930" s="62"/>
      <c r="B930" s="76" t="s">
        <v>280</v>
      </c>
      <c r="C930" s="78">
        <f>11.11*4</f>
        <v>44.44</v>
      </c>
      <c r="D930" s="78" t="s">
        <v>255</v>
      </c>
      <c r="E930" s="79">
        <v>465</v>
      </c>
      <c r="F930" s="79">
        <v>0</v>
      </c>
      <c r="G930" s="79">
        <f>ROUND((C930*(E930)),2)</f>
        <v>20664.599999999999</v>
      </c>
      <c r="H930" s="79">
        <f>ROUND((C930*(F930)),2)</f>
        <v>0</v>
      </c>
      <c r="I930" s="79"/>
    </row>
    <row r="931" spans="1:10" hidden="1" outlineLevel="1" x14ac:dyDescent="0.2">
      <c r="A931" s="62"/>
      <c r="B931" s="76" t="s">
        <v>174</v>
      </c>
      <c r="C931" s="78"/>
      <c r="D931" s="78"/>
      <c r="E931" s="79"/>
      <c r="F931" s="79"/>
      <c r="G931" s="79">
        <f>SUM(G925:G930)</f>
        <v>40721.06</v>
      </c>
      <c r="H931" s="79">
        <f>SUM(H925:H930)</f>
        <v>3376.33</v>
      </c>
      <c r="I931" s="79">
        <f>SUM(G931:H931)</f>
        <v>44097.39</v>
      </c>
    </row>
    <row r="932" spans="1:10" collapsed="1" x14ac:dyDescent="0.2">
      <c r="A932" s="62"/>
      <c r="C932" s="78"/>
      <c r="D932" s="78"/>
      <c r="E932" s="79"/>
      <c r="F932" s="79"/>
      <c r="G932" s="79"/>
      <c r="H932" s="79"/>
      <c r="I932" s="79"/>
    </row>
    <row r="933" spans="1:10" ht="24" x14ac:dyDescent="0.2">
      <c r="A933" s="71">
        <f>+A921+0.01</f>
        <v>104.43000000000022</v>
      </c>
      <c r="B933" s="72" t="s">
        <v>339</v>
      </c>
      <c r="C933" s="73">
        <v>1</v>
      </c>
      <c r="D933" s="73" t="s">
        <v>196</v>
      </c>
      <c r="E933" s="74"/>
      <c r="F933" s="74"/>
      <c r="G933" s="74">
        <f>+G943/C935</f>
        <v>37477.31</v>
      </c>
      <c r="H933" s="74">
        <f>+H943/C935</f>
        <v>3382.71</v>
      </c>
      <c r="I933" s="75">
        <f>+H933+G933</f>
        <v>40860.019999999997</v>
      </c>
      <c r="J933" s="66" t="s">
        <v>167</v>
      </c>
    </row>
    <row r="934" spans="1:10" hidden="1" outlineLevel="1" x14ac:dyDescent="0.2">
      <c r="A934" s="55"/>
      <c r="B934" s="76" t="s">
        <v>301</v>
      </c>
      <c r="C934" s="56"/>
      <c r="D934" s="56"/>
      <c r="E934" s="57"/>
      <c r="F934" s="57"/>
      <c r="G934" s="57"/>
      <c r="H934" s="57"/>
      <c r="I934" s="58"/>
      <c r="J934" s="63"/>
    </row>
    <row r="935" spans="1:10" hidden="1" outlineLevel="1" x14ac:dyDescent="0.2">
      <c r="A935" s="55"/>
      <c r="B935" s="77" t="s">
        <v>169</v>
      </c>
      <c r="C935" s="78">
        <v>1</v>
      </c>
      <c r="D935" s="78" t="s">
        <v>196</v>
      </c>
      <c r="E935" s="57"/>
      <c r="F935" s="57"/>
      <c r="G935" s="57"/>
      <c r="H935" s="57"/>
      <c r="I935" s="58"/>
      <c r="J935" s="63"/>
    </row>
    <row r="936" spans="1:10" hidden="1" outlineLevel="1" x14ac:dyDescent="0.2">
      <c r="A936" s="62"/>
      <c r="B936" s="77" t="s">
        <v>170</v>
      </c>
      <c r="C936" s="78"/>
      <c r="D936" s="78"/>
      <c r="E936" s="79"/>
      <c r="F936" s="79"/>
      <c r="G936" s="79"/>
      <c r="H936" s="79"/>
      <c r="I936" s="79"/>
    </row>
    <row r="937" spans="1:10" hidden="1" outlineLevel="1" x14ac:dyDescent="0.2">
      <c r="A937" s="62"/>
      <c r="B937" s="76" t="s">
        <v>250</v>
      </c>
      <c r="C937" s="78">
        <v>3.23</v>
      </c>
      <c r="D937" s="78" t="s">
        <v>251</v>
      </c>
      <c r="E937" s="79">
        <v>3281.36</v>
      </c>
      <c r="F937" s="79">
        <v>590.64</v>
      </c>
      <c r="G937" s="79">
        <f>ROUND((C937*(E937)),2)</f>
        <v>10598.79</v>
      </c>
      <c r="H937" s="79">
        <f>ROUND((C937*(F937)),2)</f>
        <v>1907.77</v>
      </c>
      <c r="I937" s="79"/>
    </row>
    <row r="938" spans="1:10" hidden="1" outlineLevel="1" x14ac:dyDescent="0.2">
      <c r="A938" s="62"/>
      <c r="B938" s="76" t="s">
        <v>335</v>
      </c>
      <c r="C938" s="78">
        <f>+C935*1.1</f>
        <v>1.1000000000000001</v>
      </c>
      <c r="D938" s="78" t="s">
        <v>196</v>
      </c>
      <c r="E938" s="79">
        <v>6677.97</v>
      </c>
      <c r="F938" s="79">
        <v>1202.03</v>
      </c>
      <c r="G938" s="79">
        <f>ROUND((C938*(E938)),2)</f>
        <v>7345.77</v>
      </c>
      <c r="H938" s="79">
        <f>ROUND((C938*(F938)),2)</f>
        <v>1322.23</v>
      </c>
      <c r="I938" s="79"/>
    </row>
    <row r="939" spans="1:10" hidden="1" outlineLevel="1" x14ac:dyDescent="0.2">
      <c r="A939" s="62"/>
      <c r="B939" s="76" t="s">
        <v>253</v>
      </c>
      <c r="C939" s="78">
        <f>+C937*2</f>
        <v>6.46</v>
      </c>
      <c r="D939" s="78" t="s">
        <v>182</v>
      </c>
      <c r="E939" s="79">
        <v>131.36000000000001</v>
      </c>
      <c r="F939" s="79">
        <v>23.64</v>
      </c>
      <c r="G939" s="79">
        <f>ROUND((C939*(E939)),2)</f>
        <v>848.59</v>
      </c>
      <c r="H939" s="79">
        <f>ROUND((C939*(F939)),2)</f>
        <v>152.71</v>
      </c>
      <c r="I939" s="79"/>
    </row>
    <row r="940" spans="1:10" hidden="1" outlineLevel="1" x14ac:dyDescent="0.2">
      <c r="A940" s="62"/>
      <c r="B940" s="77" t="s">
        <v>190</v>
      </c>
      <c r="C940" s="78"/>
      <c r="D940" s="78"/>
      <c r="E940" s="79"/>
      <c r="F940" s="79"/>
      <c r="G940" s="79"/>
      <c r="H940" s="79"/>
      <c r="I940" s="79"/>
    </row>
    <row r="941" spans="1:10" hidden="1" outlineLevel="1" x14ac:dyDescent="0.2">
      <c r="A941" s="62"/>
      <c r="B941" s="76" t="s">
        <v>254</v>
      </c>
      <c r="C941" s="78">
        <f>+C937</f>
        <v>3.23</v>
      </c>
      <c r="D941" s="78" t="s">
        <v>251</v>
      </c>
      <c r="E941" s="79">
        <v>403.33769999999998</v>
      </c>
      <c r="F941" s="79">
        <v>0</v>
      </c>
      <c r="G941" s="79">
        <f>ROUND((C941*(E941)),2)</f>
        <v>1302.78</v>
      </c>
      <c r="H941" s="79">
        <f>ROUND((C941*(F941)),2)</f>
        <v>0</v>
      </c>
      <c r="I941" s="79"/>
    </row>
    <row r="942" spans="1:10" hidden="1" outlineLevel="1" x14ac:dyDescent="0.2">
      <c r="A942" s="62"/>
      <c r="B942" s="76" t="s">
        <v>302</v>
      </c>
      <c r="C942" s="78">
        <f>8.33*4</f>
        <v>33.32</v>
      </c>
      <c r="D942" s="78" t="s">
        <v>255</v>
      </c>
      <c r="E942" s="79">
        <v>521.65</v>
      </c>
      <c r="F942" s="79">
        <v>0</v>
      </c>
      <c r="G942" s="79">
        <f>ROUND((C942*(E942)),2)</f>
        <v>17381.38</v>
      </c>
      <c r="H942" s="79">
        <f>ROUND((C942*(F942)),2)</f>
        <v>0</v>
      </c>
      <c r="I942" s="79"/>
    </row>
    <row r="943" spans="1:10" hidden="1" outlineLevel="1" x14ac:dyDescent="0.2">
      <c r="A943" s="62"/>
      <c r="B943" s="76" t="s">
        <v>174</v>
      </c>
      <c r="C943" s="78"/>
      <c r="D943" s="78"/>
      <c r="E943" s="79"/>
      <c r="F943" s="79"/>
      <c r="G943" s="79">
        <f>SUM(G937:G942)</f>
        <v>37477.31</v>
      </c>
      <c r="H943" s="79">
        <f>SUM(H937:H942)</f>
        <v>3382.71</v>
      </c>
      <c r="I943" s="79">
        <f>SUM(G943:H943)</f>
        <v>40860.019999999997</v>
      </c>
    </row>
    <row r="944" spans="1:10" collapsed="1" x14ac:dyDescent="0.2">
      <c r="A944" s="62"/>
      <c r="C944" s="78"/>
      <c r="D944" s="78"/>
      <c r="E944" s="79"/>
      <c r="F944" s="79"/>
      <c r="G944" s="79"/>
      <c r="H944" s="79"/>
      <c r="I944" s="79"/>
    </row>
    <row r="945" spans="1:10" ht="24" x14ac:dyDescent="0.2">
      <c r="A945" s="71">
        <f>+A933+0.01</f>
        <v>104.44000000000023</v>
      </c>
      <c r="B945" s="72" t="s">
        <v>340</v>
      </c>
      <c r="C945" s="73">
        <v>1</v>
      </c>
      <c r="D945" s="73" t="s">
        <v>196</v>
      </c>
      <c r="E945" s="74"/>
      <c r="F945" s="74"/>
      <c r="G945" s="74">
        <f>+G955/C947</f>
        <v>35781.949999999997</v>
      </c>
      <c r="H945" s="74">
        <f>+H955/C947</f>
        <v>3810.12</v>
      </c>
      <c r="I945" s="75">
        <f>+H945+G945</f>
        <v>39592.07</v>
      </c>
      <c r="J945" s="66" t="s">
        <v>167</v>
      </c>
    </row>
    <row r="946" spans="1:10" hidden="1" outlineLevel="1" x14ac:dyDescent="0.2">
      <c r="A946" s="55"/>
      <c r="B946" s="76" t="s">
        <v>305</v>
      </c>
      <c r="C946" s="56"/>
      <c r="D946" s="56"/>
      <c r="E946" s="57"/>
      <c r="F946" s="57"/>
      <c r="G946" s="57"/>
      <c r="H946" s="57"/>
      <c r="I946" s="58"/>
      <c r="J946" s="63"/>
    </row>
    <row r="947" spans="1:10" hidden="1" outlineLevel="1" x14ac:dyDescent="0.2">
      <c r="A947" s="55"/>
      <c r="B947" s="77" t="s">
        <v>169</v>
      </c>
      <c r="C947" s="78">
        <v>1</v>
      </c>
      <c r="D947" s="78" t="s">
        <v>196</v>
      </c>
      <c r="E947" s="57"/>
      <c r="F947" s="57"/>
      <c r="G947" s="57"/>
      <c r="H947" s="57"/>
      <c r="I947" s="58"/>
      <c r="J947" s="63"/>
    </row>
    <row r="948" spans="1:10" hidden="1" outlineLevel="1" x14ac:dyDescent="0.2">
      <c r="A948" s="62"/>
      <c r="B948" s="77" t="s">
        <v>170</v>
      </c>
      <c r="C948" s="78"/>
      <c r="D948" s="78"/>
      <c r="E948" s="79"/>
      <c r="F948" s="79"/>
      <c r="G948" s="79"/>
      <c r="H948" s="79"/>
      <c r="I948" s="79"/>
    </row>
    <row r="949" spans="1:10" hidden="1" outlineLevel="1" x14ac:dyDescent="0.2">
      <c r="A949" s="62"/>
      <c r="B949" s="76" t="s">
        <v>250</v>
      </c>
      <c r="C949" s="78">
        <v>3.9</v>
      </c>
      <c r="D949" s="78" t="s">
        <v>251</v>
      </c>
      <c r="E949" s="79">
        <v>3281.36</v>
      </c>
      <c r="F949" s="79">
        <v>590.64</v>
      </c>
      <c r="G949" s="79">
        <f>ROUND((C949*(E949)),2)</f>
        <v>12797.3</v>
      </c>
      <c r="H949" s="79">
        <f>ROUND((C949*(F949)),2)</f>
        <v>2303.5</v>
      </c>
      <c r="I949" s="79"/>
    </row>
    <row r="950" spans="1:10" hidden="1" outlineLevel="1" x14ac:dyDescent="0.2">
      <c r="A950" s="62"/>
      <c r="B950" s="76" t="s">
        <v>335</v>
      </c>
      <c r="C950" s="78">
        <f>+C947*1.1</f>
        <v>1.1000000000000001</v>
      </c>
      <c r="D950" s="78" t="s">
        <v>196</v>
      </c>
      <c r="E950" s="79">
        <v>6677.97</v>
      </c>
      <c r="F950" s="79">
        <v>1202.03</v>
      </c>
      <c r="G950" s="79">
        <f>ROUND((C950*(E950)),2)</f>
        <v>7345.77</v>
      </c>
      <c r="H950" s="79">
        <f>ROUND((C950*(F950)),2)</f>
        <v>1322.23</v>
      </c>
      <c r="I950" s="79"/>
    </row>
    <row r="951" spans="1:10" hidden="1" outlineLevel="1" x14ac:dyDescent="0.2">
      <c r="A951" s="62"/>
      <c r="B951" s="76" t="s">
        <v>253</v>
      </c>
      <c r="C951" s="78">
        <f>+C949*2</f>
        <v>7.8</v>
      </c>
      <c r="D951" s="78" t="s">
        <v>182</v>
      </c>
      <c r="E951" s="79">
        <v>131.36000000000001</v>
      </c>
      <c r="F951" s="79">
        <v>23.64</v>
      </c>
      <c r="G951" s="79">
        <f>ROUND((C951*(E951)),2)</f>
        <v>1024.6099999999999</v>
      </c>
      <c r="H951" s="79">
        <f>ROUND((C951*(F951)),2)</f>
        <v>184.39</v>
      </c>
      <c r="I951" s="79"/>
    </row>
    <row r="952" spans="1:10" hidden="1" outlineLevel="1" x14ac:dyDescent="0.2">
      <c r="A952" s="62"/>
      <c r="B952" s="77" t="s">
        <v>190</v>
      </c>
      <c r="C952" s="78"/>
      <c r="D952" s="78"/>
      <c r="E952" s="79"/>
      <c r="F952" s="79"/>
      <c r="G952" s="79"/>
      <c r="H952" s="79"/>
      <c r="I952" s="79"/>
    </row>
    <row r="953" spans="1:10" hidden="1" outlineLevel="1" x14ac:dyDescent="0.2">
      <c r="A953" s="62"/>
      <c r="B953" s="76" t="s">
        <v>254</v>
      </c>
      <c r="C953" s="78">
        <f>+C949</f>
        <v>3.9</v>
      </c>
      <c r="D953" s="78" t="s">
        <v>251</v>
      </c>
      <c r="E953" s="79">
        <v>403.33769999999998</v>
      </c>
      <c r="F953" s="79">
        <v>0</v>
      </c>
      <c r="G953" s="79">
        <f>ROUND((C953*(E953)),2)</f>
        <v>1573.02</v>
      </c>
      <c r="H953" s="79">
        <f>ROUND((C953*(F953)),2)</f>
        <v>0</v>
      </c>
      <c r="I953" s="79"/>
    </row>
    <row r="954" spans="1:10" hidden="1" outlineLevel="1" x14ac:dyDescent="0.2">
      <c r="A954" s="62"/>
      <c r="B954" s="76" t="s">
        <v>302</v>
      </c>
      <c r="C954" s="78">
        <f>6.25*4</f>
        <v>25</v>
      </c>
      <c r="D954" s="78" t="s">
        <v>255</v>
      </c>
      <c r="E954" s="79">
        <v>521.65</v>
      </c>
      <c r="F954" s="79">
        <v>0</v>
      </c>
      <c r="G954" s="79">
        <f>ROUND((C954*(E954)),2)</f>
        <v>13041.25</v>
      </c>
      <c r="H954" s="79">
        <f>ROUND((C954*(F954)),2)</f>
        <v>0</v>
      </c>
      <c r="I954" s="79"/>
    </row>
    <row r="955" spans="1:10" hidden="1" outlineLevel="1" x14ac:dyDescent="0.2">
      <c r="A955" s="62"/>
      <c r="B955" s="76" t="s">
        <v>174</v>
      </c>
      <c r="C955" s="78"/>
      <c r="D955" s="78"/>
      <c r="E955" s="79"/>
      <c r="F955" s="79"/>
      <c r="G955" s="79">
        <f>SUM(G949:G954)</f>
        <v>35781.949999999997</v>
      </c>
      <c r="H955" s="79">
        <f>SUM(H949:H954)</f>
        <v>3810.12</v>
      </c>
      <c r="I955" s="79">
        <f>SUM(G955:H955)</f>
        <v>39592.07</v>
      </c>
    </row>
    <row r="956" spans="1:10" collapsed="1" x14ac:dyDescent="0.2">
      <c r="A956" s="62"/>
      <c r="C956" s="78"/>
      <c r="D956" s="78"/>
      <c r="E956" s="79"/>
      <c r="F956" s="79"/>
      <c r="G956" s="79"/>
      <c r="H956" s="79"/>
      <c r="I956" s="79"/>
    </row>
    <row r="957" spans="1:10" ht="24" x14ac:dyDescent="0.2">
      <c r="A957" s="71">
        <f>+A945+0.01</f>
        <v>104.45000000000023</v>
      </c>
      <c r="B957" s="72" t="s">
        <v>341</v>
      </c>
      <c r="C957" s="73">
        <v>1</v>
      </c>
      <c r="D957" s="73" t="s">
        <v>196</v>
      </c>
      <c r="E957" s="74"/>
      <c r="F957" s="74"/>
      <c r="G957" s="74">
        <f>+G967/C959</f>
        <v>34006.69</v>
      </c>
      <c r="H957" s="74">
        <f>+H967/C959</f>
        <v>4135.45</v>
      </c>
      <c r="I957" s="75">
        <f>+H957+G957</f>
        <v>38142.14</v>
      </c>
      <c r="J957" s="66" t="s">
        <v>167</v>
      </c>
    </row>
    <row r="958" spans="1:10" hidden="1" outlineLevel="1" x14ac:dyDescent="0.2">
      <c r="A958" s="55"/>
      <c r="B958" s="76" t="s">
        <v>308</v>
      </c>
      <c r="C958" s="56"/>
      <c r="D958" s="56"/>
      <c r="E958" s="57"/>
      <c r="F958" s="57"/>
      <c r="G958" s="57"/>
      <c r="H958" s="57"/>
      <c r="I958" s="58"/>
      <c r="J958" s="63"/>
    </row>
    <row r="959" spans="1:10" hidden="1" outlineLevel="1" x14ac:dyDescent="0.2">
      <c r="A959" s="55"/>
      <c r="B959" s="77" t="s">
        <v>169</v>
      </c>
      <c r="C959" s="78">
        <v>1</v>
      </c>
      <c r="D959" s="78" t="s">
        <v>196</v>
      </c>
      <c r="E959" s="57"/>
      <c r="F959" s="57"/>
      <c r="G959" s="57"/>
      <c r="H959" s="57"/>
      <c r="I959" s="58"/>
      <c r="J959" s="63"/>
    </row>
    <row r="960" spans="1:10" hidden="1" outlineLevel="1" x14ac:dyDescent="0.2">
      <c r="A960" s="62"/>
      <c r="B960" s="77" t="s">
        <v>170</v>
      </c>
      <c r="C960" s="78"/>
      <c r="D960" s="78"/>
      <c r="E960" s="79"/>
      <c r="F960" s="79"/>
      <c r="G960" s="79"/>
      <c r="H960" s="79"/>
      <c r="I960" s="79"/>
    </row>
    <row r="961" spans="1:10" hidden="1" outlineLevel="1" x14ac:dyDescent="0.2">
      <c r="A961" s="62"/>
      <c r="B961" s="76" t="s">
        <v>250</v>
      </c>
      <c r="C961" s="78">
        <v>4.41</v>
      </c>
      <c r="D961" s="78" t="s">
        <v>251</v>
      </c>
      <c r="E961" s="79">
        <v>3281.36</v>
      </c>
      <c r="F961" s="79">
        <v>590.64</v>
      </c>
      <c r="G961" s="79">
        <f>ROUND((C961*(E961)),2)</f>
        <v>14470.8</v>
      </c>
      <c r="H961" s="79">
        <f>ROUND((C961*(F961)),2)</f>
        <v>2604.7199999999998</v>
      </c>
      <c r="I961" s="79"/>
    </row>
    <row r="962" spans="1:10" hidden="1" outlineLevel="1" x14ac:dyDescent="0.2">
      <c r="A962" s="62"/>
      <c r="B962" s="76" t="s">
        <v>335</v>
      </c>
      <c r="C962" s="78">
        <f>+C959*1.1</f>
        <v>1.1000000000000001</v>
      </c>
      <c r="D962" s="78" t="s">
        <v>196</v>
      </c>
      <c r="E962" s="79">
        <v>6677.97</v>
      </c>
      <c r="F962" s="79">
        <v>1202.03</v>
      </c>
      <c r="G962" s="79">
        <f>ROUND((C962*(E962)),2)</f>
        <v>7345.77</v>
      </c>
      <c r="H962" s="79">
        <f>ROUND((C962*(F962)),2)</f>
        <v>1322.23</v>
      </c>
      <c r="I962" s="79"/>
    </row>
    <row r="963" spans="1:10" hidden="1" outlineLevel="1" x14ac:dyDescent="0.2">
      <c r="A963" s="62"/>
      <c r="B963" s="76" t="s">
        <v>253</v>
      </c>
      <c r="C963" s="78">
        <f>+C961*2</f>
        <v>8.82</v>
      </c>
      <c r="D963" s="78" t="s">
        <v>182</v>
      </c>
      <c r="E963" s="79">
        <v>131.36000000000001</v>
      </c>
      <c r="F963" s="79">
        <v>23.64</v>
      </c>
      <c r="G963" s="79">
        <f>ROUND((C963*(E963)),2)</f>
        <v>1158.5999999999999</v>
      </c>
      <c r="H963" s="79">
        <f>ROUND((C963*(F963)),2)</f>
        <v>208.5</v>
      </c>
      <c r="I963" s="79"/>
    </row>
    <row r="964" spans="1:10" hidden="1" outlineLevel="1" x14ac:dyDescent="0.2">
      <c r="A964" s="62"/>
      <c r="B964" s="77" t="s">
        <v>190</v>
      </c>
      <c r="C964" s="78"/>
      <c r="D964" s="78"/>
      <c r="E964" s="79"/>
      <c r="F964" s="79"/>
      <c r="G964" s="79"/>
      <c r="H964" s="79"/>
      <c r="I964" s="79"/>
    </row>
    <row r="965" spans="1:10" hidden="1" outlineLevel="1" x14ac:dyDescent="0.2">
      <c r="A965" s="62"/>
      <c r="B965" s="76" t="s">
        <v>254</v>
      </c>
      <c r="C965" s="78">
        <f>+C961</f>
        <v>4.41</v>
      </c>
      <c r="D965" s="78" t="s">
        <v>251</v>
      </c>
      <c r="E965" s="79">
        <v>403.33769999999998</v>
      </c>
      <c r="F965" s="79">
        <v>0</v>
      </c>
      <c r="G965" s="79">
        <f>ROUND((C965*(E965)),2)</f>
        <v>1778.72</v>
      </c>
      <c r="H965" s="79">
        <f>ROUND((C965*(F965)),2)</f>
        <v>0</v>
      </c>
      <c r="I965" s="79"/>
    </row>
    <row r="966" spans="1:10" hidden="1" outlineLevel="1" x14ac:dyDescent="0.2">
      <c r="A966" s="62"/>
      <c r="B966" s="76" t="s">
        <v>309</v>
      </c>
      <c r="C966" s="78">
        <f>4*4</f>
        <v>16</v>
      </c>
      <c r="D966" s="78" t="s">
        <v>255</v>
      </c>
      <c r="E966" s="79">
        <v>578.29999999999995</v>
      </c>
      <c r="F966" s="79">
        <v>0</v>
      </c>
      <c r="G966" s="79">
        <f>ROUND((C966*(E966)),2)</f>
        <v>9252.7999999999993</v>
      </c>
      <c r="H966" s="79">
        <f>ROUND((C966*(F966)),2)</f>
        <v>0</v>
      </c>
      <c r="I966" s="79"/>
    </row>
    <row r="967" spans="1:10" hidden="1" outlineLevel="1" x14ac:dyDescent="0.2">
      <c r="A967" s="62"/>
      <c r="B967" s="76" t="s">
        <v>174</v>
      </c>
      <c r="C967" s="78"/>
      <c r="D967" s="78"/>
      <c r="E967" s="79"/>
      <c r="F967" s="79"/>
      <c r="G967" s="79">
        <f>SUM(G961:G966)</f>
        <v>34006.69</v>
      </c>
      <c r="H967" s="79">
        <f>SUM(H961:H966)</f>
        <v>4135.45</v>
      </c>
      <c r="I967" s="79">
        <f>SUM(G967:H967)</f>
        <v>38142.14</v>
      </c>
    </row>
    <row r="968" spans="1:10" collapsed="1" x14ac:dyDescent="0.2">
      <c r="A968" s="62"/>
      <c r="C968" s="78"/>
      <c r="D968" s="78"/>
      <c r="E968" s="79"/>
      <c r="F968" s="79"/>
      <c r="G968" s="79"/>
      <c r="H968" s="79"/>
      <c r="I968" s="79"/>
    </row>
    <row r="969" spans="1:10" ht="24" x14ac:dyDescent="0.2">
      <c r="A969" s="71">
        <f>+A957+0.01</f>
        <v>104.46000000000024</v>
      </c>
      <c r="B969" s="72" t="s">
        <v>342</v>
      </c>
      <c r="C969" s="73">
        <v>1</v>
      </c>
      <c r="D969" s="73" t="s">
        <v>196</v>
      </c>
      <c r="E969" s="74"/>
      <c r="F969" s="74"/>
      <c r="G969" s="74">
        <f>+G979/C971</f>
        <v>46143.649999999994</v>
      </c>
      <c r="H969" s="74">
        <f>+H979/C971</f>
        <v>6451.11</v>
      </c>
      <c r="I969" s="75">
        <f>+H969+G969</f>
        <v>52594.759999999995</v>
      </c>
      <c r="J969" s="66" t="s">
        <v>167</v>
      </c>
    </row>
    <row r="970" spans="1:10" hidden="1" outlineLevel="1" x14ac:dyDescent="0.2">
      <c r="A970" s="55"/>
      <c r="B970" s="76" t="s">
        <v>313</v>
      </c>
      <c r="C970" s="56"/>
      <c r="D970" s="56"/>
      <c r="E970" s="57"/>
      <c r="F970" s="57"/>
      <c r="G970" s="57"/>
      <c r="H970" s="57"/>
      <c r="I970" s="58"/>
      <c r="J970" s="63"/>
    </row>
    <row r="971" spans="1:10" hidden="1" outlineLevel="1" x14ac:dyDescent="0.2">
      <c r="A971" s="55"/>
      <c r="B971" s="77" t="s">
        <v>169</v>
      </c>
      <c r="C971" s="78">
        <v>1</v>
      </c>
      <c r="D971" s="78" t="s">
        <v>196</v>
      </c>
      <c r="E971" s="57"/>
      <c r="F971" s="57"/>
      <c r="G971" s="57"/>
      <c r="H971" s="57"/>
      <c r="I971" s="58"/>
      <c r="J971" s="63"/>
    </row>
    <row r="972" spans="1:10" hidden="1" outlineLevel="1" x14ac:dyDescent="0.2">
      <c r="A972" s="62"/>
      <c r="B972" s="77" t="s">
        <v>170</v>
      </c>
      <c r="C972" s="78"/>
      <c r="D972" s="78"/>
      <c r="E972" s="79"/>
      <c r="F972" s="79"/>
      <c r="G972" s="79"/>
      <c r="H972" s="79"/>
      <c r="I972" s="79"/>
    </row>
    <row r="973" spans="1:10" hidden="1" outlineLevel="1" x14ac:dyDescent="0.2">
      <c r="A973" s="62"/>
      <c r="B973" s="76" t="s">
        <v>250</v>
      </c>
      <c r="C973" s="78">
        <v>8.0399999999999991</v>
      </c>
      <c r="D973" s="78" t="s">
        <v>251</v>
      </c>
      <c r="E973" s="79">
        <v>3281.36</v>
      </c>
      <c r="F973" s="79">
        <v>590.64</v>
      </c>
      <c r="G973" s="79">
        <f>ROUND((C973*(E973)),2)</f>
        <v>26382.13</v>
      </c>
      <c r="H973" s="79">
        <f>ROUND((C973*(F973)),2)</f>
        <v>4748.75</v>
      </c>
      <c r="I973" s="79"/>
    </row>
    <row r="974" spans="1:10" hidden="1" outlineLevel="1" x14ac:dyDescent="0.2">
      <c r="A974" s="62"/>
      <c r="B974" s="76" t="s">
        <v>335</v>
      </c>
      <c r="C974" s="78">
        <f>+C971*1.1</f>
        <v>1.1000000000000001</v>
      </c>
      <c r="D974" s="78" t="s">
        <v>196</v>
      </c>
      <c r="E974" s="79">
        <v>6677.97</v>
      </c>
      <c r="F974" s="79">
        <v>1202.03</v>
      </c>
      <c r="G974" s="79">
        <f>ROUND((C974*(E974)),2)</f>
        <v>7345.77</v>
      </c>
      <c r="H974" s="79">
        <f>ROUND((C974*(F974)),2)</f>
        <v>1322.23</v>
      </c>
      <c r="I974" s="79"/>
    </row>
    <row r="975" spans="1:10" hidden="1" outlineLevel="1" x14ac:dyDescent="0.2">
      <c r="A975" s="62"/>
      <c r="B975" s="76" t="s">
        <v>253</v>
      </c>
      <c r="C975" s="78">
        <f>+C973*2</f>
        <v>16.079999999999998</v>
      </c>
      <c r="D975" s="78" t="s">
        <v>182</v>
      </c>
      <c r="E975" s="79">
        <v>131.36000000000001</v>
      </c>
      <c r="F975" s="79">
        <v>23.64</v>
      </c>
      <c r="G975" s="79">
        <f>ROUND((C975*(E975)),2)</f>
        <v>2112.27</v>
      </c>
      <c r="H975" s="79">
        <f>ROUND((C975*(F975)),2)</f>
        <v>380.13</v>
      </c>
      <c r="I975" s="79"/>
    </row>
    <row r="976" spans="1:10" hidden="1" outlineLevel="1" x14ac:dyDescent="0.2">
      <c r="A976" s="62"/>
      <c r="B976" s="77" t="s">
        <v>190</v>
      </c>
      <c r="C976" s="78"/>
      <c r="D976" s="78"/>
      <c r="E976" s="79"/>
      <c r="F976" s="79"/>
      <c r="G976" s="79"/>
      <c r="H976" s="79"/>
      <c r="I976" s="79"/>
    </row>
    <row r="977" spans="1:10" hidden="1" outlineLevel="1" x14ac:dyDescent="0.2">
      <c r="A977" s="62"/>
      <c r="B977" s="76" t="s">
        <v>254</v>
      </c>
      <c r="C977" s="78">
        <f>+C973</f>
        <v>8.0399999999999991</v>
      </c>
      <c r="D977" s="78" t="s">
        <v>251</v>
      </c>
      <c r="E977" s="79">
        <v>403.33769999999998</v>
      </c>
      <c r="F977" s="79">
        <v>0</v>
      </c>
      <c r="G977" s="79">
        <f>ROUND((C977*(E977)),2)</f>
        <v>3242.84</v>
      </c>
      <c r="H977" s="79">
        <f>ROUND((C977*(F977)),2)</f>
        <v>0</v>
      </c>
      <c r="I977" s="79"/>
    </row>
    <row r="978" spans="1:10" hidden="1" outlineLevel="1" x14ac:dyDescent="0.2">
      <c r="A978" s="62"/>
      <c r="B978" s="76" t="s">
        <v>314</v>
      </c>
      <c r="C978" s="78">
        <f>2.78*4</f>
        <v>11.12</v>
      </c>
      <c r="D978" s="78" t="s">
        <v>255</v>
      </c>
      <c r="E978" s="79">
        <v>634.94999999999993</v>
      </c>
      <c r="F978" s="79">
        <v>0</v>
      </c>
      <c r="G978" s="79">
        <f>ROUND((C978*(E978)),2)</f>
        <v>7060.64</v>
      </c>
      <c r="H978" s="79">
        <f>ROUND((C978*(F978)),2)</f>
        <v>0</v>
      </c>
      <c r="I978" s="79"/>
    </row>
    <row r="979" spans="1:10" hidden="1" outlineLevel="1" x14ac:dyDescent="0.2">
      <c r="A979" s="62"/>
      <c r="B979" s="76" t="s">
        <v>174</v>
      </c>
      <c r="C979" s="78"/>
      <c r="D979" s="78"/>
      <c r="E979" s="79"/>
      <c r="F979" s="79"/>
      <c r="G979" s="79">
        <f>SUM(G973:G978)</f>
        <v>46143.649999999994</v>
      </c>
      <c r="H979" s="79">
        <f>SUM(H973:H978)</f>
        <v>6451.11</v>
      </c>
      <c r="I979" s="79">
        <f>SUM(G979:H979)</f>
        <v>52594.759999999995</v>
      </c>
    </row>
    <row r="980" spans="1:10" collapsed="1" x14ac:dyDescent="0.2"/>
    <row r="981" spans="1:10" ht="24" x14ac:dyDescent="0.2">
      <c r="A981" s="71">
        <f>+A969+0.01</f>
        <v>104.47000000000024</v>
      </c>
      <c r="B981" s="72" t="s">
        <v>343</v>
      </c>
      <c r="C981" s="73">
        <v>1</v>
      </c>
      <c r="D981" s="73" t="s">
        <v>196</v>
      </c>
      <c r="E981" s="74"/>
      <c r="F981" s="74"/>
      <c r="G981" s="74">
        <f>+G991/C983</f>
        <v>63574.97</v>
      </c>
      <c r="H981" s="74">
        <f>+H991/C983</f>
        <v>5012.03</v>
      </c>
      <c r="I981" s="75">
        <f>+H981+G981</f>
        <v>68587</v>
      </c>
      <c r="J981" s="66" t="s">
        <v>167</v>
      </c>
    </row>
    <row r="982" spans="1:10" hidden="1" outlineLevel="1" x14ac:dyDescent="0.2">
      <c r="A982" s="55"/>
      <c r="B982" s="76" t="s">
        <v>344</v>
      </c>
      <c r="C982" s="56"/>
      <c r="D982" s="56"/>
      <c r="E982" s="57"/>
      <c r="F982" s="57"/>
      <c r="G982" s="57"/>
      <c r="H982" s="57"/>
      <c r="I982" s="58"/>
      <c r="J982" s="63"/>
    </row>
    <row r="983" spans="1:10" hidden="1" outlineLevel="1" x14ac:dyDescent="0.2">
      <c r="A983" s="55"/>
      <c r="B983" s="77" t="s">
        <v>169</v>
      </c>
      <c r="C983" s="78">
        <v>1</v>
      </c>
      <c r="D983" s="78" t="s">
        <v>196</v>
      </c>
      <c r="E983" s="57"/>
      <c r="F983" s="57"/>
      <c r="G983" s="57"/>
      <c r="H983" s="57"/>
      <c r="I983" s="58"/>
      <c r="J983" s="63"/>
    </row>
    <row r="984" spans="1:10" hidden="1" outlineLevel="1" x14ac:dyDescent="0.2">
      <c r="A984" s="62"/>
      <c r="B984" s="77" t="s">
        <v>170</v>
      </c>
      <c r="C984" s="78"/>
      <c r="D984" s="78"/>
      <c r="E984" s="79"/>
      <c r="F984" s="79"/>
      <c r="G984" s="79"/>
      <c r="H984" s="79"/>
      <c r="I984" s="79"/>
    </row>
    <row r="985" spans="1:10" hidden="1" outlineLevel="1" x14ac:dyDescent="0.2">
      <c r="A985" s="62"/>
      <c r="B985" s="76" t="s">
        <v>250</v>
      </c>
      <c r="C985" s="78">
        <v>6.02</v>
      </c>
      <c r="D985" s="78" t="s">
        <v>251</v>
      </c>
      <c r="E985" s="79">
        <v>3281.36</v>
      </c>
      <c r="F985" s="79">
        <v>590.64</v>
      </c>
      <c r="G985" s="79">
        <f>ROUND((C985*(E985)),2)</f>
        <v>19753.79</v>
      </c>
      <c r="H985" s="79">
        <f>ROUND((C985*(F985)),2)</f>
        <v>3555.65</v>
      </c>
      <c r="I985" s="79"/>
    </row>
    <row r="986" spans="1:10" hidden="1" outlineLevel="1" x14ac:dyDescent="0.2">
      <c r="A986" s="62"/>
      <c r="B986" s="76" t="s">
        <v>279</v>
      </c>
      <c r="C986" s="78">
        <f>+C983*1.1</f>
        <v>1.1000000000000001</v>
      </c>
      <c r="D986" s="78" t="s">
        <v>196</v>
      </c>
      <c r="E986" s="79">
        <v>6920.68</v>
      </c>
      <c r="F986" s="79">
        <v>1065.23</v>
      </c>
      <c r="G986" s="79">
        <f>ROUND((C986*(E986)),2)</f>
        <v>7612.75</v>
      </c>
      <c r="H986" s="79">
        <f>ROUND((C986*(F986)),2)</f>
        <v>1171.75</v>
      </c>
      <c r="I986" s="79"/>
    </row>
    <row r="987" spans="1:10" hidden="1" outlineLevel="1" x14ac:dyDescent="0.2">
      <c r="A987" s="62"/>
      <c r="B987" s="76" t="s">
        <v>253</v>
      </c>
      <c r="C987" s="78">
        <f>+C985*2</f>
        <v>12.04</v>
      </c>
      <c r="D987" s="78" t="s">
        <v>182</v>
      </c>
      <c r="E987" s="79">
        <v>131.36000000000001</v>
      </c>
      <c r="F987" s="79">
        <v>23.64</v>
      </c>
      <c r="G987" s="79">
        <f>ROUND((C987*(E987)),2)</f>
        <v>1581.57</v>
      </c>
      <c r="H987" s="79">
        <f>ROUND((C987*(F987)),2)</f>
        <v>284.63</v>
      </c>
      <c r="I987" s="79"/>
    </row>
    <row r="988" spans="1:10" hidden="1" outlineLevel="1" x14ac:dyDescent="0.2">
      <c r="A988" s="62"/>
      <c r="B988" s="77" t="s">
        <v>190</v>
      </c>
      <c r="C988" s="78"/>
      <c r="D988" s="78"/>
      <c r="E988" s="79"/>
      <c r="F988" s="79"/>
      <c r="G988" s="79"/>
      <c r="H988" s="79"/>
      <c r="I988" s="79"/>
    </row>
    <row r="989" spans="1:10" hidden="1" outlineLevel="1" x14ac:dyDescent="0.2">
      <c r="A989" s="62"/>
      <c r="B989" s="76" t="s">
        <v>254</v>
      </c>
      <c r="C989" s="78">
        <v>31.85</v>
      </c>
      <c r="D989" s="78" t="s">
        <v>255</v>
      </c>
      <c r="E989" s="79">
        <v>134.43560000000002</v>
      </c>
      <c r="F989" s="79">
        <v>0</v>
      </c>
      <c r="G989" s="79">
        <f>ROUND((C989*(E989)),2)</f>
        <v>4281.7700000000004</v>
      </c>
      <c r="H989" s="79">
        <f>ROUND((C989*(F989)),2)</f>
        <v>0</v>
      </c>
      <c r="I989" s="79"/>
    </row>
    <row r="990" spans="1:10" hidden="1" outlineLevel="1" x14ac:dyDescent="0.2">
      <c r="A990" s="62"/>
      <c r="B990" s="76" t="s">
        <v>345</v>
      </c>
      <c r="C990" s="78">
        <f>+C989</f>
        <v>31.85</v>
      </c>
      <c r="D990" s="78" t="s">
        <v>255</v>
      </c>
      <c r="E990" s="79">
        <v>952.75</v>
      </c>
      <c r="F990" s="79">
        <v>0</v>
      </c>
      <c r="G990" s="79">
        <f>ROUND((C990*(E990)),2)</f>
        <v>30345.09</v>
      </c>
      <c r="H990" s="79">
        <f>ROUND((C990*(F990)),2)</f>
        <v>0</v>
      </c>
      <c r="I990" s="79"/>
    </row>
    <row r="991" spans="1:10" hidden="1" outlineLevel="1" x14ac:dyDescent="0.2">
      <c r="A991" s="62"/>
      <c r="B991" s="76" t="s">
        <v>174</v>
      </c>
      <c r="C991" s="78"/>
      <c r="D991" s="78"/>
      <c r="E991" s="79"/>
      <c r="F991" s="79"/>
      <c r="G991" s="79">
        <f>SUM(G985:G990)</f>
        <v>63574.97</v>
      </c>
      <c r="H991" s="79">
        <f>SUM(H985:H990)</f>
        <v>5012.03</v>
      </c>
      <c r="I991" s="79">
        <f>SUM(G991:H991)</f>
        <v>68587</v>
      </c>
    </row>
    <row r="992" spans="1:10" collapsed="1" x14ac:dyDescent="0.2"/>
    <row r="993" spans="1:10" ht="24" x14ac:dyDescent="0.2">
      <c r="A993" s="71">
        <f>+A981+0.01</f>
        <v>104.48000000000025</v>
      </c>
      <c r="B993" s="72" t="s">
        <v>346</v>
      </c>
      <c r="C993" s="73">
        <v>1</v>
      </c>
      <c r="D993" s="73" t="s">
        <v>196</v>
      </c>
      <c r="E993" s="74"/>
      <c r="F993" s="74"/>
      <c r="G993" s="74">
        <f>+G1003/C995</f>
        <v>63161.649999999994</v>
      </c>
      <c r="H993" s="74">
        <f>+H1003/C995</f>
        <v>5021.1000000000004</v>
      </c>
      <c r="I993" s="75">
        <f>+H993+G993</f>
        <v>68182.75</v>
      </c>
      <c r="J993" s="66" t="s">
        <v>167</v>
      </c>
    </row>
    <row r="994" spans="1:10" hidden="1" outlineLevel="1" x14ac:dyDescent="0.2">
      <c r="A994" s="55"/>
      <c r="B994" s="76" t="s">
        <v>344</v>
      </c>
      <c r="C994" s="56"/>
      <c r="D994" s="56"/>
      <c r="E994" s="57"/>
      <c r="F994" s="57"/>
      <c r="G994" s="57"/>
      <c r="H994" s="57"/>
      <c r="I994" s="58"/>
      <c r="J994" s="63"/>
    </row>
    <row r="995" spans="1:10" hidden="1" outlineLevel="1" x14ac:dyDescent="0.2">
      <c r="A995" s="55"/>
      <c r="B995" s="77" t="s">
        <v>169</v>
      </c>
      <c r="C995" s="78">
        <v>1</v>
      </c>
      <c r="D995" s="78" t="s">
        <v>196</v>
      </c>
      <c r="E995" s="57"/>
      <c r="F995" s="57"/>
      <c r="G995" s="57"/>
      <c r="H995" s="57"/>
      <c r="I995" s="58"/>
      <c r="J995" s="63"/>
    </row>
    <row r="996" spans="1:10" hidden="1" outlineLevel="1" x14ac:dyDescent="0.2">
      <c r="A996" s="62"/>
      <c r="B996" s="77" t="s">
        <v>170</v>
      </c>
      <c r="C996" s="78"/>
      <c r="D996" s="78"/>
      <c r="E996" s="79"/>
      <c r="F996" s="79"/>
      <c r="G996" s="79"/>
      <c r="H996" s="79"/>
      <c r="I996" s="79"/>
    </row>
    <row r="997" spans="1:10" hidden="1" outlineLevel="1" x14ac:dyDescent="0.2">
      <c r="A997" s="62"/>
      <c r="B997" s="76" t="s">
        <v>250</v>
      </c>
      <c r="C997" s="78">
        <v>6.02</v>
      </c>
      <c r="D997" s="78" t="s">
        <v>251</v>
      </c>
      <c r="E997" s="79">
        <v>3281.36</v>
      </c>
      <c r="F997" s="79">
        <v>590.64</v>
      </c>
      <c r="G997" s="79">
        <f>ROUND((C997*(E997)),2)</f>
        <v>19753.79</v>
      </c>
      <c r="H997" s="79">
        <f>ROUND((C997*(F997)),2)</f>
        <v>3555.65</v>
      </c>
      <c r="I997" s="79"/>
    </row>
    <row r="998" spans="1:10" hidden="1" outlineLevel="1" x14ac:dyDescent="0.2">
      <c r="A998" s="62"/>
      <c r="B998" s="76" t="s">
        <v>279</v>
      </c>
      <c r="C998" s="78">
        <f>+C995*1.1</f>
        <v>1.1000000000000001</v>
      </c>
      <c r="D998" s="78" t="s">
        <v>196</v>
      </c>
      <c r="E998" s="79">
        <v>6544.9400000000005</v>
      </c>
      <c r="F998" s="79">
        <v>1073.47</v>
      </c>
      <c r="G998" s="79">
        <f>ROUND((C998*(E998)),2)</f>
        <v>7199.43</v>
      </c>
      <c r="H998" s="79">
        <f>ROUND((C998*(F998)),2)</f>
        <v>1180.82</v>
      </c>
      <c r="I998" s="79"/>
    </row>
    <row r="999" spans="1:10" hidden="1" outlineLevel="1" x14ac:dyDescent="0.2">
      <c r="A999" s="62"/>
      <c r="B999" s="76" t="s">
        <v>253</v>
      </c>
      <c r="C999" s="78">
        <f>+C997*2</f>
        <v>12.04</v>
      </c>
      <c r="D999" s="78" t="s">
        <v>182</v>
      </c>
      <c r="E999" s="79">
        <v>131.36000000000001</v>
      </c>
      <c r="F999" s="79">
        <v>23.64</v>
      </c>
      <c r="G999" s="79">
        <f>ROUND((C999*(E999)),2)</f>
        <v>1581.57</v>
      </c>
      <c r="H999" s="79">
        <f>ROUND((C999*(F999)),2)</f>
        <v>284.63</v>
      </c>
      <c r="I999" s="79"/>
    </row>
    <row r="1000" spans="1:10" hidden="1" outlineLevel="1" x14ac:dyDescent="0.2">
      <c r="A1000" s="62"/>
      <c r="B1000" s="77" t="s">
        <v>190</v>
      </c>
      <c r="C1000" s="78"/>
      <c r="D1000" s="78"/>
      <c r="E1000" s="79"/>
      <c r="F1000" s="79"/>
      <c r="G1000" s="79"/>
      <c r="H1000" s="79"/>
      <c r="I1000" s="79"/>
    </row>
    <row r="1001" spans="1:10" hidden="1" outlineLevel="1" x14ac:dyDescent="0.2">
      <c r="A1001" s="62"/>
      <c r="B1001" s="76" t="s">
        <v>254</v>
      </c>
      <c r="C1001" s="78">
        <v>31.85</v>
      </c>
      <c r="D1001" s="78" t="s">
        <v>255</v>
      </c>
      <c r="E1001" s="79">
        <v>134.43560000000002</v>
      </c>
      <c r="F1001" s="79">
        <v>0</v>
      </c>
      <c r="G1001" s="79">
        <f>ROUND((C1001*(E1001)),2)</f>
        <v>4281.7700000000004</v>
      </c>
      <c r="H1001" s="79">
        <f>ROUND((C1001*(F1001)),2)</f>
        <v>0</v>
      </c>
      <c r="I1001" s="79"/>
    </row>
    <row r="1002" spans="1:10" hidden="1" outlineLevel="1" x14ac:dyDescent="0.2">
      <c r="A1002" s="62"/>
      <c r="B1002" s="76" t="s">
        <v>345</v>
      </c>
      <c r="C1002" s="78">
        <f>+C1001</f>
        <v>31.85</v>
      </c>
      <c r="D1002" s="78" t="s">
        <v>255</v>
      </c>
      <c r="E1002" s="79">
        <v>952.75</v>
      </c>
      <c r="F1002" s="79">
        <v>0</v>
      </c>
      <c r="G1002" s="79">
        <f>ROUND((C1002*(E1002)),2)</f>
        <v>30345.09</v>
      </c>
      <c r="H1002" s="79">
        <f>ROUND((C1002*(F1002)),2)</f>
        <v>0</v>
      </c>
      <c r="I1002" s="79"/>
    </row>
    <row r="1003" spans="1:10" hidden="1" outlineLevel="1" x14ac:dyDescent="0.2">
      <c r="A1003" s="62"/>
      <c r="B1003" s="76" t="s">
        <v>174</v>
      </c>
      <c r="C1003" s="78"/>
      <c r="D1003" s="78"/>
      <c r="E1003" s="79"/>
      <c r="F1003" s="79"/>
      <c r="G1003" s="79">
        <f>SUM(G997:G1002)</f>
        <v>63161.649999999994</v>
      </c>
      <c r="H1003" s="79">
        <f>SUM(H997:H1002)</f>
        <v>5021.1000000000004</v>
      </c>
      <c r="I1003" s="79">
        <f>SUM(G1003:H1003)</f>
        <v>68182.75</v>
      </c>
    </row>
    <row r="1004" spans="1:10" collapsed="1" x14ac:dyDescent="0.2"/>
    <row r="1005" spans="1:10" ht="24" x14ac:dyDescent="0.2">
      <c r="A1005" s="71">
        <f>+A993+0.01</f>
        <v>104.49000000000025</v>
      </c>
      <c r="B1005" s="72" t="s">
        <v>347</v>
      </c>
      <c r="C1005" s="73">
        <v>1</v>
      </c>
      <c r="D1005" s="73" t="s">
        <v>196</v>
      </c>
      <c r="E1005" s="74"/>
      <c r="F1005" s="74"/>
      <c r="G1005" s="74">
        <f>+G1015/C1007</f>
        <v>62879.17</v>
      </c>
      <c r="H1005" s="74">
        <f>+H1015/C1007</f>
        <v>5085.34</v>
      </c>
      <c r="I1005" s="75">
        <f>+H1005+G1005</f>
        <v>67964.509999999995</v>
      </c>
      <c r="J1005" s="66" t="s">
        <v>167</v>
      </c>
    </row>
    <row r="1006" spans="1:10" hidden="1" outlineLevel="1" x14ac:dyDescent="0.2">
      <c r="A1006" s="55"/>
      <c r="B1006" s="76" t="s">
        <v>344</v>
      </c>
      <c r="C1006" s="56"/>
      <c r="D1006" s="56"/>
      <c r="E1006" s="57"/>
      <c r="F1006" s="57"/>
      <c r="G1006" s="57"/>
      <c r="H1006" s="57"/>
      <c r="I1006" s="58"/>
      <c r="J1006" s="63"/>
    </row>
    <row r="1007" spans="1:10" hidden="1" outlineLevel="1" x14ac:dyDescent="0.2">
      <c r="A1007" s="55"/>
      <c r="B1007" s="77" t="s">
        <v>169</v>
      </c>
      <c r="C1007" s="78">
        <v>1</v>
      </c>
      <c r="D1007" s="78" t="s">
        <v>196</v>
      </c>
      <c r="E1007" s="57"/>
      <c r="F1007" s="57"/>
      <c r="G1007" s="57"/>
      <c r="H1007" s="57"/>
      <c r="I1007" s="58"/>
      <c r="J1007" s="63"/>
    </row>
    <row r="1008" spans="1:10" hidden="1" outlineLevel="1" x14ac:dyDescent="0.2">
      <c r="A1008" s="62"/>
      <c r="B1008" s="77" t="s">
        <v>170</v>
      </c>
      <c r="C1008" s="78"/>
      <c r="D1008" s="78"/>
      <c r="E1008" s="79"/>
      <c r="F1008" s="79"/>
      <c r="G1008" s="79"/>
      <c r="H1008" s="79"/>
      <c r="I1008" s="79"/>
    </row>
    <row r="1009" spans="1:10" hidden="1" outlineLevel="1" x14ac:dyDescent="0.2">
      <c r="A1009" s="62"/>
      <c r="B1009" s="76" t="s">
        <v>250</v>
      </c>
      <c r="C1009" s="78">
        <v>6.02</v>
      </c>
      <c r="D1009" s="78" t="s">
        <v>251</v>
      </c>
      <c r="E1009" s="79">
        <v>3281.36</v>
      </c>
      <c r="F1009" s="79">
        <v>590.64</v>
      </c>
      <c r="G1009" s="79">
        <f>ROUND((C1009*(E1009)),2)</f>
        <v>19753.79</v>
      </c>
      <c r="H1009" s="79">
        <f>ROUND((C1009*(F1009)),2)</f>
        <v>3555.65</v>
      </c>
      <c r="I1009" s="79"/>
    </row>
    <row r="1010" spans="1:10" hidden="1" outlineLevel="1" x14ac:dyDescent="0.2">
      <c r="A1010" s="62"/>
      <c r="B1010" s="76" t="s">
        <v>348</v>
      </c>
      <c r="C1010" s="78">
        <f>+C1007*1.1</f>
        <v>1.1000000000000001</v>
      </c>
      <c r="D1010" s="78" t="s">
        <v>196</v>
      </c>
      <c r="E1010" s="79">
        <v>6288.14</v>
      </c>
      <c r="F1010" s="79">
        <v>1131.8699999999999</v>
      </c>
      <c r="G1010" s="79">
        <f>ROUND((C1010*(E1010)),2)</f>
        <v>6916.95</v>
      </c>
      <c r="H1010" s="79">
        <f>ROUND((C1010*(F1010)),2)</f>
        <v>1245.06</v>
      </c>
      <c r="I1010" s="79"/>
    </row>
    <row r="1011" spans="1:10" hidden="1" outlineLevel="1" x14ac:dyDescent="0.2">
      <c r="A1011" s="62"/>
      <c r="B1011" s="76" t="s">
        <v>253</v>
      </c>
      <c r="C1011" s="78">
        <f>+C1009*2</f>
        <v>12.04</v>
      </c>
      <c r="D1011" s="78" t="s">
        <v>182</v>
      </c>
      <c r="E1011" s="79">
        <v>131.36000000000001</v>
      </c>
      <c r="F1011" s="79">
        <v>23.64</v>
      </c>
      <c r="G1011" s="79">
        <f>ROUND((C1011*(E1011)),2)</f>
        <v>1581.57</v>
      </c>
      <c r="H1011" s="79">
        <f>ROUND((C1011*(F1011)),2)</f>
        <v>284.63</v>
      </c>
      <c r="I1011" s="79"/>
    </row>
    <row r="1012" spans="1:10" hidden="1" outlineLevel="1" x14ac:dyDescent="0.2">
      <c r="A1012" s="62"/>
      <c r="B1012" s="77" t="s">
        <v>190</v>
      </c>
      <c r="C1012" s="78"/>
      <c r="D1012" s="78"/>
      <c r="E1012" s="79"/>
      <c r="F1012" s="79"/>
      <c r="G1012" s="79"/>
      <c r="H1012" s="79"/>
      <c r="I1012" s="79"/>
    </row>
    <row r="1013" spans="1:10" hidden="1" outlineLevel="1" x14ac:dyDescent="0.2">
      <c r="A1013" s="62"/>
      <c r="B1013" s="76" t="s">
        <v>254</v>
      </c>
      <c r="C1013" s="78">
        <v>31.85</v>
      </c>
      <c r="D1013" s="78" t="s">
        <v>255</v>
      </c>
      <c r="E1013" s="79">
        <v>134.43560000000002</v>
      </c>
      <c r="F1013" s="79">
        <v>0</v>
      </c>
      <c r="G1013" s="79">
        <f>ROUND((C1013*(E1013)),2)</f>
        <v>4281.7700000000004</v>
      </c>
      <c r="H1013" s="79">
        <f>ROUND((C1013*(F1013)),2)</f>
        <v>0</v>
      </c>
      <c r="I1013" s="79"/>
    </row>
    <row r="1014" spans="1:10" hidden="1" outlineLevel="1" x14ac:dyDescent="0.2">
      <c r="A1014" s="62"/>
      <c r="B1014" s="76" t="s">
        <v>345</v>
      </c>
      <c r="C1014" s="78">
        <f>+C1013</f>
        <v>31.85</v>
      </c>
      <c r="D1014" s="78" t="s">
        <v>255</v>
      </c>
      <c r="E1014" s="79">
        <v>952.75</v>
      </c>
      <c r="F1014" s="79">
        <v>0</v>
      </c>
      <c r="G1014" s="79">
        <f>ROUND((C1014*(E1014)),2)</f>
        <v>30345.09</v>
      </c>
      <c r="H1014" s="79">
        <f>ROUND((C1014*(F1014)),2)</f>
        <v>0</v>
      </c>
      <c r="I1014" s="79"/>
    </row>
    <row r="1015" spans="1:10" hidden="1" outlineLevel="1" x14ac:dyDescent="0.2">
      <c r="A1015" s="62"/>
      <c r="B1015" s="76" t="s">
        <v>174</v>
      </c>
      <c r="C1015" s="78"/>
      <c r="D1015" s="78"/>
      <c r="E1015" s="79"/>
      <c r="F1015" s="79"/>
      <c r="G1015" s="79">
        <f>SUM(G1009:G1014)</f>
        <v>62879.17</v>
      </c>
      <c r="H1015" s="79">
        <f>SUM(H1009:H1014)</f>
        <v>5085.34</v>
      </c>
      <c r="I1015" s="79">
        <f>SUM(G1015:H1015)</f>
        <v>67964.509999999995</v>
      </c>
    </row>
    <row r="1016" spans="1:10" collapsed="1" x14ac:dyDescent="0.2"/>
    <row r="1017" spans="1:10" ht="24" x14ac:dyDescent="0.2">
      <c r="A1017" s="71">
        <f>+A1005+0.01</f>
        <v>104.50000000000026</v>
      </c>
      <c r="B1017" s="72" t="s">
        <v>349</v>
      </c>
      <c r="C1017" s="73">
        <v>1</v>
      </c>
      <c r="D1017" s="73" t="s">
        <v>196</v>
      </c>
      <c r="E1017" s="74"/>
      <c r="F1017" s="74"/>
      <c r="G1017" s="74">
        <f>+G1027/C1019</f>
        <v>63149.509999999995</v>
      </c>
      <c r="H1017" s="74">
        <f>+H1027/C1019</f>
        <v>5133.9900000000007</v>
      </c>
      <c r="I1017" s="75">
        <f>+H1017+G1017</f>
        <v>68283.5</v>
      </c>
      <c r="J1017" s="66" t="s">
        <v>167</v>
      </c>
    </row>
    <row r="1018" spans="1:10" hidden="1" outlineLevel="1" x14ac:dyDescent="0.2">
      <c r="A1018" s="55"/>
      <c r="B1018" s="76" t="s">
        <v>344</v>
      </c>
      <c r="C1018" s="56"/>
      <c r="D1018" s="56"/>
      <c r="E1018" s="57"/>
      <c r="F1018" s="57"/>
      <c r="G1018" s="57"/>
      <c r="H1018" s="57"/>
      <c r="I1018" s="58"/>
      <c r="J1018" s="63"/>
    </row>
    <row r="1019" spans="1:10" hidden="1" outlineLevel="1" x14ac:dyDescent="0.2">
      <c r="A1019" s="55"/>
      <c r="B1019" s="77" t="s">
        <v>169</v>
      </c>
      <c r="C1019" s="78">
        <v>1</v>
      </c>
      <c r="D1019" s="78" t="s">
        <v>196</v>
      </c>
      <c r="E1019" s="57"/>
      <c r="F1019" s="57"/>
      <c r="G1019" s="57"/>
      <c r="H1019" s="57"/>
      <c r="I1019" s="58"/>
      <c r="J1019" s="63"/>
    </row>
    <row r="1020" spans="1:10" hidden="1" outlineLevel="1" x14ac:dyDescent="0.2">
      <c r="A1020" s="62"/>
      <c r="B1020" s="77" t="s">
        <v>170</v>
      </c>
      <c r="C1020" s="78"/>
      <c r="D1020" s="78"/>
      <c r="E1020" s="79"/>
      <c r="F1020" s="79"/>
      <c r="G1020" s="79"/>
      <c r="H1020" s="79"/>
      <c r="I1020" s="79"/>
    </row>
    <row r="1021" spans="1:10" hidden="1" outlineLevel="1" x14ac:dyDescent="0.2">
      <c r="A1021" s="62"/>
      <c r="B1021" s="76" t="s">
        <v>250</v>
      </c>
      <c r="C1021" s="78">
        <v>6.02</v>
      </c>
      <c r="D1021" s="78" t="s">
        <v>251</v>
      </c>
      <c r="E1021" s="79">
        <v>3281.36</v>
      </c>
      <c r="F1021" s="79">
        <v>590.64</v>
      </c>
      <c r="G1021" s="79">
        <f>ROUND((C1021*(E1021)),2)</f>
        <v>19753.79</v>
      </c>
      <c r="H1021" s="79">
        <f>ROUND((C1021*(F1021)),2)</f>
        <v>3555.65</v>
      </c>
      <c r="I1021" s="79"/>
    </row>
    <row r="1022" spans="1:10" hidden="1" outlineLevel="1" x14ac:dyDescent="0.2">
      <c r="A1022" s="62"/>
      <c r="B1022" s="76" t="s">
        <v>350</v>
      </c>
      <c r="C1022" s="78">
        <f>+C1019*1.1</f>
        <v>1.1000000000000001</v>
      </c>
      <c r="D1022" s="78" t="s">
        <v>196</v>
      </c>
      <c r="E1022" s="79">
        <v>6533.9</v>
      </c>
      <c r="F1022" s="79">
        <v>1176.0999999999999</v>
      </c>
      <c r="G1022" s="79">
        <f>ROUND((C1022*(E1022)),2)</f>
        <v>7187.29</v>
      </c>
      <c r="H1022" s="79">
        <f>ROUND((C1022*(F1022)),2)</f>
        <v>1293.71</v>
      </c>
      <c r="I1022" s="79"/>
    </row>
    <row r="1023" spans="1:10" hidden="1" outlineLevel="1" x14ac:dyDescent="0.2">
      <c r="A1023" s="62"/>
      <c r="B1023" s="76" t="s">
        <v>253</v>
      </c>
      <c r="C1023" s="78">
        <f>+C1021*2</f>
        <v>12.04</v>
      </c>
      <c r="D1023" s="78" t="s">
        <v>182</v>
      </c>
      <c r="E1023" s="79">
        <v>131.36000000000001</v>
      </c>
      <c r="F1023" s="79">
        <v>23.64</v>
      </c>
      <c r="G1023" s="79">
        <f>ROUND((C1023*(E1023)),2)</f>
        <v>1581.57</v>
      </c>
      <c r="H1023" s="79">
        <f>ROUND((C1023*(F1023)),2)</f>
        <v>284.63</v>
      </c>
      <c r="I1023" s="79"/>
    </row>
    <row r="1024" spans="1:10" hidden="1" outlineLevel="1" x14ac:dyDescent="0.2">
      <c r="A1024" s="62"/>
      <c r="B1024" s="77" t="s">
        <v>190</v>
      </c>
      <c r="C1024" s="78"/>
      <c r="D1024" s="78"/>
      <c r="E1024" s="79"/>
      <c r="F1024" s="79"/>
      <c r="G1024" s="79"/>
      <c r="H1024" s="79"/>
      <c r="I1024" s="79"/>
    </row>
    <row r="1025" spans="1:10" hidden="1" outlineLevel="1" x14ac:dyDescent="0.2">
      <c r="A1025" s="62"/>
      <c r="B1025" s="76" t="s">
        <v>254</v>
      </c>
      <c r="C1025" s="78">
        <v>31.85</v>
      </c>
      <c r="D1025" s="78" t="s">
        <v>255</v>
      </c>
      <c r="E1025" s="79">
        <v>134.43560000000002</v>
      </c>
      <c r="F1025" s="79">
        <v>0</v>
      </c>
      <c r="G1025" s="79">
        <f>ROUND((C1025*(E1025)),2)</f>
        <v>4281.7700000000004</v>
      </c>
      <c r="H1025" s="79">
        <f>ROUND((C1025*(F1025)),2)</f>
        <v>0</v>
      </c>
      <c r="I1025" s="79"/>
    </row>
    <row r="1026" spans="1:10" hidden="1" outlineLevel="1" x14ac:dyDescent="0.2">
      <c r="A1026" s="62"/>
      <c r="B1026" s="76" t="s">
        <v>345</v>
      </c>
      <c r="C1026" s="78">
        <f>+C1025</f>
        <v>31.85</v>
      </c>
      <c r="D1026" s="78" t="s">
        <v>255</v>
      </c>
      <c r="E1026" s="79">
        <v>952.75</v>
      </c>
      <c r="F1026" s="79">
        <v>0</v>
      </c>
      <c r="G1026" s="79">
        <f>ROUND((C1026*(E1026)),2)</f>
        <v>30345.09</v>
      </c>
      <c r="H1026" s="79">
        <f>ROUND((C1026*(F1026)),2)</f>
        <v>0</v>
      </c>
      <c r="I1026" s="79"/>
    </row>
    <row r="1027" spans="1:10" hidden="1" outlineLevel="1" x14ac:dyDescent="0.2">
      <c r="A1027" s="62"/>
      <c r="B1027" s="76" t="s">
        <v>174</v>
      </c>
      <c r="C1027" s="78"/>
      <c r="D1027" s="78"/>
      <c r="E1027" s="79"/>
      <c r="F1027" s="79"/>
      <c r="G1027" s="79">
        <f>SUM(G1021:G1026)</f>
        <v>63149.509999999995</v>
      </c>
      <c r="H1027" s="79">
        <f>SUM(H1021:H1026)</f>
        <v>5133.9900000000007</v>
      </c>
      <c r="I1027" s="79">
        <f>SUM(G1027:H1027)</f>
        <v>68283.5</v>
      </c>
    </row>
    <row r="1028" spans="1:10" collapsed="1" x14ac:dyDescent="0.2"/>
    <row r="1029" spans="1:10" ht="24" x14ac:dyDescent="0.2">
      <c r="A1029" s="71">
        <f>+A1017+0.01</f>
        <v>104.51000000000026</v>
      </c>
      <c r="B1029" s="72" t="s">
        <v>351</v>
      </c>
      <c r="C1029" s="73">
        <v>1</v>
      </c>
      <c r="D1029" s="73" t="s">
        <v>196</v>
      </c>
      <c r="E1029" s="74"/>
      <c r="F1029" s="74"/>
      <c r="G1029" s="74">
        <f>+G1039/C1031</f>
        <v>63307.990000000005</v>
      </c>
      <c r="H1029" s="74">
        <f>+H1039/C1031</f>
        <v>5162.51</v>
      </c>
      <c r="I1029" s="75">
        <f>+H1029+G1029</f>
        <v>68470.5</v>
      </c>
      <c r="J1029" s="66" t="s">
        <v>167</v>
      </c>
    </row>
    <row r="1030" spans="1:10" hidden="1" outlineLevel="1" x14ac:dyDescent="0.2">
      <c r="A1030" s="55"/>
      <c r="B1030" s="76" t="s">
        <v>344</v>
      </c>
      <c r="C1030" s="56"/>
      <c r="D1030" s="56"/>
      <c r="E1030" s="57"/>
      <c r="F1030" s="57"/>
      <c r="G1030" s="57"/>
      <c r="H1030" s="57"/>
      <c r="I1030" s="58"/>
      <c r="J1030" s="63"/>
    </row>
    <row r="1031" spans="1:10" hidden="1" outlineLevel="1" x14ac:dyDescent="0.2">
      <c r="A1031" s="55"/>
      <c r="B1031" s="77" t="s">
        <v>169</v>
      </c>
      <c r="C1031" s="78">
        <v>1</v>
      </c>
      <c r="D1031" s="78" t="s">
        <v>196</v>
      </c>
      <c r="E1031" s="57"/>
      <c r="F1031" s="57"/>
      <c r="G1031" s="57"/>
      <c r="H1031" s="57"/>
      <c r="I1031" s="58"/>
      <c r="J1031" s="63"/>
    </row>
    <row r="1032" spans="1:10" hidden="1" outlineLevel="1" x14ac:dyDescent="0.2">
      <c r="A1032" s="62"/>
      <c r="B1032" s="77" t="s">
        <v>170</v>
      </c>
      <c r="C1032" s="78"/>
      <c r="D1032" s="78"/>
      <c r="E1032" s="79"/>
      <c r="F1032" s="79"/>
      <c r="G1032" s="79"/>
      <c r="H1032" s="79"/>
      <c r="I1032" s="79"/>
    </row>
    <row r="1033" spans="1:10" hidden="1" outlineLevel="1" x14ac:dyDescent="0.2">
      <c r="A1033" s="62"/>
      <c r="B1033" s="76" t="s">
        <v>250</v>
      </c>
      <c r="C1033" s="78">
        <v>6.02</v>
      </c>
      <c r="D1033" s="78" t="s">
        <v>251</v>
      </c>
      <c r="E1033" s="79">
        <v>3281.36</v>
      </c>
      <c r="F1033" s="79">
        <v>590.64</v>
      </c>
      <c r="G1033" s="79">
        <f>ROUND((C1033*(E1033)),2)</f>
        <v>19753.79</v>
      </c>
      <c r="H1033" s="79">
        <f>ROUND((C1033*(F1033)),2)</f>
        <v>3555.65</v>
      </c>
      <c r="I1033" s="79"/>
    </row>
    <row r="1034" spans="1:10" hidden="1" outlineLevel="1" x14ac:dyDescent="0.2">
      <c r="A1034" s="62"/>
      <c r="B1034" s="76" t="s">
        <v>352</v>
      </c>
      <c r="C1034" s="78">
        <f>+C1031*1.1</f>
        <v>1.1000000000000001</v>
      </c>
      <c r="D1034" s="78" t="s">
        <v>196</v>
      </c>
      <c r="E1034" s="79">
        <v>6677.97</v>
      </c>
      <c r="F1034" s="79">
        <v>1202.03</v>
      </c>
      <c r="G1034" s="79">
        <f>ROUND((C1034*(E1034)),2)</f>
        <v>7345.77</v>
      </c>
      <c r="H1034" s="79">
        <f>ROUND((C1034*(F1034)),2)</f>
        <v>1322.23</v>
      </c>
      <c r="I1034" s="79"/>
    </row>
    <row r="1035" spans="1:10" hidden="1" outlineLevel="1" x14ac:dyDescent="0.2">
      <c r="A1035" s="62"/>
      <c r="B1035" s="76" t="s">
        <v>253</v>
      </c>
      <c r="C1035" s="78">
        <f>+C1033*2</f>
        <v>12.04</v>
      </c>
      <c r="D1035" s="78" t="s">
        <v>182</v>
      </c>
      <c r="E1035" s="79">
        <v>131.36000000000001</v>
      </c>
      <c r="F1035" s="79">
        <v>23.64</v>
      </c>
      <c r="G1035" s="79">
        <f>ROUND((C1035*(E1035)),2)</f>
        <v>1581.57</v>
      </c>
      <c r="H1035" s="79">
        <f>ROUND((C1035*(F1035)),2)</f>
        <v>284.63</v>
      </c>
      <c r="I1035" s="79"/>
    </row>
    <row r="1036" spans="1:10" hidden="1" outlineLevel="1" x14ac:dyDescent="0.2">
      <c r="A1036" s="62"/>
      <c r="B1036" s="77" t="s">
        <v>190</v>
      </c>
      <c r="C1036" s="78"/>
      <c r="D1036" s="78"/>
      <c r="E1036" s="79"/>
      <c r="F1036" s="79"/>
      <c r="G1036" s="79"/>
      <c r="H1036" s="79"/>
      <c r="I1036" s="79"/>
    </row>
    <row r="1037" spans="1:10" hidden="1" outlineLevel="1" x14ac:dyDescent="0.2">
      <c r="A1037" s="62"/>
      <c r="B1037" s="76" t="s">
        <v>254</v>
      </c>
      <c r="C1037" s="78">
        <v>31.85</v>
      </c>
      <c r="D1037" s="78" t="s">
        <v>255</v>
      </c>
      <c r="E1037" s="79">
        <v>134.43560000000002</v>
      </c>
      <c r="F1037" s="79">
        <v>0</v>
      </c>
      <c r="G1037" s="79">
        <f>ROUND((C1037*(E1037)),2)</f>
        <v>4281.7700000000004</v>
      </c>
      <c r="H1037" s="79">
        <f>ROUND((C1037*(F1037)),2)</f>
        <v>0</v>
      </c>
      <c r="I1037" s="79"/>
    </row>
    <row r="1038" spans="1:10" hidden="1" outlineLevel="1" x14ac:dyDescent="0.2">
      <c r="A1038" s="62"/>
      <c r="B1038" s="76" t="s">
        <v>345</v>
      </c>
      <c r="C1038" s="78">
        <f>+C1037</f>
        <v>31.85</v>
      </c>
      <c r="D1038" s="78" t="s">
        <v>255</v>
      </c>
      <c r="E1038" s="79">
        <v>952.75</v>
      </c>
      <c r="F1038" s="79">
        <v>0</v>
      </c>
      <c r="G1038" s="79">
        <f>ROUND((C1038*(E1038)),2)</f>
        <v>30345.09</v>
      </c>
      <c r="H1038" s="79">
        <f>ROUND((C1038*(F1038)),2)</f>
        <v>0</v>
      </c>
      <c r="I1038" s="79"/>
    </row>
    <row r="1039" spans="1:10" hidden="1" outlineLevel="1" x14ac:dyDescent="0.2">
      <c r="A1039" s="62"/>
      <c r="B1039" s="76" t="s">
        <v>174</v>
      </c>
      <c r="C1039" s="78"/>
      <c r="D1039" s="78"/>
      <c r="E1039" s="79"/>
      <c r="F1039" s="79"/>
      <c r="G1039" s="79">
        <f>SUM(G1033:G1038)</f>
        <v>63307.990000000005</v>
      </c>
      <c r="H1039" s="79">
        <f>SUM(H1033:H1038)</f>
        <v>5162.51</v>
      </c>
      <c r="I1039" s="79">
        <f>SUM(G1039:H1039)</f>
        <v>68470.5</v>
      </c>
    </row>
    <row r="1040" spans="1:10" collapsed="1" x14ac:dyDescent="0.2"/>
    <row r="1041" spans="1:10" ht="24" x14ac:dyDescent="0.2">
      <c r="A1041" s="71">
        <f>+A1029+0.01</f>
        <v>104.52000000000027</v>
      </c>
      <c r="B1041" s="72" t="s">
        <v>353</v>
      </c>
      <c r="C1041" s="73">
        <v>1</v>
      </c>
      <c r="D1041" s="73" t="s">
        <v>196</v>
      </c>
      <c r="E1041" s="74"/>
      <c r="F1041" s="74"/>
      <c r="G1041" s="74">
        <f>+G1051/C1043</f>
        <v>70379.61</v>
      </c>
      <c r="H1041" s="74">
        <f>+H1051/C1043</f>
        <v>6236.83</v>
      </c>
      <c r="I1041" s="75">
        <f>+H1041+G1041</f>
        <v>76616.44</v>
      </c>
      <c r="J1041" s="66" t="s">
        <v>167</v>
      </c>
    </row>
    <row r="1042" spans="1:10" hidden="1" outlineLevel="1" x14ac:dyDescent="0.2">
      <c r="A1042" s="55"/>
      <c r="B1042" s="76" t="s">
        <v>344</v>
      </c>
      <c r="C1042" s="56"/>
      <c r="D1042" s="56"/>
      <c r="E1042" s="57"/>
      <c r="F1042" s="57"/>
      <c r="G1042" s="57"/>
      <c r="H1042" s="57"/>
      <c r="I1042" s="58"/>
      <c r="J1042" s="63"/>
    </row>
    <row r="1043" spans="1:10" hidden="1" outlineLevel="1" x14ac:dyDescent="0.2">
      <c r="A1043" s="55"/>
      <c r="B1043" s="77" t="s">
        <v>169</v>
      </c>
      <c r="C1043" s="78">
        <v>1</v>
      </c>
      <c r="D1043" s="78" t="s">
        <v>196</v>
      </c>
      <c r="E1043" s="57"/>
      <c r="F1043" s="57"/>
      <c r="G1043" s="57"/>
      <c r="H1043" s="57"/>
      <c r="I1043" s="58"/>
      <c r="J1043" s="63"/>
    </row>
    <row r="1044" spans="1:10" hidden="1" outlineLevel="1" x14ac:dyDescent="0.2">
      <c r="A1044" s="62"/>
      <c r="B1044" s="77" t="s">
        <v>170</v>
      </c>
      <c r="C1044" s="78"/>
      <c r="D1044" s="78"/>
      <c r="E1044" s="79"/>
      <c r="F1044" s="79"/>
      <c r="G1044" s="79"/>
      <c r="H1044" s="79"/>
      <c r="I1044" s="79"/>
    </row>
    <row r="1045" spans="1:10" hidden="1" outlineLevel="1" x14ac:dyDescent="0.2">
      <c r="A1045" s="62"/>
      <c r="B1045" s="76" t="s">
        <v>250</v>
      </c>
      <c r="C1045" s="78">
        <v>7.94</v>
      </c>
      <c r="D1045" s="78" t="s">
        <v>251</v>
      </c>
      <c r="E1045" s="79">
        <v>3281.36</v>
      </c>
      <c r="F1045" s="79">
        <v>590.64</v>
      </c>
      <c r="G1045" s="79">
        <f>ROUND((C1045*(E1045)),2)</f>
        <v>26054</v>
      </c>
      <c r="H1045" s="79">
        <f>ROUND((C1045*(F1045)),2)</f>
        <v>4689.68</v>
      </c>
      <c r="I1045" s="79"/>
    </row>
    <row r="1046" spans="1:10" hidden="1" outlineLevel="1" x14ac:dyDescent="0.2">
      <c r="A1046" s="62"/>
      <c r="B1046" s="76" t="s">
        <v>279</v>
      </c>
      <c r="C1046" s="78">
        <f>+C1043*1.1</f>
        <v>1.1000000000000001</v>
      </c>
      <c r="D1046" s="78" t="s">
        <v>196</v>
      </c>
      <c r="E1046" s="79">
        <v>6920.68</v>
      </c>
      <c r="F1046" s="79">
        <v>1065.23</v>
      </c>
      <c r="G1046" s="79">
        <f>ROUND((C1046*(E1046)),2)</f>
        <v>7612.75</v>
      </c>
      <c r="H1046" s="79">
        <f>ROUND((C1046*(F1046)),2)</f>
        <v>1171.75</v>
      </c>
      <c r="I1046" s="79"/>
    </row>
    <row r="1047" spans="1:10" hidden="1" outlineLevel="1" x14ac:dyDescent="0.2">
      <c r="A1047" s="62"/>
      <c r="B1047" s="76" t="s">
        <v>253</v>
      </c>
      <c r="C1047" s="78">
        <f>+C1045*2</f>
        <v>15.88</v>
      </c>
      <c r="D1047" s="78" t="s">
        <v>182</v>
      </c>
      <c r="E1047" s="79">
        <v>131.36000000000001</v>
      </c>
      <c r="F1047" s="79">
        <v>23.64</v>
      </c>
      <c r="G1047" s="79">
        <f>ROUND((C1047*(E1047)),2)</f>
        <v>2086</v>
      </c>
      <c r="H1047" s="79">
        <f>ROUND((C1047*(F1047)),2)</f>
        <v>375.4</v>
      </c>
      <c r="I1047" s="79"/>
    </row>
    <row r="1048" spans="1:10" hidden="1" outlineLevel="1" x14ac:dyDescent="0.2">
      <c r="A1048" s="62"/>
      <c r="B1048" s="77" t="s">
        <v>190</v>
      </c>
      <c r="C1048" s="78"/>
      <c r="D1048" s="78"/>
      <c r="E1048" s="79"/>
      <c r="F1048" s="79"/>
      <c r="G1048" s="79"/>
      <c r="H1048" s="79"/>
      <c r="I1048" s="79"/>
    </row>
    <row r="1049" spans="1:10" hidden="1" outlineLevel="1" x14ac:dyDescent="0.2">
      <c r="A1049" s="62"/>
      <c r="B1049" s="76" t="s">
        <v>254</v>
      </c>
      <c r="C1049" s="78">
        <v>31.85</v>
      </c>
      <c r="D1049" s="78" t="s">
        <v>255</v>
      </c>
      <c r="E1049" s="79">
        <v>134.43560000000002</v>
      </c>
      <c r="F1049" s="79">
        <v>0</v>
      </c>
      <c r="G1049" s="79">
        <f>ROUND((C1049*(E1049)),2)</f>
        <v>4281.7700000000004</v>
      </c>
      <c r="H1049" s="79">
        <f>ROUND((C1049*(F1049)),2)</f>
        <v>0</v>
      </c>
      <c r="I1049" s="79"/>
    </row>
    <row r="1050" spans="1:10" hidden="1" outlineLevel="1" x14ac:dyDescent="0.2">
      <c r="A1050" s="62"/>
      <c r="B1050" s="76" t="s">
        <v>345</v>
      </c>
      <c r="C1050" s="78">
        <f>+C1049</f>
        <v>31.85</v>
      </c>
      <c r="D1050" s="78" t="s">
        <v>255</v>
      </c>
      <c r="E1050" s="79">
        <v>952.75</v>
      </c>
      <c r="F1050" s="79">
        <v>0</v>
      </c>
      <c r="G1050" s="79">
        <f>ROUND((C1050*(E1050)),2)</f>
        <v>30345.09</v>
      </c>
      <c r="H1050" s="79">
        <f>ROUND((C1050*(F1050)),2)</f>
        <v>0</v>
      </c>
      <c r="I1050" s="79"/>
    </row>
    <row r="1051" spans="1:10" hidden="1" outlineLevel="1" x14ac:dyDescent="0.2">
      <c r="A1051" s="62"/>
      <c r="B1051" s="76" t="s">
        <v>174</v>
      </c>
      <c r="C1051" s="78"/>
      <c r="D1051" s="78"/>
      <c r="E1051" s="79"/>
      <c r="F1051" s="79"/>
      <c r="G1051" s="79">
        <f>SUM(G1045:G1050)</f>
        <v>70379.61</v>
      </c>
      <c r="H1051" s="79">
        <f>SUM(H1045:H1050)</f>
        <v>6236.83</v>
      </c>
      <c r="I1051" s="79">
        <f>SUM(G1051:H1051)</f>
        <v>76616.44</v>
      </c>
    </row>
    <row r="1052" spans="1:10" collapsed="1" x14ac:dyDescent="0.2"/>
    <row r="1053" spans="1:10" ht="24" x14ac:dyDescent="0.2">
      <c r="A1053" s="71">
        <f>+A1041+0.01</f>
        <v>104.53000000000027</v>
      </c>
      <c r="B1053" s="72" t="s">
        <v>354</v>
      </c>
      <c r="C1053" s="73">
        <v>1</v>
      </c>
      <c r="D1053" s="73" t="s">
        <v>196</v>
      </c>
      <c r="E1053" s="74"/>
      <c r="F1053" s="74"/>
      <c r="G1053" s="74">
        <f>+G1063/C1055</f>
        <v>69966.289999999994</v>
      </c>
      <c r="H1053" s="74">
        <f>+H1063/C1055</f>
        <v>6245.9</v>
      </c>
      <c r="I1053" s="75">
        <f>+H1053+G1053</f>
        <v>76212.189999999988</v>
      </c>
      <c r="J1053" s="66" t="s">
        <v>167</v>
      </c>
    </row>
    <row r="1054" spans="1:10" hidden="1" outlineLevel="1" x14ac:dyDescent="0.2">
      <c r="A1054" s="55"/>
      <c r="B1054" s="76" t="s">
        <v>344</v>
      </c>
      <c r="C1054" s="56"/>
      <c r="D1054" s="56"/>
      <c r="E1054" s="57"/>
      <c r="F1054" s="57"/>
      <c r="G1054" s="57"/>
      <c r="H1054" s="57"/>
      <c r="I1054" s="58"/>
      <c r="J1054" s="63"/>
    </row>
    <row r="1055" spans="1:10" hidden="1" outlineLevel="1" x14ac:dyDescent="0.2">
      <c r="A1055" s="55"/>
      <c r="B1055" s="77" t="s">
        <v>169</v>
      </c>
      <c r="C1055" s="78">
        <v>1</v>
      </c>
      <c r="D1055" s="78" t="s">
        <v>196</v>
      </c>
      <c r="E1055" s="57"/>
      <c r="F1055" s="57"/>
      <c r="G1055" s="57"/>
      <c r="H1055" s="57"/>
      <c r="I1055" s="58"/>
      <c r="J1055" s="63"/>
    </row>
    <row r="1056" spans="1:10" hidden="1" outlineLevel="1" x14ac:dyDescent="0.2">
      <c r="A1056" s="62"/>
      <c r="B1056" s="77" t="s">
        <v>170</v>
      </c>
      <c r="C1056" s="78"/>
      <c r="D1056" s="78"/>
      <c r="E1056" s="79"/>
      <c r="F1056" s="79"/>
      <c r="G1056" s="79"/>
      <c r="H1056" s="79"/>
      <c r="I1056" s="79"/>
    </row>
    <row r="1057" spans="1:10" hidden="1" outlineLevel="1" x14ac:dyDescent="0.2">
      <c r="A1057" s="62"/>
      <c r="B1057" s="76" t="s">
        <v>250</v>
      </c>
      <c r="C1057" s="78">
        <v>7.94</v>
      </c>
      <c r="D1057" s="78" t="s">
        <v>251</v>
      </c>
      <c r="E1057" s="79">
        <v>3281.36</v>
      </c>
      <c r="F1057" s="79">
        <v>590.64</v>
      </c>
      <c r="G1057" s="79">
        <f>ROUND((C1057*(E1057)),2)</f>
        <v>26054</v>
      </c>
      <c r="H1057" s="79">
        <f>ROUND((C1057*(F1057)),2)</f>
        <v>4689.68</v>
      </c>
      <c r="I1057" s="79"/>
    </row>
    <row r="1058" spans="1:10" hidden="1" outlineLevel="1" x14ac:dyDescent="0.2">
      <c r="A1058" s="62"/>
      <c r="B1058" s="76" t="s">
        <v>279</v>
      </c>
      <c r="C1058" s="78">
        <f>+C1055*1.1</f>
        <v>1.1000000000000001</v>
      </c>
      <c r="D1058" s="78" t="s">
        <v>196</v>
      </c>
      <c r="E1058" s="79">
        <v>6544.9400000000005</v>
      </c>
      <c r="F1058" s="79">
        <v>1073.47</v>
      </c>
      <c r="G1058" s="79">
        <f>ROUND((C1058*(E1058)),2)</f>
        <v>7199.43</v>
      </c>
      <c r="H1058" s="79">
        <f>ROUND((C1058*(F1058)),2)</f>
        <v>1180.82</v>
      </c>
      <c r="I1058" s="79"/>
    </row>
    <row r="1059" spans="1:10" hidden="1" outlineLevel="1" x14ac:dyDescent="0.2">
      <c r="A1059" s="62"/>
      <c r="B1059" s="76" t="s">
        <v>253</v>
      </c>
      <c r="C1059" s="78">
        <f>+C1057*2</f>
        <v>15.88</v>
      </c>
      <c r="D1059" s="78" t="s">
        <v>182</v>
      </c>
      <c r="E1059" s="79">
        <v>131.36000000000001</v>
      </c>
      <c r="F1059" s="79">
        <v>23.64</v>
      </c>
      <c r="G1059" s="79">
        <f>ROUND((C1059*(E1059)),2)</f>
        <v>2086</v>
      </c>
      <c r="H1059" s="79">
        <f>ROUND((C1059*(F1059)),2)</f>
        <v>375.4</v>
      </c>
      <c r="I1059" s="79"/>
    </row>
    <row r="1060" spans="1:10" hidden="1" outlineLevel="1" x14ac:dyDescent="0.2">
      <c r="A1060" s="62"/>
      <c r="B1060" s="77" t="s">
        <v>190</v>
      </c>
      <c r="C1060" s="78"/>
      <c r="D1060" s="78"/>
      <c r="E1060" s="79"/>
      <c r="F1060" s="79"/>
      <c r="G1060" s="79"/>
      <c r="H1060" s="79"/>
      <c r="I1060" s="79"/>
    </row>
    <row r="1061" spans="1:10" hidden="1" outlineLevel="1" x14ac:dyDescent="0.2">
      <c r="A1061" s="62"/>
      <c r="B1061" s="76" t="s">
        <v>254</v>
      </c>
      <c r="C1061" s="78">
        <v>31.85</v>
      </c>
      <c r="D1061" s="78" t="s">
        <v>255</v>
      </c>
      <c r="E1061" s="79">
        <v>134.43560000000002</v>
      </c>
      <c r="F1061" s="79">
        <v>0</v>
      </c>
      <c r="G1061" s="79">
        <f>ROUND((C1061*(E1061)),2)</f>
        <v>4281.7700000000004</v>
      </c>
      <c r="H1061" s="79">
        <f>ROUND((C1061*(F1061)),2)</f>
        <v>0</v>
      </c>
      <c r="I1061" s="79"/>
    </row>
    <row r="1062" spans="1:10" hidden="1" outlineLevel="1" x14ac:dyDescent="0.2">
      <c r="A1062" s="62"/>
      <c r="B1062" s="76" t="s">
        <v>345</v>
      </c>
      <c r="C1062" s="78">
        <f>+C1061</f>
        <v>31.85</v>
      </c>
      <c r="D1062" s="78" t="s">
        <v>255</v>
      </c>
      <c r="E1062" s="79">
        <v>952.75</v>
      </c>
      <c r="F1062" s="79">
        <v>0</v>
      </c>
      <c r="G1062" s="79">
        <f>ROUND((C1062*(E1062)),2)</f>
        <v>30345.09</v>
      </c>
      <c r="H1062" s="79">
        <f>ROUND((C1062*(F1062)),2)</f>
        <v>0</v>
      </c>
      <c r="I1062" s="79"/>
    </row>
    <row r="1063" spans="1:10" hidden="1" outlineLevel="1" x14ac:dyDescent="0.2">
      <c r="A1063" s="62"/>
      <c r="B1063" s="76" t="s">
        <v>174</v>
      </c>
      <c r="C1063" s="78"/>
      <c r="D1063" s="78"/>
      <c r="E1063" s="79"/>
      <c r="F1063" s="79"/>
      <c r="G1063" s="79">
        <f>SUM(G1057:G1062)</f>
        <v>69966.289999999994</v>
      </c>
      <c r="H1063" s="79">
        <f>SUM(H1057:H1062)</f>
        <v>6245.9</v>
      </c>
      <c r="I1063" s="79">
        <f>SUM(G1063:H1063)</f>
        <v>76212.189999999988</v>
      </c>
    </row>
    <row r="1064" spans="1:10" collapsed="1" x14ac:dyDescent="0.2"/>
    <row r="1065" spans="1:10" ht="24" x14ac:dyDescent="0.2">
      <c r="A1065" s="71">
        <f>+A1053+0.01</f>
        <v>104.54000000000028</v>
      </c>
      <c r="B1065" s="72" t="s">
        <v>355</v>
      </c>
      <c r="C1065" s="73">
        <v>1</v>
      </c>
      <c r="D1065" s="73" t="s">
        <v>196</v>
      </c>
      <c r="E1065" s="74"/>
      <c r="F1065" s="74"/>
      <c r="G1065" s="74">
        <f>+G1075/C1067</f>
        <v>69683.81</v>
      </c>
      <c r="H1065" s="74">
        <f>+H1075/C1067</f>
        <v>6310.1399999999994</v>
      </c>
      <c r="I1065" s="75">
        <f>+H1065+G1065</f>
        <v>75993.95</v>
      </c>
      <c r="J1065" s="66" t="s">
        <v>167</v>
      </c>
    </row>
    <row r="1066" spans="1:10" hidden="1" outlineLevel="1" x14ac:dyDescent="0.2">
      <c r="A1066" s="55"/>
      <c r="B1066" s="76" t="s">
        <v>344</v>
      </c>
      <c r="C1066" s="56"/>
      <c r="D1066" s="56"/>
      <c r="E1066" s="57"/>
      <c r="F1066" s="57"/>
      <c r="G1066" s="57"/>
      <c r="H1066" s="57"/>
      <c r="I1066" s="58"/>
      <c r="J1066" s="63"/>
    </row>
    <row r="1067" spans="1:10" hidden="1" outlineLevel="1" x14ac:dyDescent="0.2">
      <c r="A1067" s="55"/>
      <c r="B1067" s="77" t="s">
        <v>169</v>
      </c>
      <c r="C1067" s="78">
        <v>1</v>
      </c>
      <c r="D1067" s="78" t="s">
        <v>196</v>
      </c>
      <c r="E1067" s="57"/>
      <c r="F1067" s="57"/>
      <c r="G1067" s="57"/>
      <c r="H1067" s="57"/>
      <c r="I1067" s="58"/>
      <c r="J1067" s="63"/>
    </row>
    <row r="1068" spans="1:10" hidden="1" outlineLevel="1" x14ac:dyDescent="0.2">
      <c r="A1068" s="62"/>
      <c r="B1068" s="77" t="s">
        <v>170</v>
      </c>
      <c r="C1068" s="78"/>
      <c r="D1068" s="78"/>
      <c r="E1068" s="79"/>
      <c r="F1068" s="79"/>
      <c r="G1068" s="79"/>
      <c r="H1068" s="79"/>
      <c r="I1068" s="79"/>
    </row>
    <row r="1069" spans="1:10" hidden="1" outlineLevel="1" x14ac:dyDescent="0.2">
      <c r="A1069" s="62"/>
      <c r="B1069" s="76" t="s">
        <v>250</v>
      </c>
      <c r="C1069" s="78">
        <v>7.94</v>
      </c>
      <c r="D1069" s="78" t="s">
        <v>251</v>
      </c>
      <c r="E1069" s="79">
        <v>3281.36</v>
      </c>
      <c r="F1069" s="79">
        <v>590.64</v>
      </c>
      <c r="G1069" s="79">
        <f>ROUND((C1069*(E1069)),2)</f>
        <v>26054</v>
      </c>
      <c r="H1069" s="79">
        <f>ROUND((C1069*(F1069)),2)</f>
        <v>4689.68</v>
      </c>
      <c r="I1069" s="79"/>
    </row>
    <row r="1070" spans="1:10" hidden="1" outlineLevel="1" x14ac:dyDescent="0.2">
      <c r="A1070" s="62"/>
      <c r="B1070" s="76" t="s">
        <v>348</v>
      </c>
      <c r="C1070" s="78">
        <f>+C1067*1.1</f>
        <v>1.1000000000000001</v>
      </c>
      <c r="D1070" s="78" t="s">
        <v>196</v>
      </c>
      <c r="E1070" s="79">
        <v>6288.14</v>
      </c>
      <c r="F1070" s="79">
        <v>1131.8699999999999</v>
      </c>
      <c r="G1070" s="79">
        <f>ROUND((C1070*(E1070)),2)</f>
        <v>6916.95</v>
      </c>
      <c r="H1070" s="79">
        <f>ROUND((C1070*(F1070)),2)</f>
        <v>1245.06</v>
      </c>
      <c r="I1070" s="79"/>
    </row>
    <row r="1071" spans="1:10" hidden="1" outlineLevel="1" x14ac:dyDescent="0.2">
      <c r="A1071" s="62"/>
      <c r="B1071" s="76" t="s">
        <v>253</v>
      </c>
      <c r="C1071" s="78">
        <f>+C1069*2</f>
        <v>15.88</v>
      </c>
      <c r="D1071" s="78" t="s">
        <v>182</v>
      </c>
      <c r="E1071" s="79">
        <v>131.36000000000001</v>
      </c>
      <c r="F1071" s="79">
        <v>23.64</v>
      </c>
      <c r="G1071" s="79">
        <f>ROUND((C1071*(E1071)),2)</f>
        <v>2086</v>
      </c>
      <c r="H1071" s="79">
        <f>ROUND((C1071*(F1071)),2)</f>
        <v>375.4</v>
      </c>
      <c r="I1071" s="79"/>
    </row>
    <row r="1072" spans="1:10" hidden="1" outlineLevel="1" x14ac:dyDescent="0.2">
      <c r="A1072" s="62"/>
      <c r="B1072" s="77" t="s">
        <v>190</v>
      </c>
      <c r="C1072" s="78"/>
      <c r="D1072" s="78"/>
      <c r="E1072" s="79"/>
      <c r="F1072" s="79"/>
      <c r="G1072" s="79"/>
      <c r="H1072" s="79"/>
      <c r="I1072" s="79"/>
    </row>
    <row r="1073" spans="1:10" hidden="1" outlineLevel="1" x14ac:dyDescent="0.2">
      <c r="A1073" s="62"/>
      <c r="B1073" s="76" t="s">
        <v>254</v>
      </c>
      <c r="C1073" s="78">
        <v>31.85</v>
      </c>
      <c r="D1073" s="78" t="s">
        <v>255</v>
      </c>
      <c r="E1073" s="79">
        <v>134.43560000000002</v>
      </c>
      <c r="F1073" s="79">
        <v>0</v>
      </c>
      <c r="G1073" s="79">
        <f>ROUND((C1073*(E1073)),2)</f>
        <v>4281.7700000000004</v>
      </c>
      <c r="H1073" s="79">
        <f>ROUND((C1073*(F1073)),2)</f>
        <v>0</v>
      </c>
      <c r="I1073" s="79"/>
    </row>
    <row r="1074" spans="1:10" hidden="1" outlineLevel="1" x14ac:dyDescent="0.2">
      <c r="A1074" s="62"/>
      <c r="B1074" s="76" t="s">
        <v>345</v>
      </c>
      <c r="C1074" s="78">
        <f>+C1073</f>
        <v>31.85</v>
      </c>
      <c r="D1074" s="78" t="s">
        <v>255</v>
      </c>
      <c r="E1074" s="79">
        <v>952.75</v>
      </c>
      <c r="F1074" s="79">
        <v>0</v>
      </c>
      <c r="G1074" s="79">
        <f>ROUND((C1074*(E1074)),2)</f>
        <v>30345.09</v>
      </c>
      <c r="H1074" s="79">
        <f>ROUND((C1074*(F1074)),2)</f>
        <v>0</v>
      </c>
      <c r="I1074" s="79"/>
    </row>
    <row r="1075" spans="1:10" hidden="1" outlineLevel="1" x14ac:dyDescent="0.2">
      <c r="A1075" s="62"/>
      <c r="B1075" s="76" t="s">
        <v>174</v>
      </c>
      <c r="C1075" s="78"/>
      <c r="D1075" s="78"/>
      <c r="E1075" s="79"/>
      <c r="F1075" s="79"/>
      <c r="G1075" s="79">
        <f>SUM(G1069:G1074)</f>
        <v>69683.81</v>
      </c>
      <c r="H1075" s="79">
        <f>SUM(H1069:H1074)</f>
        <v>6310.1399999999994</v>
      </c>
      <c r="I1075" s="79">
        <f>SUM(G1075:H1075)</f>
        <v>75993.95</v>
      </c>
    </row>
    <row r="1076" spans="1:10" collapsed="1" x14ac:dyDescent="0.2"/>
    <row r="1077" spans="1:10" ht="24" x14ac:dyDescent="0.2">
      <c r="A1077" s="71">
        <f>+A1065+0.01</f>
        <v>104.55000000000028</v>
      </c>
      <c r="B1077" s="72" t="s">
        <v>356</v>
      </c>
      <c r="C1077" s="73">
        <v>1</v>
      </c>
      <c r="D1077" s="73" t="s">
        <v>196</v>
      </c>
      <c r="E1077" s="74"/>
      <c r="F1077" s="74"/>
      <c r="G1077" s="74">
        <f>+G1087/C1079</f>
        <v>69954.149999999994</v>
      </c>
      <c r="H1077" s="74">
        <f>+H1087/C1079</f>
        <v>6358.79</v>
      </c>
      <c r="I1077" s="75">
        <f>+H1077+G1077</f>
        <v>76312.939999999988</v>
      </c>
      <c r="J1077" s="66" t="s">
        <v>167</v>
      </c>
    </row>
    <row r="1078" spans="1:10" hidden="1" outlineLevel="1" x14ac:dyDescent="0.2">
      <c r="A1078" s="55"/>
      <c r="B1078" s="76" t="s">
        <v>344</v>
      </c>
      <c r="C1078" s="56"/>
      <c r="D1078" s="56"/>
      <c r="E1078" s="57"/>
      <c r="F1078" s="57"/>
      <c r="G1078" s="57"/>
      <c r="H1078" s="57"/>
      <c r="I1078" s="58"/>
      <c r="J1078" s="63"/>
    </row>
    <row r="1079" spans="1:10" hidden="1" outlineLevel="1" x14ac:dyDescent="0.2">
      <c r="A1079" s="55"/>
      <c r="B1079" s="77" t="s">
        <v>169</v>
      </c>
      <c r="C1079" s="78">
        <v>1</v>
      </c>
      <c r="D1079" s="78" t="s">
        <v>196</v>
      </c>
      <c r="E1079" s="57"/>
      <c r="F1079" s="57"/>
      <c r="G1079" s="57"/>
      <c r="H1079" s="57"/>
      <c r="I1079" s="58"/>
      <c r="J1079" s="63"/>
    </row>
    <row r="1080" spans="1:10" hidden="1" outlineLevel="1" x14ac:dyDescent="0.2">
      <c r="A1080" s="62"/>
      <c r="B1080" s="77" t="s">
        <v>170</v>
      </c>
      <c r="C1080" s="78"/>
      <c r="D1080" s="78"/>
      <c r="E1080" s="79"/>
      <c r="F1080" s="79"/>
      <c r="G1080" s="79"/>
      <c r="H1080" s="79"/>
      <c r="I1080" s="79"/>
    </row>
    <row r="1081" spans="1:10" hidden="1" outlineLevel="1" x14ac:dyDescent="0.2">
      <c r="A1081" s="62"/>
      <c r="B1081" s="76" t="s">
        <v>250</v>
      </c>
      <c r="C1081" s="78">
        <v>7.94</v>
      </c>
      <c r="D1081" s="78" t="s">
        <v>251</v>
      </c>
      <c r="E1081" s="79">
        <v>3281.36</v>
      </c>
      <c r="F1081" s="79">
        <v>590.64</v>
      </c>
      <c r="G1081" s="79">
        <f>ROUND((C1081*(E1081)),2)</f>
        <v>26054</v>
      </c>
      <c r="H1081" s="79">
        <f>ROUND((C1081*(F1081)),2)</f>
        <v>4689.68</v>
      </c>
      <c r="I1081" s="79"/>
    </row>
    <row r="1082" spans="1:10" hidden="1" outlineLevel="1" x14ac:dyDescent="0.2">
      <c r="A1082" s="62"/>
      <c r="B1082" s="76" t="s">
        <v>350</v>
      </c>
      <c r="C1082" s="78">
        <f>+C1079*1.1</f>
        <v>1.1000000000000001</v>
      </c>
      <c r="D1082" s="78" t="s">
        <v>196</v>
      </c>
      <c r="E1082" s="79">
        <v>6533.9</v>
      </c>
      <c r="F1082" s="79">
        <v>1176.0999999999999</v>
      </c>
      <c r="G1082" s="79">
        <f>ROUND((C1082*(E1082)),2)</f>
        <v>7187.29</v>
      </c>
      <c r="H1082" s="79">
        <f>ROUND((C1082*(F1082)),2)</f>
        <v>1293.71</v>
      </c>
      <c r="I1082" s="79"/>
    </row>
    <row r="1083" spans="1:10" hidden="1" outlineLevel="1" x14ac:dyDescent="0.2">
      <c r="A1083" s="62"/>
      <c r="B1083" s="76" t="s">
        <v>253</v>
      </c>
      <c r="C1083" s="78">
        <f>+C1081*2</f>
        <v>15.88</v>
      </c>
      <c r="D1083" s="78" t="s">
        <v>182</v>
      </c>
      <c r="E1083" s="79">
        <v>131.36000000000001</v>
      </c>
      <c r="F1083" s="79">
        <v>23.64</v>
      </c>
      <c r="G1083" s="79">
        <f>ROUND((C1083*(E1083)),2)</f>
        <v>2086</v>
      </c>
      <c r="H1083" s="79">
        <f>ROUND((C1083*(F1083)),2)</f>
        <v>375.4</v>
      </c>
      <c r="I1083" s="79"/>
    </row>
    <row r="1084" spans="1:10" hidden="1" outlineLevel="1" x14ac:dyDescent="0.2">
      <c r="A1084" s="62"/>
      <c r="B1084" s="77" t="s">
        <v>190</v>
      </c>
      <c r="C1084" s="78"/>
      <c r="D1084" s="78"/>
      <c r="E1084" s="79"/>
      <c r="F1084" s="79"/>
      <c r="G1084" s="79"/>
      <c r="H1084" s="79"/>
      <c r="I1084" s="79"/>
    </row>
    <row r="1085" spans="1:10" hidden="1" outlineLevel="1" x14ac:dyDescent="0.2">
      <c r="A1085" s="62"/>
      <c r="B1085" s="76" t="s">
        <v>254</v>
      </c>
      <c r="C1085" s="78">
        <v>31.85</v>
      </c>
      <c r="D1085" s="78" t="s">
        <v>255</v>
      </c>
      <c r="E1085" s="79">
        <v>134.43560000000002</v>
      </c>
      <c r="F1085" s="79">
        <v>0</v>
      </c>
      <c r="G1085" s="79">
        <f>ROUND((C1085*(E1085)),2)</f>
        <v>4281.7700000000004</v>
      </c>
      <c r="H1085" s="79">
        <f>ROUND((C1085*(F1085)),2)</f>
        <v>0</v>
      </c>
      <c r="I1085" s="79"/>
    </row>
    <row r="1086" spans="1:10" hidden="1" outlineLevel="1" x14ac:dyDescent="0.2">
      <c r="A1086" s="62"/>
      <c r="B1086" s="76" t="s">
        <v>345</v>
      </c>
      <c r="C1086" s="78">
        <f>+C1085</f>
        <v>31.85</v>
      </c>
      <c r="D1086" s="78" t="s">
        <v>255</v>
      </c>
      <c r="E1086" s="79">
        <v>952.75</v>
      </c>
      <c r="F1086" s="79">
        <v>0</v>
      </c>
      <c r="G1086" s="79">
        <f>ROUND((C1086*(E1086)),2)</f>
        <v>30345.09</v>
      </c>
      <c r="H1086" s="79">
        <f>ROUND((C1086*(F1086)),2)</f>
        <v>0</v>
      </c>
      <c r="I1086" s="79"/>
    </row>
    <row r="1087" spans="1:10" hidden="1" outlineLevel="1" x14ac:dyDescent="0.2">
      <c r="A1087" s="62"/>
      <c r="B1087" s="76" t="s">
        <v>174</v>
      </c>
      <c r="C1087" s="78"/>
      <c r="D1087" s="78"/>
      <c r="E1087" s="79"/>
      <c r="F1087" s="79"/>
      <c r="G1087" s="79">
        <f>SUM(G1081:G1086)</f>
        <v>69954.149999999994</v>
      </c>
      <c r="H1087" s="79">
        <f>SUM(H1081:H1086)</f>
        <v>6358.79</v>
      </c>
      <c r="I1087" s="79">
        <f>SUM(G1087:H1087)</f>
        <v>76312.939999999988</v>
      </c>
    </row>
    <row r="1088" spans="1:10" collapsed="1" x14ac:dyDescent="0.2"/>
    <row r="1089" spans="1:10" ht="24" x14ac:dyDescent="0.2">
      <c r="A1089" s="71">
        <f>+A1077+0.01</f>
        <v>104.56000000000029</v>
      </c>
      <c r="B1089" s="72" t="s">
        <v>357</v>
      </c>
      <c r="C1089" s="73">
        <v>1</v>
      </c>
      <c r="D1089" s="73" t="s">
        <v>196</v>
      </c>
      <c r="E1089" s="74"/>
      <c r="F1089" s="74"/>
      <c r="G1089" s="74">
        <f>+G1099/C1091</f>
        <v>70112.63</v>
      </c>
      <c r="H1089" s="74">
        <f>+H1099/C1091</f>
        <v>6387.3099999999995</v>
      </c>
      <c r="I1089" s="75">
        <f>+H1089+G1089</f>
        <v>76499.94</v>
      </c>
      <c r="J1089" s="66" t="s">
        <v>167</v>
      </c>
    </row>
    <row r="1090" spans="1:10" hidden="1" outlineLevel="1" x14ac:dyDescent="0.2">
      <c r="A1090" s="55"/>
      <c r="B1090" s="76" t="s">
        <v>344</v>
      </c>
      <c r="C1090" s="56"/>
      <c r="D1090" s="56"/>
      <c r="E1090" s="57"/>
      <c r="F1090" s="57"/>
      <c r="G1090" s="57"/>
      <c r="H1090" s="57"/>
      <c r="I1090" s="58"/>
      <c r="J1090" s="63"/>
    </row>
    <row r="1091" spans="1:10" hidden="1" outlineLevel="1" x14ac:dyDescent="0.2">
      <c r="A1091" s="55"/>
      <c r="B1091" s="77" t="s">
        <v>169</v>
      </c>
      <c r="C1091" s="78">
        <v>1</v>
      </c>
      <c r="D1091" s="78" t="s">
        <v>196</v>
      </c>
      <c r="E1091" s="57"/>
      <c r="F1091" s="57"/>
      <c r="G1091" s="57"/>
      <c r="H1091" s="57"/>
      <c r="I1091" s="58"/>
      <c r="J1091" s="63"/>
    </row>
    <row r="1092" spans="1:10" hidden="1" outlineLevel="1" x14ac:dyDescent="0.2">
      <c r="A1092" s="62"/>
      <c r="B1092" s="77" t="s">
        <v>170</v>
      </c>
      <c r="C1092" s="78"/>
      <c r="D1092" s="78"/>
      <c r="E1092" s="79"/>
      <c r="F1092" s="79"/>
      <c r="G1092" s="79"/>
      <c r="H1092" s="79"/>
      <c r="I1092" s="79"/>
    </row>
    <row r="1093" spans="1:10" hidden="1" outlineLevel="1" x14ac:dyDescent="0.2">
      <c r="A1093" s="62"/>
      <c r="B1093" s="76" t="s">
        <v>250</v>
      </c>
      <c r="C1093" s="78">
        <v>7.94</v>
      </c>
      <c r="D1093" s="78" t="s">
        <v>251</v>
      </c>
      <c r="E1093" s="79">
        <v>3281.36</v>
      </c>
      <c r="F1093" s="79">
        <v>590.64</v>
      </c>
      <c r="G1093" s="79">
        <f>ROUND((C1093*(E1093)),2)</f>
        <v>26054</v>
      </c>
      <c r="H1093" s="79">
        <f>ROUND((C1093*(F1093)),2)</f>
        <v>4689.68</v>
      </c>
      <c r="I1093" s="79"/>
    </row>
    <row r="1094" spans="1:10" hidden="1" outlineLevel="1" x14ac:dyDescent="0.2">
      <c r="A1094" s="62"/>
      <c r="B1094" s="76" t="s">
        <v>352</v>
      </c>
      <c r="C1094" s="78">
        <f>+C1091*1.1</f>
        <v>1.1000000000000001</v>
      </c>
      <c r="D1094" s="78" t="s">
        <v>196</v>
      </c>
      <c r="E1094" s="79">
        <v>6677.97</v>
      </c>
      <c r="F1094" s="79">
        <v>1202.03</v>
      </c>
      <c r="G1094" s="79">
        <f>ROUND((C1094*(E1094)),2)</f>
        <v>7345.77</v>
      </c>
      <c r="H1094" s="79">
        <f>ROUND((C1094*(F1094)),2)</f>
        <v>1322.23</v>
      </c>
      <c r="I1094" s="79"/>
    </row>
    <row r="1095" spans="1:10" hidden="1" outlineLevel="1" x14ac:dyDescent="0.2">
      <c r="A1095" s="62"/>
      <c r="B1095" s="76" t="s">
        <v>253</v>
      </c>
      <c r="C1095" s="78">
        <f>+C1093*2</f>
        <v>15.88</v>
      </c>
      <c r="D1095" s="78" t="s">
        <v>182</v>
      </c>
      <c r="E1095" s="79">
        <v>131.36000000000001</v>
      </c>
      <c r="F1095" s="79">
        <v>23.64</v>
      </c>
      <c r="G1095" s="79">
        <f>ROUND((C1095*(E1095)),2)</f>
        <v>2086</v>
      </c>
      <c r="H1095" s="79">
        <f>ROUND((C1095*(F1095)),2)</f>
        <v>375.4</v>
      </c>
      <c r="I1095" s="79"/>
    </row>
    <row r="1096" spans="1:10" hidden="1" outlineLevel="1" x14ac:dyDescent="0.2">
      <c r="A1096" s="62"/>
      <c r="B1096" s="77" t="s">
        <v>190</v>
      </c>
      <c r="C1096" s="78"/>
      <c r="D1096" s="78"/>
      <c r="E1096" s="79"/>
      <c r="F1096" s="79"/>
      <c r="G1096" s="79"/>
      <c r="H1096" s="79"/>
      <c r="I1096" s="79"/>
    </row>
    <row r="1097" spans="1:10" hidden="1" outlineLevel="1" x14ac:dyDescent="0.2">
      <c r="A1097" s="62"/>
      <c r="B1097" s="76" t="s">
        <v>254</v>
      </c>
      <c r="C1097" s="78">
        <v>31.85</v>
      </c>
      <c r="D1097" s="78" t="s">
        <v>255</v>
      </c>
      <c r="E1097" s="79">
        <v>134.43560000000002</v>
      </c>
      <c r="F1097" s="79">
        <v>0</v>
      </c>
      <c r="G1097" s="79">
        <f>ROUND((C1097*(E1097)),2)</f>
        <v>4281.7700000000004</v>
      </c>
      <c r="H1097" s="79">
        <f>ROUND((C1097*(F1097)),2)</f>
        <v>0</v>
      </c>
      <c r="I1097" s="79"/>
    </row>
    <row r="1098" spans="1:10" hidden="1" outlineLevel="1" x14ac:dyDescent="0.2">
      <c r="A1098" s="62"/>
      <c r="B1098" s="76" t="s">
        <v>345</v>
      </c>
      <c r="C1098" s="78">
        <f>+C1097</f>
        <v>31.85</v>
      </c>
      <c r="D1098" s="78" t="s">
        <v>255</v>
      </c>
      <c r="E1098" s="79">
        <v>952.75</v>
      </c>
      <c r="F1098" s="79">
        <v>0</v>
      </c>
      <c r="G1098" s="79">
        <f>ROUND((C1098*(E1098)),2)</f>
        <v>30345.09</v>
      </c>
      <c r="H1098" s="79">
        <f>ROUND((C1098*(F1098)),2)</f>
        <v>0</v>
      </c>
      <c r="I1098" s="79"/>
    </row>
    <row r="1099" spans="1:10" hidden="1" outlineLevel="1" x14ac:dyDescent="0.2">
      <c r="A1099" s="62"/>
      <c r="B1099" s="76" t="s">
        <v>174</v>
      </c>
      <c r="C1099" s="78"/>
      <c r="D1099" s="78"/>
      <c r="E1099" s="79"/>
      <c r="F1099" s="79"/>
      <c r="G1099" s="79">
        <f>SUM(G1093:G1098)</f>
        <v>70112.63</v>
      </c>
      <c r="H1099" s="79">
        <f>SUM(H1093:H1098)</f>
        <v>6387.3099999999995</v>
      </c>
      <c r="I1099" s="79">
        <f>SUM(G1099:H1099)</f>
        <v>76499.94</v>
      </c>
    </row>
    <row r="1100" spans="1:10" collapsed="1" x14ac:dyDescent="0.2"/>
    <row r="1101" spans="1:10" ht="24" x14ac:dyDescent="0.2">
      <c r="A1101" s="71">
        <f>+A1089+0.01</f>
        <v>104.57000000000029</v>
      </c>
      <c r="B1101" s="72" t="s">
        <v>358</v>
      </c>
      <c r="C1101" s="73">
        <v>1</v>
      </c>
      <c r="D1101" s="73" t="s">
        <v>196</v>
      </c>
      <c r="E1101" s="74"/>
      <c r="F1101" s="74"/>
      <c r="G1101" s="74">
        <f>+G1111/C1103</f>
        <v>42179.05</v>
      </c>
      <c r="H1101" s="74">
        <f>+H1111/C1103</f>
        <v>3863.77</v>
      </c>
      <c r="I1101" s="75">
        <f>+H1101+G1101</f>
        <v>46042.82</v>
      </c>
      <c r="J1101" s="66" t="s">
        <v>167</v>
      </c>
    </row>
    <row r="1102" spans="1:10" hidden="1" outlineLevel="1" x14ac:dyDescent="0.2">
      <c r="A1102" s="55"/>
      <c r="B1102" s="76" t="s">
        <v>344</v>
      </c>
      <c r="C1102" s="56"/>
      <c r="D1102" s="56"/>
      <c r="E1102" s="57"/>
      <c r="F1102" s="57"/>
      <c r="G1102" s="57"/>
      <c r="H1102" s="57"/>
      <c r="I1102" s="58"/>
      <c r="J1102" s="63"/>
    </row>
    <row r="1103" spans="1:10" hidden="1" outlineLevel="1" x14ac:dyDescent="0.2">
      <c r="A1103" s="55"/>
      <c r="B1103" s="77" t="s">
        <v>169</v>
      </c>
      <c r="C1103" s="78">
        <v>1</v>
      </c>
      <c r="D1103" s="78" t="s">
        <v>196</v>
      </c>
      <c r="E1103" s="57"/>
      <c r="F1103" s="57"/>
      <c r="G1103" s="57"/>
      <c r="H1103" s="57"/>
      <c r="I1103" s="58"/>
      <c r="J1103" s="63"/>
    </row>
    <row r="1104" spans="1:10" hidden="1" outlineLevel="1" x14ac:dyDescent="0.2">
      <c r="A1104" s="62"/>
      <c r="B1104" s="77" t="s">
        <v>170</v>
      </c>
      <c r="C1104" s="78"/>
      <c r="D1104" s="78"/>
      <c r="E1104" s="79"/>
      <c r="F1104" s="79"/>
      <c r="G1104" s="79"/>
      <c r="H1104" s="79"/>
      <c r="I1104" s="79"/>
    </row>
    <row r="1105" spans="1:10" hidden="1" outlineLevel="1" x14ac:dyDescent="0.2">
      <c r="A1105" s="62"/>
      <c r="B1105" s="76" t="s">
        <v>250</v>
      </c>
      <c r="C1105" s="78">
        <v>4.22</v>
      </c>
      <c r="D1105" s="78" t="s">
        <v>251</v>
      </c>
      <c r="E1105" s="79">
        <v>3281.36</v>
      </c>
      <c r="F1105" s="79">
        <v>590.64</v>
      </c>
      <c r="G1105" s="79">
        <f>ROUND((C1105*(E1105)),2)</f>
        <v>13847.34</v>
      </c>
      <c r="H1105" s="79">
        <f>ROUND((C1105*(F1105)),2)</f>
        <v>2492.5</v>
      </c>
      <c r="I1105" s="79"/>
    </row>
    <row r="1106" spans="1:10" hidden="1" outlineLevel="1" x14ac:dyDescent="0.2">
      <c r="A1106" s="62"/>
      <c r="B1106" s="76" t="s">
        <v>279</v>
      </c>
      <c r="C1106" s="78">
        <f>+C1103*1.1</f>
        <v>1.1000000000000001</v>
      </c>
      <c r="D1106" s="78" t="s">
        <v>196</v>
      </c>
      <c r="E1106" s="79">
        <v>6920.68</v>
      </c>
      <c r="F1106" s="79">
        <v>1065.23</v>
      </c>
      <c r="G1106" s="79">
        <f>ROUND((C1106*(E1106)),2)</f>
        <v>7612.75</v>
      </c>
      <c r="H1106" s="79">
        <f>ROUND((C1106*(F1106)),2)</f>
        <v>1171.75</v>
      </c>
      <c r="I1106" s="79"/>
    </row>
    <row r="1107" spans="1:10" hidden="1" outlineLevel="1" x14ac:dyDescent="0.2">
      <c r="A1107" s="62"/>
      <c r="B1107" s="76" t="s">
        <v>253</v>
      </c>
      <c r="C1107" s="78">
        <f>+C1105*2</f>
        <v>8.44</v>
      </c>
      <c r="D1107" s="78" t="s">
        <v>182</v>
      </c>
      <c r="E1107" s="79">
        <v>131.36000000000001</v>
      </c>
      <c r="F1107" s="79">
        <v>23.64</v>
      </c>
      <c r="G1107" s="79">
        <f>ROUND((C1107*(E1107)),2)</f>
        <v>1108.68</v>
      </c>
      <c r="H1107" s="79">
        <f>ROUND((C1107*(F1107)),2)</f>
        <v>199.52</v>
      </c>
      <c r="I1107" s="79"/>
    </row>
    <row r="1108" spans="1:10" hidden="1" outlineLevel="1" x14ac:dyDescent="0.2">
      <c r="A1108" s="62"/>
      <c r="B1108" s="77" t="s">
        <v>190</v>
      </c>
      <c r="C1108" s="78"/>
      <c r="D1108" s="78"/>
      <c r="E1108" s="79"/>
      <c r="F1108" s="79"/>
      <c r="G1108" s="79"/>
      <c r="H1108" s="79"/>
      <c r="I1108" s="79"/>
    </row>
    <row r="1109" spans="1:10" hidden="1" outlineLevel="1" x14ac:dyDescent="0.2">
      <c r="A1109" s="62"/>
      <c r="B1109" s="76" t="s">
        <v>254</v>
      </c>
      <c r="C1109" s="78">
        <v>14.15</v>
      </c>
      <c r="D1109" s="78" t="s">
        <v>255</v>
      </c>
      <c r="E1109" s="79">
        <v>134.43560000000002</v>
      </c>
      <c r="F1109" s="79">
        <v>0</v>
      </c>
      <c r="G1109" s="79">
        <f>ROUND((C1109*(E1109)),2)</f>
        <v>1902.26</v>
      </c>
      <c r="H1109" s="79">
        <f>ROUND((C1109*(F1109)),2)</f>
        <v>0</v>
      </c>
      <c r="I1109" s="79"/>
    </row>
    <row r="1110" spans="1:10" hidden="1" outlineLevel="1" x14ac:dyDescent="0.2">
      <c r="A1110" s="62"/>
      <c r="B1110" s="76" t="s">
        <v>359</v>
      </c>
      <c r="C1110" s="78">
        <f>+C1109</f>
        <v>14.15</v>
      </c>
      <c r="D1110" s="78" t="s">
        <v>255</v>
      </c>
      <c r="E1110" s="79">
        <v>1251.45</v>
      </c>
      <c r="F1110" s="79">
        <v>0</v>
      </c>
      <c r="G1110" s="79">
        <f>ROUND((C1110*(E1110)),2)</f>
        <v>17708.02</v>
      </c>
      <c r="H1110" s="79">
        <f>ROUND((C1110*(F1110)),2)</f>
        <v>0</v>
      </c>
      <c r="I1110" s="79"/>
    </row>
    <row r="1111" spans="1:10" hidden="1" outlineLevel="1" x14ac:dyDescent="0.2">
      <c r="A1111" s="62"/>
      <c r="B1111" s="76" t="s">
        <v>174</v>
      </c>
      <c r="C1111" s="78"/>
      <c r="D1111" s="78"/>
      <c r="E1111" s="79"/>
      <c r="F1111" s="79"/>
      <c r="G1111" s="79">
        <f>SUM(G1105:G1110)</f>
        <v>42179.05</v>
      </c>
      <c r="H1111" s="79">
        <f>SUM(H1105:H1110)</f>
        <v>3863.77</v>
      </c>
      <c r="I1111" s="79">
        <f>SUM(G1111:H1111)</f>
        <v>46042.82</v>
      </c>
    </row>
    <row r="1112" spans="1:10" collapsed="1" x14ac:dyDescent="0.2"/>
    <row r="1113" spans="1:10" ht="24" x14ac:dyDescent="0.2">
      <c r="A1113" s="71">
        <f>+A1101+0.01</f>
        <v>104.5800000000003</v>
      </c>
      <c r="B1113" s="72" t="s">
        <v>360</v>
      </c>
      <c r="C1113" s="73">
        <v>1</v>
      </c>
      <c r="D1113" s="73" t="s">
        <v>196</v>
      </c>
      <c r="E1113" s="74"/>
      <c r="F1113" s="74"/>
      <c r="G1113" s="74">
        <f>+G1123/C1115</f>
        <v>41765.729999999996</v>
      </c>
      <c r="H1113" s="74">
        <f>+H1123/C1115</f>
        <v>3872.8399999999997</v>
      </c>
      <c r="I1113" s="75">
        <f>+H1113+G1113</f>
        <v>45638.569999999992</v>
      </c>
      <c r="J1113" s="66" t="s">
        <v>167</v>
      </c>
    </row>
    <row r="1114" spans="1:10" hidden="1" outlineLevel="1" x14ac:dyDescent="0.2">
      <c r="A1114" s="55"/>
      <c r="B1114" s="76" t="s">
        <v>344</v>
      </c>
      <c r="C1114" s="56"/>
      <c r="D1114" s="56"/>
      <c r="E1114" s="57"/>
      <c r="F1114" s="57"/>
      <c r="G1114" s="57"/>
      <c r="H1114" s="57"/>
      <c r="I1114" s="58"/>
      <c r="J1114" s="63"/>
    </row>
    <row r="1115" spans="1:10" hidden="1" outlineLevel="1" x14ac:dyDescent="0.2">
      <c r="A1115" s="55"/>
      <c r="B1115" s="77" t="s">
        <v>169</v>
      </c>
      <c r="C1115" s="78">
        <v>1</v>
      </c>
      <c r="D1115" s="78" t="s">
        <v>196</v>
      </c>
      <c r="E1115" s="57"/>
      <c r="F1115" s="57"/>
      <c r="G1115" s="57"/>
      <c r="H1115" s="57"/>
      <c r="I1115" s="58"/>
      <c r="J1115" s="63"/>
    </row>
    <row r="1116" spans="1:10" hidden="1" outlineLevel="1" x14ac:dyDescent="0.2">
      <c r="A1116" s="62"/>
      <c r="B1116" s="77" t="s">
        <v>170</v>
      </c>
      <c r="C1116" s="78"/>
      <c r="D1116" s="78"/>
      <c r="E1116" s="79"/>
      <c r="F1116" s="79"/>
      <c r="G1116" s="79"/>
      <c r="H1116" s="79"/>
      <c r="I1116" s="79"/>
    </row>
    <row r="1117" spans="1:10" hidden="1" outlineLevel="1" x14ac:dyDescent="0.2">
      <c r="A1117" s="62"/>
      <c r="B1117" s="76" t="s">
        <v>250</v>
      </c>
      <c r="C1117" s="78">
        <v>4.22</v>
      </c>
      <c r="D1117" s="78" t="s">
        <v>251</v>
      </c>
      <c r="E1117" s="79">
        <v>3281.36</v>
      </c>
      <c r="F1117" s="79">
        <v>590.64</v>
      </c>
      <c r="G1117" s="79">
        <f>ROUND((C1117*(E1117)),2)</f>
        <v>13847.34</v>
      </c>
      <c r="H1117" s="79">
        <f>ROUND((C1117*(F1117)),2)</f>
        <v>2492.5</v>
      </c>
      <c r="I1117" s="79"/>
    </row>
    <row r="1118" spans="1:10" hidden="1" outlineLevel="1" x14ac:dyDescent="0.2">
      <c r="A1118" s="62"/>
      <c r="B1118" s="76" t="s">
        <v>279</v>
      </c>
      <c r="C1118" s="78">
        <f>+C1115*1.1</f>
        <v>1.1000000000000001</v>
      </c>
      <c r="D1118" s="78" t="s">
        <v>196</v>
      </c>
      <c r="E1118" s="79">
        <v>6544.9400000000005</v>
      </c>
      <c r="F1118" s="79">
        <v>1073.47</v>
      </c>
      <c r="G1118" s="79">
        <f>ROUND((C1118*(E1118)),2)</f>
        <v>7199.43</v>
      </c>
      <c r="H1118" s="79">
        <f>ROUND((C1118*(F1118)),2)</f>
        <v>1180.82</v>
      </c>
      <c r="I1118" s="79"/>
    </row>
    <row r="1119" spans="1:10" hidden="1" outlineLevel="1" x14ac:dyDescent="0.2">
      <c r="A1119" s="62"/>
      <c r="B1119" s="76" t="s">
        <v>253</v>
      </c>
      <c r="C1119" s="78">
        <f>+C1117*2</f>
        <v>8.44</v>
      </c>
      <c r="D1119" s="78" t="s">
        <v>182</v>
      </c>
      <c r="E1119" s="79">
        <v>131.36000000000001</v>
      </c>
      <c r="F1119" s="79">
        <v>23.64</v>
      </c>
      <c r="G1119" s="79">
        <f>ROUND((C1119*(E1119)),2)</f>
        <v>1108.68</v>
      </c>
      <c r="H1119" s="79">
        <f>ROUND((C1119*(F1119)),2)</f>
        <v>199.52</v>
      </c>
      <c r="I1119" s="79"/>
    </row>
    <row r="1120" spans="1:10" hidden="1" outlineLevel="1" x14ac:dyDescent="0.2">
      <c r="A1120" s="62"/>
      <c r="B1120" s="77" t="s">
        <v>190</v>
      </c>
      <c r="C1120" s="78"/>
      <c r="D1120" s="78"/>
      <c r="E1120" s="79"/>
      <c r="F1120" s="79"/>
      <c r="G1120" s="79"/>
      <c r="H1120" s="79"/>
      <c r="I1120" s="79"/>
    </row>
    <row r="1121" spans="1:10" hidden="1" outlineLevel="1" x14ac:dyDescent="0.2">
      <c r="A1121" s="62"/>
      <c r="B1121" s="76" t="s">
        <v>254</v>
      </c>
      <c r="C1121" s="78">
        <v>14.15</v>
      </c>
      <c r="D1121" s="78" t="s">
        <v>255</v>
      </c>
      <c r="E1121" s="79">
        <v>134.43560000000002</v>
      </c>
      <c r="F1121" s="79">
        <v>0</v>
      </c>
      <c r="G1121" s="79">
        <f>ROUND((C1121*(E1121)),2)</f>
        <v>1902.26</v>
      </c>
      <c r="H1121" s="79">
        <f>ROUND((C1121*(F1121)),2)</f>
        <v>0</v>
      </c>
      <c r="I1121" s="79"/>
    </row>
    <row r="1122" spans="1:10" hidden="1" outlineLevel="1" x14ac:dyDescent="0.2">
      <c r="A1122" s="62"/>
      <c r="B1122" s="76" t="s">
        <v>359</v>
      </c>
      <c r="C1122" s="78">
        <f>+C1121</f>
        <v>14.15</v>
      </c>
      <c r="D1122" s="78" t="s">
        <v>255</v>
      </c>
      <c r="E1122" s="79">
        <v>1251.45</v>
      </c>
      <c r="F1122" s="79">
        <v>0</v>
      </c>
      <c r="G1122" s="79">
        <f>ROUND((C1122*(E1122)),2)</f>
        <v>17708.02</v>
      </c>
      <c r="H1122" s="79">
        <f>ROUND((C1122*(F1122)),2)</f>
        <v>0</v>
      </c>
      <c r="I1122" s="79"/>
    </row>
    <row r="1123" spans="1:10" hidden="1" outlineLevel="1" x14ac:dyDescent="0.2">
      <c r="A1123" s="62"/>
      <c r="B1123" s="76" t="s">
        <v>174</v>
      </c>
      <c r="C1123" s="78"/>
      <c r="D1123" s="78"/>
      <c r="E1123" s="79"/>
      <c r="F1123" s="79"/>
      <c r="G1123" s="79">
        <f>SUM(G1117:G1122)</f>
        <v>41765.729999999996</v>
      </c>
      <c r="H1123" s="79">
        <f>SUM(H1117:H1122)</f>
        <v>3872.8399999999997</v>
      </c>
      <c r="I1123" s="79">
        <f>SUM(G1123:H1123)</f>
        <v>45638.569999999992</v>
      </c>
    </row>
    <row r="1124" spans="1:10" collapsed="1" x14ac:dyDescent="0.2"/>
    <row r="1125" spans="1:10" ht="24" x14ac:dyDescent="0.2">
      <c r="A1125" s="71">
        <f>+A1113+0.01</f>
        <v>104.5900000000003</v>
      </c>
      <c r="B1125" s="72" t="s">
        <v>361</v>
      </c>
      <c r="C1125" s="73">
        <v>1</v>
      </c>
      <c r="D1125" s="73" t="s">
        <v>196</v>
      </c>
      <c r="E1125" s="74"/>
      <c r="F1125" s="74"/>
      <c r="G1125" s="74">
        <f>+G1135/C1127</f>
        <v>41483.25</v>
      </c>
      <c r="H1125" s="74">
        <f>+H1135/C1127</f>
        <v>3937.08</v>
      </c>
      <c r="I1125" s="75">
        <f>+H1125+G1125</f>
        <v>45420.33</v>
      </c>
      <c r="J1125" s="66" t="s">
        <v>167</v>
      </c>
    </row>
    <row r="1126" spans="1:10" hidden="1" outlineLevel="1" x14ac:dyDescent="0.2">
      <c r="A1126" s="55"/>
      <c r="B1126" s="76" t="s">
        <v>344</v>
      </c>
      <c r="C1126" s="56"/>
      <c r="D1126" s="56"/>
      <c r="E1126" s="57"/>
      <c r="F1126" s="57"/>
      <c r="G1126" s="57"/>
      <c r="H1126" s="57"/>
      <c r="I1126" s="58"/>
      <c r="J1126" s="63"/>
    </row>
    <row r="1127" spans="1:10" hidden="1" outlineLevel="1" x14ac:dyDescent="0.2">
      <c r="A1127" s="55"/>
      <c r="B1127" s="77" t="s">
        <v>169</v>
      </c>
      <c r="C1127" s="78">
        <v>1</v>
      </c>
      <c r="D1127" s="78" t="s">
        <v>196</v>
      </c>
      <c r="E1127" s="57"/>
      <c r="F1127" s="57"/>
      <c r="G1127" s="57"/>
      <c r="H1127" s="57"/>
      <c r="I1127" s="58"/>
      <c r="J1127" s="63"/>
    </row>
    <row r="1128" spans="1:10" hidden="1" outlineLevel="1" x14ac:dyDescent="0.2">
      <c r="A1128" s="62"/>
      <c r="B1128" s="77" t="s">
        <v>170</v>
      </c>
      <c r="C1128" s="78"/>
      <c r="D1128" s="78"/>
      <c r="E1128" s="79"/>
      <c r="F1128" s="79"/>
      <c r="G1128" s="79"/>
      <c r="H1128" s="79"/>
      <c r="I1128" s="79"/>
    </row>
    <row r="1129" spans="1:10" hidden="1" outlineLevel="1" x14ac:dyDescent="0.2">
      <c r="A1129" s="62"/>
      <c r="B1129" s="76" t="s">
        <v>250</v>
      </c>
      <c r="C1129" s="78">
        <v>4.22</v>
      </c>
      <c r="D1129" s="78" t="s">
        <v>251</v>
      </c>
      <c r="E1129" s="79">
        <v>3281.36</v>
      </c>
      <c r="F1129" s="79">
        <v>590.64</v>
      </c>
      <c r="G1129" s="79">
        <f>ROUND((C1129*(E1129)),2)</f>
        <v>13847.34</v>
      </c>
      <c r="H1129" s="79">
        <f>ROUND((C1129*(F1129)),2)</f>
        <v>2492.5</v>
      </c>
      <c r="I1129" s="79"/>
    </row>
    <row r="1130" spans="1:10" hidden="1" outlineLevel="1" x14ac:dyDescent="0.2">
      <c r="A1130" s="62"/>
      <c r="B1130" s="76" t="s">
        <v>348</v>
      </c>
      <c r="C1130" s="78">
        <f>+C1127*1.1</f>
        <v>1.1000000000000001</v>
      </c>
      <c r="D1130" s="78" t="s">
        <v>196</v>
      </c>
      <c r="E1130" s="79">
        <v>6288.14</v>
      </c>
      <c r="F1130" s="79">
        <v>1131.8699999999999</v>
      </c>
      <c r="G1130" s="79">
        <f>ROUND((C1130*(E1130)),2)</f>
        <v>6916.95</v>
      </c>
      <c r="H1130" s="79">
        <f>ROUND((C1130*(F1130)),2)</f>
        <v>1245.06</v>
      </c>
      <c r="I1130" s="79"/>
    </row>
    <row r="1131" spans="1:10" hidden="1" outlineLevel="1" x14ac:dyDescent="0.2">
      <c r="A1131" s="62"/>
      <c r="B1131" s="76" t="s">
        <v>253</v>
      </c>
      <c r="C1131" s="78">
        <f>+C1129*2</f>
        <v>8.44</v>
      </c>
      <c r="D1131" s="78" t="s">
        <v>182</v>
      </c>
      <c r="E1131" s="79">
        <v>131.36000000000001</v>
      </c>
      <c r="F1131" s="79">
        <v>23.64</v>
      </c>
      <c r="G1131" s="79">
        <f>ROUND((C1131*(E1131)),2)</f>
        <v>1108.68</v>
      </c>
      <c r="H1131" s="79">
        <f>ROUND((C1131*(F1131)),2)</f>
        <v>199.52</v>
      </c>
      <c r="I1131" s="79"/>
    </row>
    <row r="1132" spans="1:10" hidden="1" outlineLevel="1" x14ac:dyDescent="0.2">
      <c r="A1132" s="62"/>
      <c r="B1132" s="77" t="s">
        <v>190</v>
      </c>
      <c r="C1132" s="78"/>
      <c r="D1132" s="78"/>
      <c r="E1132" s="79"/>
      <c r="F1132" s="79"/>
      <c r="G1132" s="79"/>
      <c r="H1132" s="79"/>
      <c r="I1132" s="79"/>
    </row>
    <row r="1133" spans="1:10" hidden="1" outlineLevel="1" x14ac:dyDescent="0.2">
      <c r="A1133" s="62"/>
      <c r="B1133" s="76" t="s">
        <v>254</v>
      </c>
      <c r="C1133" s="78">
        <v>14.15</v>
      </c>
      <c r="D1133" s="78" t="s">
        <v>255</v>
      </c>
      <c r="E1133" s="79">
        <v>134.43560000000002</v>
      </c>
      <c r="F1133" s="79">
        <v>0</v>
      </c>
      <c r="G1133" s="79">
        <f>ROUND((C1133*(E1133)),2)</f>
        <v>1902.26</v>
      </c>
      <c r="H1133" s="79">
        <f>ROUND((C1133*(F1133)),2)</f>
        <v>0</v>
      </c>
      <c r="I1133" s="79"/>
    </row>
    <row r="1134" spans="1:10" hidden="1" outlineLevel="1" x14ac:dyDescent="0.2">
      <c r="A1134" s="62"/>
      <c r="B1134" s="76" t="s">
        <v>359</v>
      </c>
      <c r="C1134" s="78">
        <f>+C1133</f>
        <v>14.15</v>
      </c>
      <c r="D1134" s="78" t="s">
        <v>255</v>
      </c>
      <c r="E1134" s="79">
        <v>1251.45</v>
      </c>
      <c r="F1134" s="79">
        <v>0</v>
      </c>
      <c r="G1134" s="79">
        <f>ROUND((C1134*(E1134)),2)</f>
        <v>17708.02</v>
      </c>
      <c r="H1134" s="79">
        <f>ROUND((C1134*(F1134)),2)</f>
        <v>0</v>
      </c>
      <c r="I1134" s="79"/>
    </row>
    <row r="1135" spans="1:10" hidden="1" outlineLevel="1" x14ac:dyDescent="0.2">
      <c r="A1135" s="62"/>
      <c r="B1135" s="76" t="s">
        <v>174</v>
      </c>
      <c r="C1135" s="78"/>
      <c r="D1135" s="78"/>
      <c r="E1135" s="79"/>
      <c r="F1135" s="79"/>
      <c r="G1135" s="79">
        <f>SUM(G1129:G1134)</f>
        <v>41483.25</v>
      </c>
      <c r="H1135" s="79">
        <f>SUM(H1129:H1134)</f>
        <v>3937.08</v>
      </c>
      <c r="I1135" s="79">
        <f>SUM(G1135:H1135)</f>
        <v>45420.33</v>
      </c>
    </row>
    <row r="1136" spans="1:10" collapsed="1" x14ac:dyDescent="0.2"/>
    <row r="1137" spans="1:10" ht="24" x14ac:dyDescent="0.2">
      <c r="A1137" s="71">
        <f>+A1125+0.01</f>
        <v>104.60000000000031</v>
      </c>
      <c r="B1137" s="72" t="s">
        <v>362</v>
      </c>
      <c r="C1137" s="73">
        <v>1</v>
      </c>
      <c r="D1137" s="73" t="s">
        <v>196</v>
      </c>
      <c r="E1137" s="74"/>
      <c r="F1137" s="74"/>
      <c r="G1137" s="74">
        <f>+G1147/C1139</f>
        <v>41753.589999999997</v>
      </c>
      <c r="H1137" s="74">
        <f>+H1147/C1139</f>
        <v>3985.73</v>
      </c>
      <c r="I1137" s="75">
        <f>+H1137+G1137</f>
        <v>45739.32</v>
      </c>
      <c r="J1137" s="66" t="s">
        <v>167</v>
      </c>
    </row>
    <row r="1138" spans="1:10" hidden="1" outlineLevel="1" x14ac:dyDescent="0.2">
      <c r="A1138" s="55"/>
      <c r="B1138" s="76" t="s">
        <v>344</v>
      </c>
      <c r="C1138" s="56"/>
      <c r="D1138" s="56"/>
      <c r="E1138" s="57"/>
      <c r="F1138" s="57"/>
      <c r="G1138" s="57"/>
      <c r="H1138" s="57"/>
      <c r="I1138" s="58"/>
      <c r="J1138" s="63"/>
    </row>
    <row r="1139" spans="1:10" hidden="1" outlineLevel="1" x14ac:dyDescent="0.2">
      <c r="A1139" s="55"/>
      <c r="B1139" s="77" t="s">
        <v>169</v>
      </c>
      <c r="C1139" s="78">
        <v>1</v>
      </c>
      <c r="D1139" s="78" t="s">
        <v>196</v>
      </c>
      <c r="E1139" s="57"/>
      <c r="F1139" s="57"/>
      <c r="G1139" s="57"/>
      <c r="H1139" s="57"/>
      <c r="I1139" s="58"/>
      <c r="J1139" s="63"/>
    </row>
    <row r="1140" spans="1:10" hidden="1" outlineLevel="1" x14ac:dyDescent="0.2">
      <c r="A1140" s="62"/>
      <c r="B1140" s="77" t="s">
        <v>170</v>
      </c>
      <c r="C1140" s="78"/>
      <c r="D1140" s="78"/>
      <c r="E1140" s="79"/>
      <c r="F1140" s="79"/>
      <c r="G1140" s="79"/>
      <c r="H1140" s="79"/>
      <c r="I1140" s="79"/>
    </row>
    <row r="1141" spans="1:10" hidden="1" outlineLevel="1" x14ac:dyDescent="0.2">
      <c r="A1141" s="62"/>
      <c r="B1141" s="76" t="s">
        <v>250</v>
      </c>
      <c r="C1141" s="78">
        <v>4.22</v>
      </c>
      <c r="D1141" s="78" t="s">
        <v>251</v>
      </c>
      <c r="E1141" s="79">
        <v>3281.36</v>
      </c>
      <c r="F1141" s="79">
        <v>590.64</v>
      </c>
      <c r="G1141" s="79">
        <f>ROUND((C1141*(E1141)),2)</f>
        <v>13847.34</v>
      </c>
      <c r="H1141" s="79">
        <f>ROUND((C1141*(F1141)),2)</f>
        <v>2492.5</v>
      </c>
      <c r="I1141" s="79"/>
    </row>
    <row r="1142" spans="1:10" hidden="1" outlineLevel="1" x14ac:dyDescent="0.2">
      <c r="A1142" s="62"/>
      <c r="B1142" s="76" t="s">
        <v>350</v>
      </c>
      <c r="C1142" s="78">
        <f>+C1139*1.1</f>
        <v>1.1000000000000001</v>
      </c>
      <c r="D1142" s="78" t="s">
        <v>196</v>
      </c>
      <c r="E1142" s="79">
        <v>6533.9</v>
      </c>
      <c r="F1142" s="79">
        <v>1176.0999999999999</v>
      </c>
      <c r="G1142" s="79">
        <f>ROUND((C1142*(E1142)),2)</f>
        <v>7187.29</v>
      </c>
      <c r="H1142" s="79">
        <f>ROUND((C1142*(F1142)),2)</f>
        <v>1293.71</v>
      </c>
      <c r="I1142" s="79"/>
    </row>
    <row r="1143" spans="1:10" hidden="1" outlineLevel="1" x14ac:dyDescent="0.2">
      <c r="A1143" s="62"/>
      <c r="B1143" s="76" t="s">
        <v>253</v>
      </c>
      <c r="C1143" s="78">
        <f>+C1141*2</f>
        <v>8.44</v>
      </c>
      <c r="D1143" s="78" t="s">
        <v>182</v>
      </c>
      <c r="E1143" s="79">
        <v>131.36000000000001</v>
      </c>
      <c r="F1143" s="79">
        <v>23.64</v>
      </c>
      <c r="G1143" s="79">
        <f>ROUND((C1143*(E1143)),2)</f>
        <v>1108.68</v>
      </c>
      <c r="H1143" s="79">
        <f>ROUND((C1143*(F1143)),2)</f>
        <v>199.52</v>
      </c>
      <c r="I1143" s="79"/>
    </row>
    <row r="1144" spans="1:10" hidden="1" outlineLevel="1" x14ac:dyDescent="0.2">
      <c r="A1144" s="62"/>
      <c r="B1144" s="77" t="s">
        <v>190</v>
      </c>
      <c r="C1144" s="78"/>
      <c r="D1144" s="78"/>
      <c r="E1144" s="79"/>
      <c r="F1144" s="79"/>
      <c r="G1144" s="79"/>
      <c r="H1144" s="79"/>
      <c r="I1144" s="79"/>
    </row>
    <row r="1145" spans="1:10" hidden="1" outlineLevel="1" x14ac:dyDescent="0.2">
      <c r="A1145" s="62"/>
      <c r="B1145" s="76" t="s">
        <v>254</v>
      </c>
      <c r="C1145" s="78">
        <v>14.15</v>
      </c>
      <c r="D1145" s="78" t="s">
        <v>255</v>
      </c>
      <c r="E1145" s="79">
        <v>134.43560000000002</v>
      </c>
      <c r="F1145" s="79">
        <v>0</v>
      </c>
      <c r="G1145" s="79">
        <f>ROUND((C1145*(E1145)),2)</f>
        <v>1902.26</v>
      </c>
      <c r="H1145" s="79">
        <f>ROUND((C1145*(F1145)),2)</f>
        <v>0</v>
      </c>
      <c r="I1145" s="79"/>
    </row>
    <row r="1146" spans="1:10" hidden="1" outlineLevel="1" x14ac:dyDescent="0.2">
      <c r="A1146" s="62"/>
      <c r="B1146" s="76" t="s">
        <v>359</v>
      </c>
      <c r="C1146" s="78">
        <f>+C1145</f>
        <v>14.15</v>
      </c>
      <c r="D1146" s="78" t="s">
        <v>255</v>
      </c>
      <c r="E1146" s="79">
        <v>1251.45</v>
      </c>
      <c r="F1146" s="79">
        <v>0</v>
      </c>
      <c r="G1146" s="79">
        <f>ROUND((C1146*(E1146)),2)</f>
        <v>17708.02</v>
      </c>
      <c r="H1146" s="79">
        <f>ROUND((C1146*(F1146)),2)</f>
        <v>0</v>
      </c>
      <c r="I1146" s="79"/>
    </row>
    <row r="1147" spans="1:10" hidden="1" outlineLevel="1" x14ac:dyDescent="0.2">
      <c r="A1147" s="62"/>
      <c r="B1147" s="76" t="s">
        <v>174</v>
      </c>
      <c r="C1147" s="78"/>
      <c r="D1147" s="78"/>
      <c r="E1147" s="79"/>
      <c r="F1147" s="79"/>
      <c r="G1147" s="79">
        <f>SUM(G1141:G1146)</f>
        <v>41753.589999999997</v>
      </c>
      <c r="H1147" s="79">
        <f>SUM(H1141:H1146)</f>
        <v>3985.73</v>
      </c>
      <c r="I1147" s="79">
        <f>SUM(G1147:H1147)</f>
        <v>45739.32</v>
      </c>
    </row>
    <row r="1148" spans="1:10" collapsed="1" x14ac:dyDescent="0.2"/>
    <row r="1149" spans="1:10" ht="24" x14ac:dyDescent="0.2">
      <c r="A1149" s="71">
        <f>+A1137+0.01</f>
        <v>104.61000000000031</v>
      </c>
      <c r="B1149" s="72" t="s">
        <v>363</v>
      </c>
      <c r="C1149" s="73">
        <v>1</v>
      </c>
      <c r="D1149" s="73" t="s">
        <v>196</v>
      </c>
      <c r="E1149" s="74"/>
      <c r="F1149" s="74"/>
      <c r="G1149" s="74">
        <f>+G1159/C1151</f>
        <v>41912.07</v>
      </c>
      <c r="H1149" s="74">
        <f>+H1159/C1151</f>
        <v>4014.25</v>
      </c>
      <c r="I1149" s="75">
        <f>+H1149+G1149</f>
        <v>45926.32</v>
      </c>
      <c r="J1149" s="66" t="s">
        <v>167</v>
      </c>
    </row>
    <row r="1150" spans="1:10" hidden="1" outlineLevel="1" x14ac:dyDescent="0.2">
      <c r="A1150" s="55"/>
      <c r="B1150" s="76" t="s">
        <v>344</v>
      </c>
      <c r="C1150" s="56"/>
      <c r="D1150" s="56"/>
      <c r="E1150" s="57"/>
      <c r="F1150" s="57"/>
      <c r="G1150" s="57"/>
      <c r="H1150" s="57"/>
      <c r="I1150" s="58"/>
      <c r="J1150" s="63"/>
    </row>
    <row r="1151" spans="1:10" hidden="1" outlineLevel="1" x14ac:dyDescent="0.2">
      <c r="A1151" s="55"/>
      <c r="B1151" s="77" t="s">
        <v>169</v>
      </c>
      <c r="C1151" s="78">
        <v>1</v>
      </c>
      <c r="D1151" s="78" t="s">
        <v>196</v>
      </c>
      <c r="E1151" s="57"/>
      <c r="F1151" s="57"/>
      <c r="G1151" s="57"/>
      <c r="H1151" s="57"/>
      <c r="I1151" s="58"/>
      <c r="J1151" s="63"/>
    </row>
    <row r="1152" spans="1:10" hidden="1" outlineLevel="1" x14ac:dyDescent="0.2">
      <c r="A1152" s="62"/>
      <c r="B1152" s="77" t="s">
        <v>170</v>
      </c>
      <c r="C1152" s="78"/>
      <c r="D1152" s="78"/>
      <c r="E1152" s="79"/>
      <c r="F1152" s="79"/>
      <c r="G1152" s="79"/>
      <c r="H1152" s="79"/>
      <c r="I1152" s="79"/>
    </row>
    <row r="1153" spans="1:10" hidden="1" outlineLevel="1" x14ac:dyDescent="0.2">
      <c r="A1153" s="62"/>
      <c r="B1153" s="76" t="s">
        <v>250</v>
      </c>
      <c r="C1153" s="78">
        <v>4.22</v>
      </c>
      <c r="D1153" s="78" t="s">
        <v>251</v>
      </c>
      <c r="E1153" s="79">
        <v>3281.36</v>
      </c>
      <c r="F1153" s="79">
        <v>590.64</v>
      </c>
      <c r="G1153" s="79">
        <f>ROUND((C1153*(E1153)),2)</f>
        <v>13847.34</v>
      </c>
      <c r="H1153" s="79">
        <f>ROUND((C1153*(F1153)),2)</f>
        <v>2492.5</v>
      </c>
      <c r="I1153" s="79"/>
    </row>
    <row r="1154" spans="1:10" hidden="1" outlineLevel="1" x14ac:dyDescent="0.2">
      <c r="A1154" s="62"/>
      <c r="B1154" s="76" t="s">
        <v>352</v>
      </c>
      <c r="C1154" s="78">
        <f>+C1151*1.1</f>
        <v>1.1000000000000001</v>
      </c>
      <c r="D1154" s="78" t="s">
        <v>196</v>
      </c>
      <c r="E1154" s="79">
        <v>6677.97</v>
      </c>
      <c r="F1154" s="79">
        <v>1202.03</v>
      </c>
      <c r="G1154" s="79">
        <f>ROUND((C1154*(E1154)),2)</f>
        <v>7345.77</v>
      </c>
      <c r="H1154" s="79">
        <f>ROUND((C1154*(F1154)),2)</f>
        <v>1322.23</v>
      </c>
      <c r="I1154" s="79"/>
    </row>
    <row r="1155" spans="1:10" hidden="1" outlineLevel="1" x14ac:dyDescent="0.2">
      <c r="A1155" s="62"/>
      <c r="B1155" s="76" t="s">
        <v>253</v>
      </c>
      <c r="C1155" s="78">
        <f>+C1153*2</f>
        <v>8.44</v>
      </c>
      <c r="D1155" s="78" t="s">
        <v>182</v>
      </c>
      <c r="E1155" s="79">
        <v>131.36000000000001</v>
      </c>
      <c r="F1155" s="79">
        <v>23.64</v>
      </c>
      <c r="G1155" s="79">
        <f>ROUND((C1155*(E1155)),2)</f>
        <v>1108.68</v>
      </c>
      <c r="H1155" s="79">
        <f>ROUND((C1155*(F1155)),2)</f>
        <v>199.52</v>
      </c>
      <c r="I1155" s="79"/>
    </row>
    <row r="1156" spans="1:10" hidden="1" outlineLevel="1" x14ac:dyDescent="0.2">
      <c r="A1156" s="62"/>
      <c r="B1156" s="77" t="s">
        <v>190</v>
      </c>
      <c r="C1156" s="78"/>
      <c r="D1156" s="78"/>
      <c r="E1156" s="79"/>
      <c r="F1156" s="79"/>
      <c r="G1156" s="79"/>
      <c r="H1156" s="79"/>
      <c r="I1156" s="79"/>
    </row>
    <row r="1157" spans="1:10" hidden="1" outlineLevel="1" x14ac:dyDescent="0.2">
      <c r="A1157" s="62"/>
      <c r="B1157" s="76" t="s">
        <v>254</v>
      </c>
      <c r="C1157" s="78">
        <v>14.15</v>
      </c>
      <c r="D1157" s="78" t="s">
        <v>255</v>
      </c>
      <c r="E1157" s="79">
        <v>134.43560000000002</v>
      </c>
      <c r="F1157" s="79">
        <v>0</v>
      </c>
      <c r="G1157" s="79">
        <f>ROUND((C1157*(E1157)),2)</f>
        <v>1902.26</v>
      </c>
      <c r="H1157" s="79">
        <f>ROUND((C1157*(F1157)),2)</f>
        <v>0</v>
      </c>
      <c r="I1157" s="79"/>
    </row>
    <row r="1158" spans="1:10" hidden="1" outlineLevel="1" x14ac:dyDescent="0.2">
      <c r="A1158" s="62"/>
      <c r="B1158" s="76" t="s">
        <v>359</v>
      </c>
      <c r="C1158" s="78">
        <f>+C1157</f>
        <v>14.15</v>
      </c>
      <c r="D1158" s="78" t="s">
        <v>255</v>
      </c>
      <c r="E1158" s="79">
        <v>1251.45</v>
      </c>
      <c r="F1158" s="79">
        <v>0</v>
      </c>
      <c r="G1158" s="79">
        <f>ROUND((C1158*(E1158)),2)</f>
        <v>17708.02</v>
      </c>
      <c r="H1158" s="79">
        <f>ROUND((C1158*(F1158)),2)</f>
        <v>0</v>
      </c>
      <c r="I1158" s="79"/>
    </row>
    <row r="1159" spans="1:10" hidden="1" outlineLevel="1" x14ac:dyDescent="0.2">
      <c r="A1159" s="62"/>
      <c r="B1159" s="76" t="s">
        <v>174</v>
      </c>
      <c r="C1159" s="78"/>
      <c r="D1159" s="78"/>
      <c r="E1159" s="79"/>
      <c r="F1159" s="79"/>
      <c r="G1159" s="79">
        <f>SUM(G1153:G1158)</f>
        <v>41912.07</v>
      </c>
      <c r="H1159" s="79">
        <f>SUM(H1153:H1158)</f>
        <v>4014.25</v>
      </c>
      <c r="I1159" s="79">
        <f>SUM(G1159:H1159)</f>
        <v>45926.32</v>
      </c>
    </row>
    <row r="1160" spans="1:10" collapsed="1" x14ac:dyDescent="0.2"/>
    <row r="1161" spans="1:10" ht="24" x14ac:dyDescent="0.2">
      <c r="A1161" s="71">
        <f>+A1149+0.01</f>
        <v>104.62000000000032</v>
      </c>
      <c r="B1161" s="72" t="s">
        <v>364</v>
      </c>
      <c r="C1161" s="73">
        <v>1</v>
      </c>
      <c r="D1161" s="73" t="s">
        <v>196</v>
      </c>
      <c r="E1161" s="74"/>
      <c r="F1161" s="74"/>
      <c r="G1161" s="74">
        <f>+G1171/C1163</f>
        <v>37472.439999999995</v>
      </c>
      <c r="H1161" s="74">
        <f>+H1171/C1163</f>
        <v>3857.3900000000003</v>
      </c>
      <c r="I1161" s="75">
        <f>+H1161+G1161</f>
        <v>41329.829999999994</v>
      </c>
      <c r="J1161" s="66" t="s">
        <v>167</v>
      </c>
    </row>
    <row r="1162" spans="1:10" hidden="1" outlineLevel="1" x14ac:dyDescent="0.2">
      <c r="A1162" s="55"/>
      <c r="B1162" s="76" t="s">
        <v>365</v>
      </c>
      <c r="C1162" s="56"/>
      <c r="D1162" s="56"/>
      <c r="E1162" s="57"/>
      <c r="F1162" s="57"/>
      <c r="G1162" s="57"/>
      <c r="H1162" s="57"/>
      <c r="I1162" s="58"/>
      <c r="J1162" s="63"/>
    </row>
    <row r="1163" spans="1:10" hidden="1" outlineLevel="1" x14ac:dyDescent="0.2">
      <c r="A1163" s="55"/>
      <c r="B1163" s="77" t="s">
        <v>169</v>
      </c>
      <c r="C1163" s="78">
        <v>1</v>
      </c>
      <c r="D1163" s="78" t="s">
        <v>196</v>
      </c>
      <c r="E1163" s="57"/>
      <c r="F1163" s="57"/>
      <c r="G1163" s="57"/>
      <c r="H1163" s="57"/>
      <c r="I1163" s="58"/>
      <c r="J1163" s="63"/>
    </row>
    <row r="1164" spans="1:10" hidden="1" outlineLevel="1" x14ac:dyDescent="0.2">
      <c r="A1164" s="62"/>
      <c r="B1164" s="77" t="s">
        <v>170</v>
      </c>
      <c r="C1164" s="78"/>
      <c r="D1164" s="78"/>
      <c r="E1164" s="79"/>
      <c r="F1164" s="79"/>
      <c r="G1164" s="79"/>
      <c r="H1164" s="79"/>
      <c r="I1164" s="79"/>
    </row>
    <row r="1165" spans="1:10" hidden="1" outlineLevel="1" x14ac:dyDescent="0.2">
      <c r="A1165" s="62"/>
      <c r="B1165" s="76" t="s">
        <v>250</v>
      </c>
      <c r="C1165" s="78">
        <v>4.21</v>
      </c>
      <c r="D1165" s="78" t="s">
        <v>251</v>
      </c>
      <c r="E1165" s="79">
        <v>3281.36</v>
      </c>
      <c r="F1165" s="79">
        <v>590.64</v>
      </c>
      <c r="G1165" s="79">
        <f>ROUND((C1165*(E1165)),2)</f>
        <v>13814.53</v>
      </c>
      <c r="H1165" s="79">
        <f>ROUND((C1165*(F1165)),2)</f>
        <v>2486.59</v>
      </c>
      <c r="I1165" s="79"/>
    </row>
    <row r="1166" spans="1:10" hidden="1" outlineLevel="1" x14ac:dyDescent="0.2">
      <c r="A1166" s="62"/>
      <c r="B1166" s="76" t="s">
        <v>279</v>
      </c>
      <c r="C1166" s="78">
        <f>+C1163*1.1</f>
        <v>1.1000000000000001</v>
      </c>
      <c r="D1166" s="78" t="s">
        <v>196</v>
      </c>
      <c r="E1166" s="79">
        <v>6920.68</v>
      </c>
      <c r="F1166" s="79">
        <v>1065.23</v>
      </c>
      <c r="G1166" s="79">
        <f>ROUND((C1166*(E1166)),2)</f>
        <v>7612.75</v>
      </c>
      <c r="H1166" s="79">
        <f>ROUND((C1166*(F1166)),2)</f>
        <v>1171.75</v>
      </c>
      <c r="I1166" s="79"/>
    </row>
    <row r="1167" spans="1:10" hidden="1" outlineLevel="1" x14ac:dyDescent="0.2">
      <c r="A1167" s="62"/>
      <c r="B1167" s="76" t="s">
        <v>253</v>
      </c>
      <c r="C1167" s="78">
        <f>+C1165*2</f>
        <v>8.42</v>
      </c>
      <c r="D1167" s="78" t="s">
        <v>182</v>
      </c>
      <c r="E1167" s="79">
        <v>131.36000000000001</v>
      </c>
      <c r="F1167" s="79">
        <v>23.64</v>
      </c>
      <c r="G1167" s="79">
        <f>ROUND((C1167*(E1167)),2)</f>
        <v>1106.05</v>
      </c>
      <c r="H1167" s="79">
        <f>ROUND((C1167*(F1167)),2)</f>
        <v>199.05</v>
      </c>
      <c r="I1167" s="79"/>
    </row>
    <row r="1168" spans="1:10" hidden="1" outlineLevel="1" x14ac:dyDescent="0.2">
      <c r="A1168" s="62"/>
      <c r="B1168" s="77" t="s">
        <v>190</v>
      </c>
      <c r="C1168" s="78"/>
      <c r="D1168" s="78"/>
      <c r="E1168" s="79"/>
      <c r="F1168" s="79"/>
      <c r="G1168" s="79"/>
      <c r="H1168" s="79"/>
      <c r="I1168" s="79"/>
    </row>
    <row r="1169" spans="1:10" hidden="1" outlineLevel="1" x14ac:dyDescent="0.2">
      <c r="A1169" s="62"/>
      <c r="B1169" s="76" t="s">
        <v>254</v>
      </c>
      <c r="C1169" s="78">
        <f>+C1165</f>
        <v>4.21</v>
      </c>
      <c r="D1169" s="78" t="s">
        <v>251</v>
      </c>
      <c r="E1169" s="79">
        <v>403.33769999999998</v>
      </c>
      <c r="F1169" s="79">
        <v>0</v>
      </c>
      <c r="G1169" s="79">
        <f>ROUND((C1169*(E1169)),2)</f>
        <v>1698.05</v>
      </c>
      <c r="H1169" s="79">
        <f>ROUND((C1169*(F1169)),2)</f>
        <v>0</v>
      </c>
      <c r="I1169" s="79"/>
    </row>
    <row r="1170" spans="1:10" hidden="1" outlineLevel="1" x14ac:dyDescent="0.2">
      <c r="A1170" s="62"/>
      <c r="B1170" s="76" t="s">
        <v>366</v>
      </c>
      <c r="C1170" s="78">
        <v>7.96</v>
      </c>
      <c r="D1170" s="78" t="s">
        <v>255</v>
      </c>
      <c r="E1170" s="79">
        <v>1663.45</v>
      </c>
      <c r="F1170" s="79">
        <v>0</v>
      </c>
      <c r="G1170" s="79">
        <f>ROUND((C1170*(E1170)),2)</f>
        <v>13241.06</v>
      </c>
      <c r="H1170" s="79">
        <f>ROUND((C1170*(F1170)),2)</f>
        <v>0</v>
      </c>
      <c r="I1170" s="79"/>
    </row>
    <row r="1171" spans="1:10" hidden="1" outlineLevel="1" x14ac:dyDescent="0.2">
      <c r="A1171" s="62"/>
      <c r="B1171" s="76" t="s">
        <v>174</v>
      </c>
      <c r="C1171" s="78"/>
      <c r="D1171" s="78"/>
      <c r="E1171" s="79"/>
      <c r="F1171" s="79"/>
      <c r="G1171" s="79">
        <f>SUM(G1165:G1170)</f>
        <v>37472.439999999995</v>
      </c>
      <c r="H1171" s="79">
        <f>SUM(H1165:H1170)</f>
        <v>3857.3900000000003</v>
      </c>
      <c r="I1171" s="79">
        <f>SUM(G1171:H1171)</f>
        <v>41329.829999999994</v>
      </c>
    </row>
    <row r="1172" spans="1:10" collapsed="1" x14ac:dyDescent="0.2"/>
    <row r="1173" spans="1:10" ht="24" x14ac:dyDescent="0.2">
      <c r="A1173" s="71">
        <f>+A1161+0.01</f>
        <v>104.63000000000032</v>
      </c>
      <c r="B1173" s="72" t="s">
        <v>367</v>
      </c>
      <c r="C1173" s="73">
        <v>1</v>
      </c>
      <c r="D1173" s="73" t="s">
        <v>196</v>
      </c>
      <c r="E1173" s="74"/>
      <c r="F1173" s="74"/>
      <c r="G1173" s="74">
        <f>+G1183/C1175</f>
        <v>37059.119999999995</v>
      </c>
      <c r="H1173" s="74">
        <f>+H1183/C1175</f>
        <v>3866.46</v>
      </c>
      <c r="I1173" s="75">
        <f>+H1173+G1173</f>
        <v>40925.579999999994</v>
      </c>
      <c r="J1173" s="66" t="s">
        <v>167</v>
      </c>
    </row>
    <row r="1174" spans="1:10" hidden="1" outlineLevel="1" x14ac:dyDescent="0.2">
      <c r="A1174" s="55"/>
      <c r="B1174" s="76" t="s">
        <v>365</v>
      </c>
      <c r="C1174" s="56"/>
      <c r="D1174" s="56"/>
      <c r="E1174" s="57"/>
      <c r="F1174" s="57"/>
      <c r="G1174" s="57"/>
      <c r="H1174" s="57"/>
      <c r="I1174" s="58"/>
      <c r="J1174" s="63"/>
    </row>
    <row r="1175" spans="1:10" hidden="1" outlineLevel="1" x14ac:dyDescent="0.2">
      <c r="A1175" s="55"/>
      <c r="B1175" s="77" t="s">
        <v>169</v>
      </c>
      <c r="C1175" s="78">
        <v>1</v>
      </c>
      <c r="D1175" s="78" t="s">
        <v>196</v>
      </c>
      <c r="E1175" s="57"/>
      <c r="F1175" s="57"/>
      <c r="G1175" s="57"/>
      <c r="H1175" s="57"/>
      <c r="I1175" s="58"/>
      <c r="J1175" s="63"/>
    </row>
    <row r="1176" spans="1:10" hidden="1" outlineLevel="1" x14ac:dyDescent="0.2">
      <c r="A1176" s="62"/>
      <c r="B1176" s="77" t="s">
        <v>170</v>
      </c>
      <c r="C1176" s="78"/>
      <c r="D1176" s="78"/>
      <c r="E1176" s="79"/>
      <c r="F1176" s="79"/>
      <c r="G1176" s="79"/>
      <c r="H1176" s="79"/>
      <c r="I1176" s="79"/>
    </row>
    <row r="1177" spans="1:10" hidden="1" outlineLevel="1" x14ac:dyDescent="0.2">
      <c r="A1177" s="62"/>
      <c r="B1177" s="76" t="s">
        <v>250</v>
      </c>
      <c r="C1177" s="78">
        <v>4.21</v>
      </c>
      <c r="D1177" s="78" t="s">
        <v>251</v>
      </c>
      <c r="E1177" s="79">
        <v>3281.36</v>
      </c>
      <c r="F1177" s="79">
        <v>590.64</v>
      </c>
      <c r="G1177" s="79">
        <f>ROUND((C1177*(E1177)),2)</f>
        <v>13814.53</v>
      </c>
      <c r="H1177" s="79">
        <f>ROUND((C1177*(F1177)),2)</f>
        <v>2486.59</v>
      </c>
      <c r="I1177" s="79"/>
    </row>
    <row r="1178" spans="1:10" hidden="1" outlineLevel="1" x14ac:dyDescent="0.2">
      <c r="A1178" s="62"/>
      <c r="B1178" s="76" t="s">
        <v>279</v>
      </c>
      <c r="C1178" s="78">
        <f>+C1175*1.1</f>
        <v>1.1000000000000001</v>
      </c>
      <c r="D1178" s="78" t="s">
        <v>196</v>
      </c>
      <c r="E1178" s="79">
        <v>6544.9400000000005</v>
      </c>
      <c r="F1178" s="79">
        <v>1073.47</v>
      </c>
      <c r="G1178" s="79">
        <f>ROUND((C1178*(E1178)),2)</f>
        <v>7199.43</v>
      </c>
      <c r="H1178" s="79">
        <f>ROUND((C1178*(F1178)),2)</f>
        <v>1180.82</v>
      </c>
      <c r="I1178" s="79"/>
    </row>
    <row r="1179" spans="1:10" hidden="1" outlineLevel="1" x14ac:dyDescent="0.2">
      <c r="A1179" s="62"/>
      <c r="B1179" s="76" t="s">
        <v>253</v>
      </c>
      <c r="C1179" s="78">
        <f>+C1177*2</f>
        <v>8.42</v>
      </c>
      <c r="D1179" s="78" t="s">
        <v>182</v>
      </c>
      <c r="E1179" s="79">
        <v>131.36000000000001</v>
      </c>
      <c r="F1179" s="79">
        <v>23.64</v>
      </c>
      <c r="G1179" s="79">
        <f>ROUND((C1179*(E1179)),2)</f>
        <v>1106.05</v>
      </c>
      <c r="H1179" s="79">
        <f>ROUND((C1179*(F1179)),2)</f>
        <v>199.05</v>
      </c>
      <c r="I1179" s="79"/>
    </row>
    <row r="1180" spans="1:10" hidden="1" outlineLevel="1" x14ac:dyDescent="0.2">
      <c r="A1180" s="62"/>
      <c r="B1180" s="77" t="s">
        <v>190</v>
      </c>
      <c r="C1180" s="78"/>
      <c r="D1180" s="78"/>
      <c r="E1180" s="79"/>
      <c r="F1180" s="79"/>
      <c r="G1180" s="79"/>
      <c r="H1180" s="79"/>
      <c r="I1180" s="79"/>
    </row>
    <row r="1181" spans="1:10" hidden="1" outlineLevel="1" x14ac:dyDescent="0.2">
      <c r="A1181" s="62"/>
      <c r="B1181" s="76" t="s">
        <v>254</v>
      </c>
      <c r="C1181" s="78">
        <f>+C1177</f>
        <v>4.21</v>
      </c>
      <c r="D1181" s="78" t="s">
        <v>251</v>
      </c>
      <c r="E1181" s="79">
        <v>403.33769999999998</v>
      </c>
      <c r="F1181" s="79">
        <v>0</v>
      </c>
      <c r="G1181" s="79">
        <f>ROUND((C1181*(E1181)),2)</f>
        <v>1698.05</v>
      </c>
      <c r="H1181" s="79">
        <f>ROUND((C1181*(F1181)),2)</f>
        <v>0</v>
      </c>
      <c r="I1181" s="79"/>
    </row>
    <row r="1182" spans="1:10" hidden="1" outlineLevel="1" x14ac:dyDescent="0.2">
      <c r="A1182" s="62"/>
      <c r="B1182" s="76" t="s">
        <v>366</v>
      </c>
      <c r="C1182" s="78">
        <v>7.96</v>
      </c>
      <c r="D1182" s="78" t="s">
        <v>255</v>
      </c>
      <c r="E1182" s="79">
        <v>1663.45</v>
      </c>
      <c r="F1182" s="79">
        <v>0</v>
      </c>
      <c r="G1182" s="79">
        <f>ROUND((C1182*(E1182)),2)</f>
        <v>13241.06</v>
      </c>
      <c r="H1182" s="79">
        <f>ROUND((C1182*(F1182)),2)</f>
        <v>0</v>
      </c>
      <c r="I1182" s="79"/>
    </row>
    <row r="1183" spans="1:10" hidden="1" outlineLevel="1" x14ac:dyDescent="0.2">
      <c r="A1183" s="62"/>
      <c r="B1183" s="76" t="s">
        <v>174</v>
      </c>
      <c r="C1183" s="78"/>
      <c r="D1183" s="78"/>
      <c r="E1183" s="79"/>
      <c r="F1183" s="79"/>
      <c r="G1183" s="79">
        <f>SUM(G1177:G1182)</f>
        <v>37059.119999999995</v>
      </c>
      <c r="H1183" s="79">
        <f>SUM(H1177:H1182)</f>
        <v>3866.46</v>
      </c>
      <c r="I1183" s="79">
        <f>SUM(G1183:H1183)</f>
        <v>40925.579999999994</v>
      </c>
    </row>
    <row r="1184" spans="1:10" collapsed="1" x14ac:dyDescent="0.2"/>
    <row r="1185" spans="1:10" ht="24" x14ac:dyDescent="0.2">
      <c r="A1185" s="71">
        <f>+A1173+0.01</f>
        <v>104.64000000000033</v>
      </c>
      <c r="B1185" s="72" t="s">
        <v>368</v>
      </c>
      <c r="C1185" s="73">
        <v>1</v>
      </c>
      <c r="D1185" s="73" t="s">
        <v>196</v>
      </c>
      <c r="E1185" s="74"/>
      <c r="F1185" s="74"/>
      <c r="G1185" s="74">
        <f>+G1195/C1187</f>
        <v>36776.639999999999</v>
      </c>
      <c r="H1185" s="74">
        <f>+H1195/C1187</f>
        <v>3930.7000000000003</v>
      </c>
      <c r="I1185" s="75">
        <f>+H1185+G1185</f>
        <v>40707.339999999997</v>
      </c>
      <c r="J1185" s="66" t="s">
        <v>167</v>
      </c>
    </row>
    <row r="1186" spans="1:10" hidden="1" outlineLevel="1" x14ac:dyDescent="0.2">
      <c r="A1186" s="55"/>
      <c r="B1186" s="76" t="s">
        <v>365</v>
      </c>
      <c r="C1186" s="56"/>
      <c r="D1186" s="56"/>
      <c r="E1186" s="57"/>
      <c r="F1186" s="57"/>
      <c r="G1186" s="57"/>
      <c r="H1186" s="57"/>
      <c r="I1186" s="58"/>
      <c r="J1186" s="63"/>
    </row>
    <row r="1187" spans="1:10" hidden="1" outlineLevel="1" x14ac:dyDescent="0.2">
      <c r="A1187" s="55"/>
      <c r="B1187" s="77" t="s">
        <v>169</v>
      </c>
      <c r="C1187" s="78">
        <v>1</v>
      </c>
      <c r="D1187" s="78" t="s">
        <v>196</v>
      </c>
      <c r="E1187" s="57"/>
      <c r="F1187" s="57"/>
      <c r="G1187" s="57"/>
      <c r="H1187" s="57"/>
      <c r="I1187" s="58"/>
      <c r="J1187" s="63"/>
    </row>
    <row r="1188" spans="1:10" hidden="1" outlineLevel="1" x14ac:dyDescent="0.2">
      <c r="A1188" s="62"/>
      <c r="B1188" s="77" t="s">
        <v>170</v>
      </c>
      <c r="C1188" s="78"/>
      <c r="D1188" s="78"/>
      <c r="E1188" s="79"/>
      <c r="F1188" s="79"/>
      <c r="G1188" s="79"/>
      <c r="H1188" s="79"/>
      <c r="I1188" s="79"/>
    </row>
    <row r="1189" spans="1:10" hidden="1" outlineLevel="1" x14ac:dyDescent="0.2">
      <c r="A1189" s="62"/>
      <c r="B1189" s="76" t="s">
        <v>250</v>
      </c>
      <c r="C1189" s="78">
        <v>4.21</v>
      </c>
      <c r="D1189" s="78" t="s">
        <v>251</v>
      </c>
      <c r="E1189" s="79">
        <v>3281.36</v>
      </c>
      <c r="F1189" s="79">
        <v>590.64</v>
      </c>
      <c r="G1189" s="79">
        <f>ROUND((C1189*(E1189)),2)</f>
        <v>13814.53</v>
      </c>
      <c r="H1189" s="79">
        <f>ROUND((C1189*(F1189)),2)</f>
        <v>2486.59</v>
      </c>
      <c r="I1189" s="79"/>
    </row>
    <row r="1190" spans="1:10" hidden="1" outlineLevel="1" x14ac:dyDescent="0.2">
      <c r="A1190" s="62"/>
      <c r="B1190" s="76" t="s">
        <v>348</v>
      </c>
      <c r="C1190" s="78">
        <f>+C1187*1.1</f>
        <v>1.1000000000000001</v>
      </c>
      <c r="D1190" s="78" t="s">
        <v>196</v>
      </c>
      <c r="E1190" s="79">
        <v>6288.14</v>
      </c>
      <c r="F1190" s="79">
        <v>1131.8699999999999</v>
      </c>
      <c r="G1190" s="79">
        <f>ROUND((C1190*(E1190)),2)</f>
        <v>6916.95</v>
      </c>
      <c r="H1190" s="79">
        <f>ROUND((C1190*(F1190)),2)</f>
        <v>1245.06</v>
      </c>
      <c r="I1190" s="79"/>
    </row>
    <row r="1191" spans="1:10" hidden="1" outlineLevel="1" x14ac:dyDescent="0.2">
      <c r="A1191" s="62"/>
      <c r="B1191" s="76" t="s">
        <v>253</v>
      </c>
      <c r="C1191" s="78">
        <f>+C1189*2</f>
        <v>8.42</v>
      </c>
      <c r="D1191" s="78" t="s">
        <v>182</v>
      </c>
      <c r="E1191" s="79">
        <v>131.36000000000001</v>
      </c>
      <c r="F1191" s="79">
        <v>23.64</v>
      </c>
      <c r="G1191" s="79">
        <f>ROUND((C1191*(E1191)),2)</f>
        <v>1106.05</v>
      </c>
      <c r="H1191" s="79">
        <f>ROUND((C1191*(F1191)),2)</f>
        <v>199.05</v>
      </c>
      <c r="I1191" s="79"/>
    </row>
    <row r="1192" spans="1:10" hidden="1" outlineLevel="1" x14ac:dyDescent="0.2">
      <c r="A1192" s="62"/>
      <c r="B1192" s="77" t="s">
        <v>190</v>
      </c>
      <c r="C1192" s="78"/>
      <c r="D1192" s="78"/>
      <c r="E1192" s="79"/>
      <c r="F1192" s="79"/>
      <c r="G1192" s="79"/>
      <c r="H1192" s="79"/>
      <c r="I1192" s="79"/>
    </row>
    <row r="1193" spans="1:10" hidden="1" outlineLevel="1" x14ac:dyDescent="0.2">
      <c r="A1193" s="62"/>
      <c r="B1193" s="76" t="s">
        <v>254</v>
      </c>
      <c r="C1193" s="78">
        <f>+C1189</f>
        <v>4.21</v>
      </c>
      <c r="D1193" s="78" t="s">
        <v>251</v>
      </c>
      <c r="E1193" s="79">
        <v>403.33769999999998</v>
      </c>
      <c r="F1193" s="79">
        <v>0</v>
      </c>
      <c r="G1193" s="79">
        <f>ROUND((C1193*(E1193)),2)</f>
        <v>1698.05</v>
      </c>
      <c r="H1193" s="79">
        <f>ROUND((C1193*(F1193)),2)</f>
        <v>0</v>
      </c>
      <c r="I1193" s="79"/>
    </row>
    <row r="1194" spans="1:10" hidden="1" outlineLevel="1" x14ac:dyDescent="0.2">
      <c r="A1194" s="62"/>
      <c r="B1194" s="76" t="s">
        <v>366</v>
      </c>
      <c r="C1194" s="78">
        <v>7.96</v>
      </c>
      <c r="D1194" s="78" t="s">
        <v>255</v>
      </c>
      <c r="E1194" s="79">
        <v>1663.45</v>
      </c>
      <c r="F1194" s="79">
        <v>0</v>
      </c>
      <c r="G1194" s="79">
        <f>ROUND((C1194*(E1194)),2)</f>
        <v>13241.06</v>
      </c>
      <c r="H1194" s="79">
        <f>ROUND((C1194*(F1194)),2)</f>
        <v>0</v>
      </c>
      <c r="I1194" s="79"/>
    </row>
    <row r="1195" spans="1:10" hidden="1" outlineLevel="1" x14ac:dyDescent="0.2">
      <c r="A1195" s="62"/>
      <c r="B1195" s="76" t="s">
        <v>174</v>
      </c>
      <c r="C1195" s="78"/>
      <c r="D1195" s="78"/>
      <c r="E1195" s="79"/>
      <c r="F1195" s="79"/>
      <c r="G1195" s="79">
        <f>SUM(G1189:G1194)</f>
        <v>36776.639999999999</v>
      </c>
      <c r="H1195" s="79">
        <f>SUM(H1189:H1194)</f>
        <v>3930.7000000000003</v>
      </c>
      <c r="I1195" s="79">
        <f>SUM(G1195:H1195)</f>
        <v>40707.339999999997</v>
      </c>
    </row>
    <row r="1196" spans="1:10" collapsed="1" x14ac:dyDescent="0.2"/>
    <row r="1197" spans="1:10" ht="24" x14ac:dyDescent="0.2">
      <c r="A1197" s="71">
        <f>+A1185+0.01</f>
        <v>104.65000000000033</v>
      </c>
      <c r="B1197" s="72" t="s">
        <v>369</v>
      </c>
      <c r="C1197" s="73">
        <v>1</v>
      </c>
      <c r="D1197" s="73" t="s">
        <v>196</v>
      </c>
      <c r="E1197" s="74"/>
      <c r="F1197" s="74"/>
      <c r="G1197" s="74">
        <f>+G1207/C1199</f>
        <v>37046.979999999996</v>
      </c>
      <c r="H1197" s="74">
        <f>+H1207/C1199</f>
        <v>3979.3500000000004</v>
      </c>
      <c r="I1197" s="75">
        <f>+H1197+G1197</f>
        <v>41026.329999999994</v>
      </c>
      <c r="J1197" s="66" t="s">
        <v>167</v>
      </c>
    </row>
    <row r="1198" spans="1:10" hidden="1" outlineLevel="1" x14ac:dyDescent="0.2">
      <c r="A1198" s="55"/>
      <c r="B1198" s="76" t="s">
        <v>365</v>
      </c>
      <c r="C1198" s="56"/>
      <c r="D1198" s="56"/>
      <c r="E1198" s="57"/>
      <c r="F1198" s="57"/>
      <c r="G1198" s="57"/>
      <c r="H1198" s="57"/>
      <c r="I1198" s="58"/>
      <c r="J1198" s="63"/>
    </row>
    <row r="1199" spans="1:10" hidden="1" outlineLevel="1" x14ac:dyDescent="0.2">
      <c r="A1199" s="55"/>
      <c r="B1199" s="77" t="s">
        <v>169</v>
      </c>
      <c r="C1199" s="78">
        <v>1</v>
      </c>
      <c r="D1199" s="78" t="s">
        <v>196</v>
      </c>
      <c r="E1199" s="57"/>
      <c r="F1199" s="57"/>
      <c r="G1199" s="57"/>
      <c r="H1199" s="57"/>
      <c r="I1199" s="58"/>
      <c r="J1199" s="63"/>
    </row>
    <row r="1200" spans="1:10" hidden="1" outlineLevel="1" x14ac:dyDescent="0.2">
      <c r="A1200" s="62"/>
      <c r="B1200" s="77" t="s">
        <v>170</v>
      </c>
      <c r="C1200" s="78"/>
      <c r="D1200" s="78"/>
      <c r="E1200" s="79"/>
      <c r="F1200" s="79"/>
      <c r="G1200" s="79"/>
      <c r="H1200" s="79"/>
      <c r="I1200" s="79"/>
    </row>
    <row r="1201" spans="1:10" hidden="1" outlineLevel="1" x14ac:dyDescent="0.2">
      <c r="A1201" s="62"/>
      <c r="B1201" s="76" t="s">
        <v>250</v>
      </c>
      <c r="C1201" s="78">
        <v>4.21</v>
      </c>
      <c r="D1201" s="78" t="s">
        <v>251</v>
      </c>
      <c r="E1201" s="79">
        <v>3281.36</v>
      </c>
      <c r="F1201" s="79">
        <v>590.64</v>
      </c>
      <c r="G1201" s="79">
        <f>ROUND((C1201*(E1201)),2)</f>
        <v>13814.53</v>
      </c>
      <c r="H1201" s="79">
        <f>ROUND((C1201*(F1201)),2)</f>
        <v>2486.59</v>
      </c>
      <c r="I1201" s="79"/>
    </row>
    <row r="1202" spans="1:10" hidden="1" outlineLevel="1" x14ac:dyDescent="0.2">
      <c r="A1202" s="62"/>
      <c r="B1202" s="76" t="s">
        <v>350</v>
      </c>
      <c r="C1202" s="78">
        <f>+C1199*1.1</f>
        <v>1.1000000000000001</v>
      </c>
      <c r="D1202" s="78" t="s">
        <v>196</v>
      </c>
      <c r="E1202" s="79">
        <v>6533.9</v>
      </c>
      <c r="F1202" s="79">
        <v>1176.0999999999999</v>
      </c>
      <c r="G1202" s="79">
        <f>ROUND((C1202*(E1202)),2)</f>
        <v>7187.29</v>
      </c>
      <c r="H1202" s="79">
        <f>ROUND((C1202*(F1202)),2)</f>
        <v>1293.71</v>
      </c>
      <c r="I1202" s="79"/>
    </row>
    <row r="1203" spans="1:10" hidden="1" outlineLevel="1" x14ac:dyDescent="0.2">
      <c r="A1203" s="62"/>
      <c r="B1203" s="76" t="s">
        <v>253</v>
      </c>
      <c r="C1203" s="78">
        <f>+C1201*2</f>
        <v>8.42</v>
      </c>
      <c r="D1203" s="78" t="s">
        <v>182</v>
      </c>
      <c r="E1203" s="79">
        <v>131.36000000000001</v>
      </c>
      <c r="F1203" s="79">
        <v>23.64</v>
      </c>
      <c r="G1203" s="79">
        <f>ROUND((C1203*(E1203)),2)</f>
        <v>1106.05</v>
      </c>
      <c r="H1203" s="79">
        <f>ROUND((C1203*(F1203)),2)</f>
        <v>199.05</v>
      </c>
      <c r="I1203" s="79"/>
    </row>
    <row r="1204" spans="1:10" hidden="1" outlineLevel="1" x14ac:dyDescent="0.2">
      <c r="A1204" s="62"/>
      <c r="B1204" s="77" t="s">
        <v>190</v>
      </c>
      <c r="C1204" s="78"/>
      <c r="D1204" s="78"/>
      <c r="E1204" s="79"/>
      <c r="F1204" s="79"/>
      <c r="G1204" s="79"/>
      <c r="H1204" s="79"/>
      <c r="I1204" s="79"/>
    </row>
    <row r="1205" spans="1:10" hidden="1" outlineLevel="1" x14ac:dyDescent="0.2">
      <c r="A1205" s="62"/>
      <c r="B1205" s="76" t="s">
        <v>254</v>
      </c>
      <c r="C1205" s="78">
        <f>+C1201</f>
        <v>4.21</v>
      </c>
      <c r="D1205" s="78" t="s">
        <v>251</v>
      </c>
      <c r="E1205" s="79">
        <v>403.33769999999998</v>
      </c>
      <c r="F1205" s="79">
        <v>0</v>
      </c>
      <c r="G1205" s="79">
        <f>ROUND((C1205*(E1205)),2)</f>
        <v>1698.05</v>
      </c>
      <c r="H1205" s="79">
        <f>ROUND((C1205*(F1205)),2)</f>
        <v>0</v>
      </c>
      <c r="I1205" s="79"/>
    </row>
    <row r="1206" spans="1:10" hidden="1" outlineLevel="1" x14ac:dyDescent="0.2">
      <c r="A1206" s="62"/>
      <c r="B1206" s="76" t="s">
        <v>366</v>
      </c>
      <c r="C1206" s="78">
        <v>7.96</v>
      </c>
      <c r="D1206" s="78" t="s">
        <v>255</v>
      </c>
      <c r="E1206" s="79">
        <v>1663.45</v>
      </c>
      <c r="F1206" s="79">
        <v>0</v>
      </c>
      <c r="G1206" s="79">
        <f>ROUND((C1206*(E1206)),2)</f>
        <v>13241.06</v>
      </c>
      <c r="H1206" s="79">
        <f>ROUND((C1206*(F1206)),2)</f>
        <v>0</v>
      </c>
      <c r="I1206" s="79"/>
    </row>
    <row r="1207" spans="1:10" hidden="1" outlineLevel="1" x14ac:dyDescent="0.2">
      <c r="A1207" s="62"/>
      <c r="B1207" s="76" t="s">
        <v>174</v>
      </c>
      <c r="C1207" s="78"/>
      <c r="D1207" s="78"/>
      <c r="E1207" s="79"/>
      <c r="F1207" s="79"/>
      <c r="G1207" s="79">
        <f>SUM(G1201:G1206)</f>
        <v>37046.979999999996</v>
      </c>
      <c r="H1207" s="79">
        <f>SUM(H1201:H1206)</f>
        <v>3979.3500000000004</v>
      </c>
      <c r="I1207" s="79">
        <f>SUM(G1207:H1207)</f>
        <v>41026.329999999994</v>
      </c>
    </row>
    <row r="1208" spans="1:10" collapsed="1" x14ac:dyDescent="0.2"/>
    <row r="1209" spans="1:10" ht="24" x14ac:dyDescent="0.2">
      <c r="A1209" s="71">
        <f>+A1197+0.01</f>
        <v>104.66000000000034</v>
      </c>
      <c r="B1209" s="72" t="s">
        <v>370</v>
      </c>
      <c r="C1209" s="73">
        <v>1</v>
      </c>
      <c r="D1209" s="73" t="s">
        <v>196</v>
      </c>
      <c r="E1209" s="74"/>
      <c r="F1209" s="74"/>
      <c r="G1209" s="74">
        <f>+G1219/C1211</f>
        <v>37205.46</v>
      </c>
      <c r="H1209" s="74">
        <f>+H1219/C1211</f>
        <v>4007.8700000000003</v>
      </c>
      <c r="I1209" s="75">
        <f>+H1209+G1209</f>
        <v>41213.33</v>
      </c>
      <c r="J1209" s="66" t="s">
        <v>167</v>
      </c>
    </row>
    <row r="1210" spans="1:10" hidden="1" outlineLevel="1" x14ac:dyDescent="0.2">
      <c r="A1210" s="55"/>
      <c r="B1210" s="76" t="s">
        <v>365</v>
      </c>
      <c r="C1210" s="56"/>
      <c r="D1210" s="56"/>
      <c r="E1210" s="57"/>
      <c r="F1210" s="57"/>
      <c r="G1210" s="57"/>
      <c r="H1210" s="57"/>
      <c r="I1210" s="58"/>
      <c r="J1210" s="63"/>
    </row>
    <row r="1211" spans="1:10" hidden="1" outlineLevel="1" x14ac:dyDescent="0.2">
      <c r="A1211" s="55"/>
      <c r="B1211" s="77" t="s">
        <v>169</v>
      </c>
      <c r="C1211" s="78">
        <v>1</v>
      </c>
      <c r="D1211" s="78" t="s">
        <v>196</v>
      </c>
      <c r="E1211" s="57"/>
      <c r="F1211" s="57"/>
      <c r="G1211" s="57"/>
      <c r="H1211" s="57"/>
      <c r="I1211" s="58"/>
      <c r="J1211" s="63"/>
    </row>
    <row r="1212" spans="1:10" hidden="1" outlineLevel="1" x14ac:dyDescent="0.2">
      <c r="A1212" s="62"/>
      <c r="B1212" s="77" t="s">
        <v>170</v>
      </c>
      <c r="C1212" s="78"/>
      <c r="D1212" s="78"/>
      <c r="E1212" s="79"/>
      <c r="F1212" s="79"/>
      <c r="G1212" s="79"/>
      <c r="H1212" s="79"/>
      <c r="I1212" s="79"/>
    </row>
    <row r="1213" spans="1:10" hidden="1" outlineLevel="1" x14ac:dyDescent="0.2">
      <c r="A1213" s="62"/>
      <c r="B1213" s="76" t="s">
        <v>250</v>
      </c>
      <c r="C1213" s="78">
        <v>4.21</v>
      </c>
      <c r="D1213" s="78" t="s">
        <v>251</v>
      </c>
      <c r="E1213" s="79">
        <v>3281.36</v>
      </c>
      <c r="F1213" s="79">
        <v>590.64</v>
      </c>
      <c r="G1213" s="79">
        <f>ROUND((C1213*(E1213)),2)</f>
        <v>13814.53</v>
      </c>
      <c r="H1213" s="79">
        <f>ROUND((C1213*(F1213)),2)</f>
        <v>2486.59</v>
      </c>
      <c r="I1213" s="79"/>
    </row>
    <row r="1214" spans="1:10" hidden="1" outlineLevel="1" x14ac:dyDescent="0.2">
      <c r="A1214" s="62"/>
      <c r="B1214" s="76" t="s">
        <v>352</v>
      </c>
      <c r="C1214" s="78">
        <f>+C1211*1.1</f>
        <v>1.1000000000000001</v>
      </c>
      <c r="D1214" s="78" t="s">
        <v>196</v>
      </c>
      <c r="E1214" s="79">
        <v>6677.97</v>
      </c>
      <c r="F1214" s="79">
        <v>1202.03</v>
      </c>
      <c r="G1214" s="79">
        <f>ROUND((C1214*(E1214)),2)</f>
        <v>7345.77</v>
      </c>
      <c r="H1214" s="79">
        <f>ROUND((C1214*(F1214)),2)</f>
        <v>1322.23</v>
      </c>
      <c r="I1214" s="79"/>
    </row>
    <row r="1215" spans="1:10" hidden="1" outlineLevel="1" x14ac:dyDescent="0.2">
      <c r="A1215" s="62"/>
      <c r="B1215" s="76" t="s">
        <v>253</v>
      </c>
      <c r="C1215" s="78">
        <f>+C1213*2</f>
        <v>8.42</v>
      </c>
      <c r="D1215" s="78" t="s">
        <v>182</v>
      </c>
      <c r="E1215" s="79">
        <v>131.36000000000001</v>
      </c>
      <c r="F1215" s="79">
        <v>23.64</v>
      </c>
      <c r="G1215" s="79">
        <f>ROUND((C1215*(E1215)),2)</f>
        <v>1106.05</v>
      </c>
      <c r="H1215" s="79">
        <f>ROUND((C1215*(F1215)),2)</f>
        <v>199.05</v>
      </c>
      <c r="I1215" s="79"/>
    </row>
    <row r="1216" spans="1:10" hidden="1" outlineLevel="1" x14ac:dyDescent="0.2">
      <c r="A1216" s="62"/>
      <c r="B1216" s="77" t="s">
        <v>190</v>
      </c>
      <c r="C1216" s="78"/>
      <c r="D1216" s="78"/>
      <c r="E1216" s="79"/>
      <c r="F1216" s="79"/>
      <c r="G1216" s="79"/>
      <c r="H1216" s="79"/>
      <c r="I1216" s="79"/>
    </row>
    <row r="1217" spans="1:10" hidden="1" outlineLevel="1" x14ac:dyDescent="0.2">
      <c r="A1217" s="62"/>
      <c r="B1217" s="76" t="s">
        <v>254</v>
      </c>
      <c r="C1217" s="78">
        <f>+C1213</f>
        <v>4.21</v>
      </c>
      <c r="D1217" s="78" t="s">
        <v>251</v>
      </c>
      <c r="E1217" s="79">
        <v>403.33769999999998</v>
      </c>
      <c r="F1217" s="79">
        <v>0</v>
      </c>
      <c r="G1217" s="79">
        <f>ROUND((C1217*(E1217)),2)</f>
        <v>1698.05</v>
      </c>
      <c r="H1217" s="79">
        <f>ROUND((C1217*(F1217)),2)</f>
        <v>0</v>
      </c>
      <c r="I1217" s="79"/>
    </row>
    <row r="1218" spans="1:10" hidden="1" outlineLevel="1" x14ac:dyDescent="0.2">
      <c r="A1218" s="62"/>
      <c r="B1218" s="76" t="s">
        <v>366</v>
      </c>
      <c r="C1218" s="78">
        <v>7.96</v>
      </c>
      <c r="D1218" s="78" t="s">
        <v>255</v>
      </c>
      <c r="E1218" s="79">
        <v>1663.45</v>
      </c>
      <c r="F1218" s="79">
        <v>0</v>
      </c>
      <c r="G1218" s="79">
        <f>ROUND((C1218*(E1218)),2)</f>
        <v>13241.06</v>
      </c>
      <c r="H1218" s="79">
        <f>ROUND((C1218*(F1218)),2)</f>
        <v>0</v>
      </c>
      <c r="I1218" s="79"/>
    </row>
    <row r="1219" spans="1:10" hidden="1" outlineLevel="1" x14ac:dyDescent="0.2">
      <c r="A1219" s="62"/>
      <c r="B1219" s="76" t="s">
        <v>174</v>
      </c>
      <c r="C1219" s="78"/>
      <c r="D1219" s="78"/>
      <c r="E1219" s="79"/>
      <c r="F1219" s="79"/>
      <c r="G1219" s="79">
        <f>SUM(G1213:G1218)</f>
        <v>37205.46</v>
      </c>
      <c r="H1219" s="79">
        <f>SUM(H1213:H1218)</f>
        <v>4007.8700000000003</v>
      </c>
      <c r="I1219" s="79">
        <f>SUM(G1219:H1219)</f>
        <v>41213.33</v>
      </c>
    </row>
    <row r="1220" spans="1:10" collapsed="1" x14ac:dyDescent="0.2"/>
    <row r="1221" spans="1:10" x14ac:dyDescent="0.2">
      <c r="A1221" s="67">
        <v>105</v>
      </c>
      <c r="B1221" s="68" t="s">
        <v>371</v>
      </c>
      <c r="C1221" s="69"/>
      <c r="D1221" s="69"/>
      <c r="E1221" s="69"/>
      <c r="F1221" s="69"/>
      <c r="G1221" s="69"/>
      <c r="H1221" s="69"/>
      <c r="I1221" s="69"/>
      <c r="J1221" s="70"/>
    </row>
    <row r="1222" spans="1:10" ht="24" x14ac:dyDescent="0.2">
      <c r="A1222" s="71">
        <f>+A1221+0.01</f>
        <v>105.01</v>
      </c>
      <c r="B1222" s="72" t="s">
        <v>372</v>
      </c>
      <c r="C1222" s="73">
        <v>1</v>
      </c>
      <c r="D1222" s="73" t="s">
        <v>196</v>
      </c>
      <c r="E1222" s="74"/>
      <c r="F1222" s="74"/>
      <c r="G1222" s="74">
        <f>+G1232/C1224</f>
        <v>37938.54</v>
      </c>
      <c r="H1222" s="74">
        <f>+H1232/C1224</f>
        <v>3506.5299999999997</v>
      </c>
      <c r="I1222" s="75">
        <f>+H1222+G1222</f>
        <v>41445.07</v>
      </c>
      <c r="J1222" s="66" t="s">
        <v>167</v>
      </c>
    </row>
    <row r="1223" spans="1:10" hidden="1" outlineLevel="1" x14ac:dyDescent="0.2">
      <c r="A1223" s="55"/>
      <c r="B1223" s="76" t="s">
        <v>373</v>
      </c>
      <c r="C1223" s="56"/>
      <c r="D1223" s="56"/>
      <c r="E1223" s="57"/>
      <c r="F1223" s="57"/>
      <c r="G1223" s="57"/>
      <c r="H1223" s="57"/>
      <c r="I1223" s="58"/>
      <c r="J1223" s="63"/>
    </row>
    <row r="1224" spans="1:10" hidden="1" outlineLevel="1" x14ac:dyDescent="0.2">
      <c r="A1224" s="55"/>
      <c r="B1224" s="77" t="s">
        <v>169</v>
      </c>
      <c r="C1224" s="78">
        <v>1</v>
      </c>
      <c r="D1224" s="78" t="s">
        <v>196</v>
      </c>
      <c r="E1224" s="57"/>
      <c r="F1224" s="57"/>
      <c r="G1224" s="57"/>
      <c r="H1224" s="57"/>
      <c r="I1224" s="58"/>
      <c r="J1224" s="63"/>
    </row>
    <row r="1225" spans="1:10" hidden="1" outlineLevel="1" x14ac:dyDescent="0.2">
      <c r="A1225" s="62"/>
      <c r="B1225" s="77" t="s">
        <v>170</v>
      </c>
      <c r="C1225" s="78"/>
      <c r="D1225" s="78"/>
      <c r="E1225" s="79"/>
      <c r="F1225" s="79"/>
      <c r="G1225" s="79"/>
      <c r="H1225" s="79"/>
      <c r="I1225" s="79"/>
    </row>
    <row r="1226" spans="1:10" hidden="1" outlineLevel="1" x14ac:dyDescent="0.2">
      <c r="A1226" s="62"/>
      <c r="B1226" s="76" t="s">
        <v>250</v>
      </c>
      <c r="C1226" s="78">
        <v>3.66</v>
      </c>
      <c r="D1226" s="78" t="s">
        <v>251</v>
      </c>
      <c r="E1226" s="79">
        <v>3281.36</v>
      </c>
      <c r="F1226" s="79">
        <v>590.64</v>
      </c>
      <c r="G1226" s="79">
        <f>ROUND((C1226*(E1226)),2)</f>
        <v>12009.78</v>
      </c>
      <c r="H1226" s="79">
        <f>ROUND((C1226*(F1226)),2)</f>
        <v>2161.7399999999998</v>
      </c>
      <c r="I1226" s="79"/>
    </row>
    <row r="1227" spans="1:10" hidden="1" outlineLevel="1" x14ac:dyDescent="0.2">
      <c r="A1227" s="62"/>
      <c r="B1227" s="76" t="s">
        <v>279</v>
      </c>
      <c r="C1227" s="78">
        <f>+C1224*1.1</f>
        <v>1.1000000000000001</v>
      </c>
      <c r="D1227" s="78" t="s">
        <v>196</v>
      </c>
      <c r="E1227" s="79">
        <v>6920.68</v>
      </c>
      <c r="F1227" s="79">
        <v>1065.23</v>
      </c>
      <c r="G1227" s="79">
        <f>ROUND((C1227*(E1227)),2)</f>
        <v>7612.75</v>
      </c>
      <c r="H1227" s="79">
        <f>ROUND((C1227*(F1227)),2)</f>
        <v>1171.75</v>
      </c>
      <c r="I1227" s="79"/>
    </row>
    <row r="1228" spans="1:10" hidden="1" outlineLevel="1" x14ac:dyDescent="0.2">
      <c r="A1228" s="62"/>
      <c r="B1228" s="76" t="s">
        <v>253</v>
      </c>
      <c r="C1228" s="78">
        <f>+C1226*2</f>
        <v>7.32</v>
      </c>
      <c r="D1228" s="78" t="s">
        <v>182</v>
      </c>
      <c r="E1228" s="79">
        <v>131.36000000000001</v>
      </c>
      <c r="F1228" s="79">
        <v>23.64</v>
      </c>
      <c r="G1228" s="79">
        <f>ROUND((C1228*(E1228)),2)</f>
        <v>961.56</v>
      </c>
      <c r="H1228" s="79">
        <f>ROUND((C1228*(F1228)),2)</f>
        <v>173.04</v>
      </c>
      <c r="I1228" s="79"/>
    </row>
    <row r="1229" spans="1:10" hidden="1" outlineLevel="1" x14ac:dyDescent="0.2">
      <c r="A1229" s="62"/>
      <c r="B1229" s="77" t="s">
        <v>190</v>
      </c>
      <c r="C1229" s="78"/>
      <c r="D1229" s="78"/>
      <c r="E1229" s="79"/>
      <c r="F1229" s="79"/>
      <c r="G1229" s="79"/>
      <c r="H1229" s="79"/>
      <c r="I1229" s="79"/>
    </row>
    <row r="1230" spans="1:10" hidden="1" outlineLevel="1" x14ac:dyDescent="0.2">
      <c r="A1230" s="62"/>
      <c r="B1230" s="76" t="s">
        <v>254</v>
      </c>
      <c r="C1230" s="78">
        <v>33.33</v>
      </c>
      <c r="D1230" s="78" t="s">
        <v>255</v>
      </c>
      <c r="E1230" s="79">
        <v>134.43560000000002</v>
      </c>
      <c r="F1230" s="79">
        <v>0</v>
      </c>
      <c r="G1230" s="79">
        <f>ROUND((C1230*(E1230)),2)</f>
        <v>4480.74</v>
      </c>
      <c r="H1230" s="79">
        <f>ROUND((C1230*(F1230)),2)</f>
        <v>0</v>
      </c>
      <c r="I1230" s="79"/>
    </row>
    <row r="1231" spans="1:10" hidden="1" outlineLevel="1" x14ac:dyDescent="0.2">
      <c r="A1231" s="62"/>
      <c r="B1231" s="76" t="s">
        <v>374</v>
      </c>
      <c r="C1231" s="78">
        <f>+C1230</f>
        <v>33.33</v>
      </c>
      <c r="D1231" s="78" t="s">
        <v>255</v>
      </c>
      <c r="E1231" s="79">
        <v>386.25</v>
      </c>
      <c r="F1231" s="79">
        <v>0</v>
      </c>
      <c r="G1231" s="79">
        <f>ROUND((C1231*(E1231)),2)</f>
        <v>12873.71</v>
      </c>
      <c r="H1231" s="79">
        <f>ROUND((C1231*(F1231)),2)</f>
        <v>0</v>
      </c>
      <c r="I1231" s="79"/>
    </row>
    <row r="1232" spans="1:10" hidden="1" outlineLevel="1" x14ac:dyDescent="0.2">
      <c r="A1232" s="62"/>
      <c r="B1232" s="76" t="s">
        <v>174</v>
      </c>
      <c r="C1232" s="78"/>
      <c r="D1232" s="78"/>
      <c r="E1232" s="79"/>
      <c r="F1232" s="79"/>
      <c r="G1232" s="79">
        <f>SUM(G1226:G1231)</f>
        <v>37938.54</v>
      </c>
      <c r="H1232" s="79">
        <f>SUM(H1226:H1231)</f>
        <v>3506.5299999999997</v>
      </c>
      <c r="I1232" s="79">
        <f>SUM(G1232:H1232)</f>
        <v>41445.07</v>
      </c>
    </row>
    <row r="1233" spans="1:10" collapsed="1" x14ac:dyDescent="0.2">
      <c r="A1233" s="62"/>
      <c r="C1233" s="78"/>
      <c r="D1233" s="78"/>
      <c r="E1233" s="79"/>
      <c r="F1233" s="79"/>
      <c r="G1233" s="79"/>
      <c r="H1233" s="79"/>
      <c r="I1233" s="79"/>
    </row>
    <row r="1234" spans="1:10" ht="24" x14ac:dyDescent="0.2">
      <c r="A1234" s="71">
        <f>+A1222+0.01</f>
        <v>105.02000000000001</v>
      </c>
      <c r="B1234" s="72" t="s">
        <v>375</v>
      </c>
      <c r="C1234" s="73">
        <v>1</v>
      </c>
      <c r="D1234" s="73" t="s">
        <v>196</v>
      </c>
      <c r="E1234" s="74"/>
      <c r="F1234" s="74"/>
      <c r="G1234" s="74">
        <f>+G1244/C1236</f>
        <v>37525.22</v>
      </c>
      <c r="H1234" s="74">
        <f>+H1244/C1236</f>
        <v>3515.5999999999995</v>
      </c>
      <c r="I1234" s="75">
        <f>+H1234+G1234</f>
        <v>41040.82</v>
      </c>
      <c r="J1234" s="66" t="s">
        <v>167</v>
      </c>
    </row>
    <row r="1235" spans="1:10" hidden="1" outlineLevel="1" x14ac:dyDescent="0.2">
      <c r="A1235" s="55"/>
      <c r="B1235" s="76" t="s">
        <v>373</v>
      </c>
      <c r="C1235" s="56"/>
      <c r="D1235" s="56"/>
      <c r="E1235" s="57"/>
      <c r="F1235" s="57"/>
      <c r="G1235" s="57"/>
      <c r="H1235" s="57"/>
      <c r="I1235" s="58"/>
      <c r="J1235" s="63"/>
    </row>
    <row r="1236" spans="1:10" hidden="1" outlineLevel="1" x14ac:dyDescent="0.2">
      <c r="A1236" s="55"/>
      <c r="B1236" s="77" t="s">
        <v>169</v>
      </c>
      <c r="C1236" s="78">
        <v>1</v>
      </c>
      <c r="D1236" s="78" t="s">
        <v>196</v>
      </c>
      <c r="E1236" s="57"/>
      <c r="F1236" s="57"/>
      <c r="G1236" s="57"/>
      <c r="H1236" s="57"/>
      <c r="I1236" s="58"/>
      <c r="J1236" s="63"/>
    </row>
    <row r="1237" spans="1:10" hidden="1" outlineLevel="1" x14ac:dyDescent="0.2">
      <c r="A1237" s="62"/>
      <c r="B1237" s="77" t="s">
        <v>170</v>
      </c>
      <c r="C1237" s="78"/>
      <c r="D1237" s="78"/>
      <c r="E1237" s="79"/>
      <c r="F1237" s="79"/>
      <c r="G1237" s="79"/>
      <c r="H1237" s="79"/>
      <c r="I1237" s="79"/>
    </row>
    <row r="1238" spans="1:10" hidden="1" outlineLevel="1" x14ac:dyDescent="0.2">
      <c r="A1238" s="62"/>
      <c r="B1238" s="76" t="s">
        <v>250</v>
      </c>
      <c r="C1238" s="78">
        <v>3.66</v>
      </c>
      <c r="D1238" s="78" t="s">
        <v>251</v>
      </c>
      <c r="E1238" s="79">
        <v>3281.36</v>
      </c>
      <c r="F1238" s="79">
        <v>590.64</v>
      </c>
      <c r="G1238" s="79">
        <f>ROUND((C1238*(E1238)),2)</f>
        <v>12009.78</v>
      </c>
      <c r="H1238" s="79">
        <f>ROUND((C1238*(F1238)),2)</f>
        <v>2161.7399999999998</v>
      </c>
      <c r="I1238" s="79"/>
    </row>
    <row r="1239" spans="1:10" hidden="1" outlineLevel="1" x14ac:dyDescent="0.2">
      <c r="A1239" s="62"/>
      <c r="B1239" s="76" t="s">
        <v>279</v>
      </c>
      <c r="C1239" s="78">
        <f>+C1236*1.1</f>
        <v>1.1000000000000001</v>
      </c>
      <c r="D1239" s="78" t="s">
        <v>196</v>
      </c>
      <c r="E1239" s="79">
        <v>6544.9400000000005</v>
      </c>
      <c r="F1239" s="79">
        <v>1073.47</v>
      </c>
      <c r="G1239" s="79">
        <f>ROUND((C1239*(E1239)),2)</f>
        <v>7199.43</v>
      </c>
      <c r="H1239" s="79">
        <f>ROUND((C1239*(F1239)),2)</f>
        <v>1180.82</v>
      </c>
      <c r="I1239" s="79"/>
    </row>
    <row r="1240" spans="1:10" hidden="1" outlineLevel="1" x14ac:dyDescent="0.2">
      <c r="A1240" s="62"/>
      <c r="B1240" s="76" t="s">
        <v>253</v>
      </c>
      <c r="C1240" s="78">
        <f>+C1238*2</f>
        <v>7.32</v>
      </c>
      <c r="D1240" s="78" t="s">
        <v>182</v>
      </c>
      <c r="E1240" s="79">
        <v>131.36000000000001</v>
      </c>
      <c r="F1240" s="79">
        <v>23.64</v>
      </c>
      <c r="G1240" s="79">
        <f>ROUND((C1240*(E1240)),2)</f>
        <v>961.56</v>
      </c>
      <c r="H1240" s="79">
        <f>ROUND((C1240*(F1240)),2)</f>
        <v>173.04</v>
      </c>
      <c r="I1240" s="79"/>
    </row>
    <row r="1241" spans="1:10" hidden="1" outlineLevel="1" x14ac:dyDescent="0.2">
      <c r="A1241" s="62"/>
      <c r="B1241" s="77" t="s">
        <v>190</v>
      </c>
      <c r="C1241" s="78"/>
      <c r="D1241" s="78"/>
      <c r="E1241" s="79"/>
      <c r="F1241" s="79"/>
      <c r="G1241" s="79"/>
      <c r="H1241" s="79"/>
      <c r="I1241" s="79"/>
    </row>
    <row r="1242" spans="1:10" hidden="1" outlineLevel="1" x14ac:dyDescent="0.2">
      <c r="A1242" s="62"/>
      <c r="B1242" s="76" t="s">
        <v>254</v>
      </c>
      <c r="C1242" s="78">
        <v>33.33</v>
      </c>
      <c r="D1242" s="78" t="s">
        <v>255</v>
      </c>
      <c r="E1242" s="79">
        <v>134.43560000000002</v>
      </c>
      <c r="F1242" s="79">
        <v>0</v>
      </c>
      <c r="G1242" s="79">
        <f>ROUND((C1242*(E1242)),2)</f>
        <v>4480.74</v>
      </c>
      <c r="H1242" s="79">
        <f>ROUND((C1242*(F1242)),2)</f>
        <v>0</v>
      </c>
      <c r="I1242" s="79"/>
    </row>
    <row r="1243" spans="1:10" hidden="1" outlineLevel="1" x14ac:dyDescent="0.2">
      <c r="A1243" s="62"/>
      <c r="B1243" s="76" t="s">
        <v>374</v>
      </c>
      <c r="C1243" s="78">
        <f>+C1242</f>
        <v>33.33</v>
      </c>
      <c r="D1243" s="78" t="s">
        <v>255</v>
      </c>
      <c r="E1243" s="79">
        <v>386.25</v>
      </c>
      <c r="F1243" s="79">
        <v>0</v>
      </c>
      <c r="G1243" s="79">
        <f>ROUND((C1243*(E1243)),2)</f>
        <v>12873.71</v>
      </c>
      <c r="H1243" s="79">
        <f>ROUND((C1243*(F1243)),2)</f>
        <v>0</v>
      </c>
      <c r="I1243" s="79"/>
    </row>
    <row r="1244" spans="1:10" hidden="1" outlineLevel="1" x14ac:dyDescent="0.2">
      <c r="A1244" s="62"/>
      <c r="B1244" s="76" t="s">
        <v>174</v>
      </c>
      <c r="C1244" s="78"/>
      <c r="D1244" s="78"/>
      <c r="E1244" s="79"/>
      <c r="F1244" s="79"/>
      <c r="G1244" s="79">
        <f>SUM(G1238:G1243)</f>
        <v>37525.22</v>
      </c>
      <c r="H1244" s="79">
        <f>SUM(H1238:H1243)</f>
        <v>3515.5999999999995</v>
      </c>
      <c r="I1244" s="79">
        <f>SUM(G1244:H1244)</f>
        <v>41040.82</v>
      </c>
    </row>
    <row r="1245" spans="1:10" collapsed="1" x14ac:dyDescent="0.2">
      <c r="A1245" s="62"/>
      <c r="C1245" s="78"/>
      <c r="D1245" s="78"/>
      <c r="E1245" s="79"/>
      <c r="F1245" s="79"/>
      <c r="G1245" s="79"/>
      <c r="H1245" s="79"/>
      <c r="I1245" s="79"/>
    </row>
    <row r="1246" spans="1:10" x14ac:dyDescent="0.2">
      <c r="A1246" s="71">
        <f>+A1234+0.01</f>
        <v>105.03000000000002</v>
      </c>
      <c r="B1246" s="72"/>
      <c r="C1246" s="73">
        <v>1</v>
      </c>
      <c r="D1246" s="73" t="s">
        <v>196</v>
      </c>
      <c r="E1246" s="74"/>
      <c r="F1246" s="74"/>
      <c r="G1246" s="74">
        <f>+G1256/C1248</f>
        <v>31722.86</v>
      </c>
      <c r="H1246" s="74">
        <f>+H1256/C1248</f>
        <v>3168.4399999999996</v>
      </c>
      <c r="I1246" s="75">
        <f>+H1246+G1246</f>
        <v>34891.300000000003</v>
      </c>
      <c r="J1246" s="66" t="s">
        <v>167</v>
      </c>
    </row>
    <row r="1247" spans="1:10" hidden="1" outlineLevel="1" x14ac:dyDescent="0.2">
      <c r="A1247" s="55"/>
      <c r="B1247" s="76" t="s">
        <v>373</v>
      </c>
      <c r="C1247" s="56"/>
      <c r="D1247" s="56"/>
      <c r="E1247" s="57"/>
      <c r="F1247" s="57"/>
      <c r="G1247" s="57"/>
      <c r="H1247" s="57"/>
      <c r="I1247" s="58"/>
      <c r="J1247" s="63"/>
    </row>
    <row r="1248" spans="1:10" hidden="1" outlineLevel="1" x14ac:dyDescent="0.2">
      <c r="A1248" s="55"/>
      <c r="B1248" s="77" t="s">
        <v>169</v>
      </c>
      <c r="C1248" s="78">
        <v>1</v>
      </c>
      <c r="D1248" s="78" t="s">
        <v>196</v>
      </c>
      <c r="E1248" s="57"/>
      <c r="F1248" s="57"/>
      <c r="G1248" s="57"/>
      <c r="H1248" s="57"/>
      <c r="I1248" s="58"/>
      <c r="J1248" s="63"/>
    </row>
    <row r="1249" spans="1:10" hidden="1" outlineLevel="1" x14ac:dyDescent="0.2">
      <c r="A1249" s="62"/>
      <c r="B1249" s="77" t="s">
        <v>170</v>
      </c>
      <c r="C1249" s="78"/>
      <c r="D1249" s="78"/>
      <c r="E1249" s="79"/>
      <c r="F1249" s="79"/>
      <c r="G1249" s="79"/>
      <c r="H1249" s="79"/>
      <c r="I1249" s="79"/>
    </row>
    <row r="1250" spans="1:10" hidden="1" outlineLevel="1" x14ac:dyDescent="0.2">
      <c r="A1250" s="62"/>
      <c r="B1250" s="76" t="s">
        <v>250</v>
      </c>
      <c r="C1250" s="78">
        <v>3.13</v>
      </c>
      <c r="D1250" s="78" t="s">
        <v>251</v>
      </c>
      <c r="E1250" s="79">
        <v>3281.36</v>
      </c>
      <c r="F1250" s="79">
        <v>590.64</v>
      </c>
      <c r="G1250" s="79">
        <f>ROUND((C1250*(E1250)),2)</f>
        <v>10270.66</v>
      </c>
      <c r="H1250" s="79">
        <f>ROUND((C1250*(F1250)),2)</f>
        <v>1848.7</v>
      </c>
      <c r="I1250" s="79"/>
    </row>
    <row r="1251" spans="1:10" hidden="1" outlineLevel="1" x14ac:dyDescent="0.2">
      <c r="A1251" s="62"/>
      <c r="B1251" s="76" t="s">
        <v>279</v>
      </c>
      <c r="C1251" s="78">
        <f>+C1248*1.1</f>
        <v>1.1000000000000001</v>
      </c>
      <c r="D1251" s="78" t="s">
        <v>196</v>
      </c>
      <c r="E1251" s="79">
        <v>6920.68</v>
      </c>
      <c r="F1251" s="79">
        <v>1065.23</v>
      </c>
      <c r="G1251" s="79">
        <f>ROUND((C1251*(E1251)),2)</f>
        <v>7612.75</v>
      </c>
      <c r="H1251" s="79">
        <f>ROUND((C1251*(F1251)),2)</f>
        <v>1171.75</v>
      </c>
      <c r="I1251" s="79"/>
    </row>
    <row r="1252" spans="1:10" hidden="1" outlineLevel="1" x14ac:dyDescent="0.2">
      <c r="A1252" s="62"/>
      <c r="B1252" s="76" t="s">
        <v>253</v>
      </c>
      <c r="C1252" s="78">
        <f>+C1250*2</f>
        <v>6.26</v>
      </c>
      <c r="D1252" s="78" t="s">
        <v>182</v>
      </c>
      <c r="E1252" s="79">
        <v>131.36000000000001</v>
      </c>
      <c r="F1252" s="79">
        <v>23.64</v>
      </c>
      <c r="G1252" s="79">
        <f>ROUND((C1252*(E1252)),2)</f>
        <v>822.31</v>
      </c>
      <c r="H1252" s="79">
        <f>ROUND((C1252*(F1252)),2)</f>
        <v>147.99</v>
      </c>
      <c r="I1252" s="79"/>
    </row>
    <row r="1253" spans="1:10" hidden="1" outlineLevel="1" x14ac:dyDescent="0.2">
      <c r="A1253" s="62"/>
      <c r="B1253" s="77" t="s">
        <v>190</v>
      </c>
      <c r="C1253" s="78"/>
      <c r="D1253" s="78"/>
      <c r="E1253" s="79"/>
      <c r="F1253" s="79"/>
      <c r="G1253" s="79"/>
      <c r="H1253" s="79"/>
      <c r="I1253" s="79"/>
    </row>
    <row r="1254" spans="1:10" hidden="1" outlineLevel="1" x14ac:dyDescent="0.2">
      <c r="A1254" s="62"/>
      <c r="B1254" s="76" t="s">
        <v>254</v>
      </c>
      <c r="C1254" s="78">
        <v>25</v>
      </c>
      <c r="D1254" s="78" t="s">
        <v>255</v>
      </c>
      <c r="E1254" s="79">
        <v>134.43560000000002</v>
      </c>
      <c r="F1254" s="79">
        <v>0</v>
      </c>
      <c r="G1254" s="79">
        <f>ROUND((C1254*(E1254)),2)</f>
        <v>3360.89</v>
      </c>
      <c r="H1254" s="79">
        <f>ROUND((C1254*(F1254)),2)</f>
        <v>0</v>
      </c>
      <c r="I1254" s="79"/>
    </row>
    <row r="1255" spans="1:10" hidden="1" outlineLevel="1" x14ac:dyDescent="0.2">
      <c r="A1255" s="62"/>
      <c r="B1255" s="76" t="s">
        <v>374</v>
      </c>
      <c r="C1255" s="78">
        <f>+C1254</f>
        <v>25</v>
      </c>
      <c r="D1255" s="78" t="s">
        <v>255</v>
      </c>
      <c r="E1255" s="79">
        <v>386.25</v>
      </c>
      <c r="F1255" s="79">
        <v>0</v>
      </c>
      <c r="G1255" s="79">
        <f>ROUND((C1255*(E1255)),2)</f>
        <v>9656.25</v>
      </c>
      <c r="H1255" s="79">
        <f>ROUND((C1255*(F1255)),2)</f>
        <v>0</v>
      </c>
      <c r="I1255" s="79"/>
    </row>
    <row r="1256" spans="1:10" hidden="1" outlineLevel="1" x14ac:dyDescent="0.2">
      <c r="A1256" s="62"/>
      <c r="B1256" s="76" t="s">
        <v>174</v>
      </c>
      <c r="C1256" s="78"/>
      <c r="D1256" s="78"/>
      <c r="E1256" s="79"/>
      <c r="F1256" s="79"/>
      <c r="G1256" s="79">
        <f>SUM(G1250:G1255)</f>
        <v>31722.86</v>
      </c>
      <c r="H1256" s="79">
        <f>SUM(H1250:H1255)</f>
        <v>3168.4399999999996</v>
      </c>
      <c r="I1256" s="79">
        <f>SUM(G1256:H1256)</f>
        <v>34891.300000000003</v>
      </c>
    </row>
    <row r="1257" spans="1:10" collapsed="1" x14ac:dyDescent="0.2">
      <c r="A1257" s="62"/>
      <c r="C1257" s="78"/>
      <c r="D1257" s="78"/>
      <c r="E1257" s="79"/>
      <c r="F1257" s="79"/>
      <c r="G1257" s="79"/>
      <c r="H1257" s="79"/>
      <c r="I1257" s="79"/>
    </row>
    <row r="1258" spans="1:10" ht="24" x14ac:dyDescent="0.2">
      <c r="A1258" s="71">
        <f>+A1246+0.01</f>
        <v>105.04000000000002</v>
      </c>
      <c r="B1258" s="72" t="s">
        <v>376</v>
      </c>
      <c r="C1258" s="73">
        <v>1</v>
      </c>
      <c r="D1258" s="73" t="s">
        <v>196</v>
      </c>
      <c r="E1258" s="74"/>
      <c r="F1258" s="74"/>
      <c r="G1258" s="74">
        <f>+G1268/C1260</f>
        <v>31309.54</v>
      </c>
      <c r="H1258" s="74">
        <f>+H1268/C1260</f>
        <v>3177.51</v>
      </c>
      <c r="I1258" s="75">
        <f>+H1258+G1258</f>
        <v>34487.050000000003</v>
      </c>
      <c r="J1258" s="66" t="s">
        <v>167</v>
      </c>
    </row>
    <row r="1259" spans="1:10" hidden="1" outlineLevel="1" x14ac:dyDescent="0.2">
      <c r="A1259" s="55"/>
      <c r="B1259" s="76" t="s">
        <v>373</v>
      </c>
      <c r="C1259" s="56"/>
      <c r="D1259" s="56"/>
      <c r="E1259" s="57"/>
      <c r="F1259" s="57"/>
      <c r="G1259" s="57"/>
      <c r="H1259" s="57"/>
      <c r="I1259" s="58"/>
      <c r="J1259" s="63"/>
    </row>
    <row r="1260" spans="1:10" hidden="1" outlineLevel="1" x14ac:dyDescent="0.2">
      <c r="A1260" s="55"/>
      <c r="B1260" s="77" t="s">
        <v>169</v>
      </c>
      <c r="C1260" s="78">
        <v>1</v>
      </c>
      <c r="D1260" s="78" t="s">
        <v>196</v>
      </c>
      <c r="E1260" s="57"/>
      <c r="F1260" s="57"/>
      <c r="G1260" s="57"/>
      <c r="H1260" s="57"/>
      <c r="I1260" s="58"/>
      <c r="J1260" s="63"/>
    </row>
    <row r="1261" spans="1:10" hidden="1" outlineLevel="1" x14ac:dyDescent="0.2">
      <c r="A1261" s="62"/>
      <c r="B1261" s="77" t="s">
        <v>170</v>
      </c>
      <c r="C1261" s="78"/>
      <c r="D1261" s="78"/>
      <c r="E1261" s="79"/>
      <c r="F1261" s="79"/>
      <c r="G1261" s="79"/>
      <c r="H1261" s="79"/>
      <c r="I1261" s="79"/>
    </row>
    <row r="1262" spans="1:10" hidden="1" outlineLevel="1" x14ac:dyDescent="0.2">
      <c r="A1262" s="62"/>
      <c r="B1262" s="76" t="s">
        <v>250</v>
      </c>
      <c r="C1262" s="78">
        <v>3.13</v>
      </c>
      <c r="D1262" s="78" t="s">
        <v>251</v>
      </c>
      <c r="E1262" s="79">
        <v>3281.36</v>
      </c>
      <c r="F1262" s="79">
        <v>590.64</v>
      </c>
      <c r="G1262" s="79">
        <f>ROUND((C1262*(E1262)),2)</f>
        <v>10270.66</v>
      </c>
      <c r="H1262" s="79">
        <f>ROUND((C1262*(F1262)),2)</f>
        <v>1848.7</v>
      </c>
      <c r="I1262" s="79"/>
    </row>
    <row r="1263" spans="1:10" hidden="1" outlineLevel="1" x14ac:dyDescent="0.2">
      <c r="A1263" s="62"/>
      <c r="B1263" s="76" t="s">
        <v>279</v>
      </c>
      <c r="C1263" s="78">
        <f>+C1260*1.1</f>
        <v>1.1000000000000001</v>
      </c>
      <c r="D1263" s="78" t="s">
        <v>196</v>
      </c>
      <c r="E1263" s="79">
        <v>6544.9400000000005</v>
      </c>
      <c r="F1263" s="79">
        <v>1073.47</v>
      </c>
      <c r="G1263" s="79">
        <f>ROUND((C1263*(E1263)),2)</f>
        <v>7199.43</v>
      </c>
      <c r="H1263" s="79">
        <f>ROUND((C1263*(F1263)),2)</f>
        <v>1180.82</v>
      </c>
      <c r="I1263" s="79"/>
    </row>
    <row r="1264" spans="1:10" hidden="1" outlineLevel="1" x14ac:dyDescent="0.2">
      <c r="A1264" s="62"/>
      <c r="B1264" s="76" t="s">
        <v>253</v>
      </c>
      <c r="C1264" s="78">
        <f>+C1262*2</f>
        <v>6.26</v>
      </c>
      <c r="D1264" s="78" t="s">
        <v>182</v>
      </c>
      <c r="E1264" s="79">
        <v>131.36000000000001</v>
      </c>
      <c r="F1264" s="79">
        <v>23.64</v>
      </c>
      <c r="G1264" s="79">
        <f>ROUND((C1264*(E1264)),2)</f>
        <v>822.31</v>
      </c>
      <c r="H1264" s="79">
        <f>ROUND((C1264*(F1264)),2)</f>
        <v>147.99</v>
      </c>
      <c r="I1264" s="79"/>
    </row>
    <row r="1265" spans="1:10" hidden="1" outlineLevel="1" x14ac:dyDescent="0.2">
      <c r="A1265" s="62"/>
      <c r="B1265" s="77" t="s">
        <v>190</v>
      </c>
      <c r="C1265" s="78"/>
      <c r="D1265" s="78"/>
      <c r="E1265" s="79"/>
      <c r="F1265" s="79"/>
      <c r="G1265" s="79"/>
      <c r="H1265" s="79"/>
      <c r="I1265" s="79"/>
    </row>
    <row r="1266" spans="1:10" hidden="1" outlineLevel="1" x14ac:dyDescent="0.2">
      <c r="A1266" s="62"/>
      <c r="B1266" s="76" t="s">
        <v>254</v>
      </c>
      <c r="C1266" s="78">
        <v>25</v>
      </c>
      <c r="D1266" s="78" t="s">
        <v>255</v>
      </c>
      <c r="E1266" s="79">
        <v>134.43560000000002</v>
      </c>
      <c r="F1266" s="79">
        <v>0</v>
      </c>
      <c r="G1266" s="79">
        <f>ROUND((C1266*(E1266)),2)</f>
        <v>3360.89</v>
      </c>
      <c r="H1266" s="79">
        <f>ROUND((C1266*(F1266)),2)</f>
        <v>0</v>
      </c>
      <c r="I1266" s="79"/>
    </row>
    <row r="1267" spans="1:10" hidden="1" outlineLevel="1" x14ac:dyDescent="0.2">
      <c r="A1267" s="62"/>
      <c r="B1267" s="76" t="s">
        <v>374</v>
      </c>
      <c r="C1267" s="78">
        <f>+C1266</f>
        <v>25</v>
      </c>
      <c r="D1267" s="78" t="s">
        <v>255</v>
      </c>
      <c r="E1267" s="79">
        <v>386.25</v>
      </c>
      <c r="F1267" s="79">
        <v>0</v>
      </c>
      <c r="G1267" s="79">
        <f>ROUND((C1267*(E1267)),2)</f>
        <v>9656.25</v>
      </c>
      <c r="H1267" s="79">
        <f>ROUND((C1267*(F1267)),2)</f>
        <v>0</v>
      </c>
      <c r="I1267" s="79"/>
    </row>
    <row r="1268" spans="1:10" hidden="1" outlineLevel="1" x14ac:dyDescent="0.2">
      <c r="A1268" s="62"/>
      <c r="B1268" s="76" t="s">
        <v>174</v>
      </c>
      <c r="C1268" s="78"/>
      <c r="D1268" s="78"/>
      <c r="E1268" s="79"/>
      <c r="F1268" s="79"/>
      <c r="G1268" s="79">
        <f>SUM(G1262:G1267)</f>
        <v>31309.54</v>
      </c>
      <c r="H1268" s="79">
        <f>SUM(H1262:H1267)</f>
        <v>3177.51</v>
      </c>
      <c r="I1268" s="79">
        <f>SUM(G1268:H1268)</f>
        <v>34487.050000000003</v>
      </c>
    </row>
    <row r="1269" spans="1:10" collapsed="1" x14ac:dyDescent="0.2">
      <c r="A1269" s="62"/>
      <c r="C1269" s="78"/>
      <c r="D1269" s="78"/>
      <c r="E1269" s="79"/>
      <c r="F1269" s="79"/>
      <c r="G1269" s="79"/>
      <c r="H1269" s="79"/>
      <c r="I1269" s="79"/>
    </row>
    <row r="1270" spans="1:10" ht="24" x14ac:dyDescent="0.2">
      <c r="A1270" s="71">
        <f>+A1258+0.01</f>
        <v>105.05000000000003</v>
      </c>
      <c r="B1270" s="72" t="s">
        <v>377</v>
      </c>
      <c r="C1270" s="73">
        <v>1</v>
      </c>
      <c r="D1270" s="73" t="s">
        <v>196</v>
      </c>
      <c r="E1270" s="74"/>
      <c r="F1270" s="74"/>
      <c r="G1270" s="74">
        <f>+G1280/C1272</f>
        <v>31973.77</v>
      </c>
      <c r="H1270" s="74">
        <f>+H1280/C1272</f>
        <v>3672.4799999999996</v>
      </c>
      <c r="I1270" s="75">
        <f>+H1270+G1270</f>
        <v>35646.25</v>
      </c>
      <c r="J1270" s="66" t="s">
        <v>167</v>
      </c>
    </row>
    <row r="1271" spans="1:10" hidden="1" outlineLevel="1" x14ac:dyDescent="0.2">
      <c r="A1271" s="55"/>
      <c r="B1271" s="76" t="s">
        <v>378</v>
      </c>
      <c r="C1271" s="56"/>
      <c r="D1271" s="56"/>
      <c r="E1271" s="57"/>
      <c r="F1271" s="57"/>
      <c r="G1271" s="57"/>
      <c r="H1271" s="57"/>
      <c r="I1271" s="58"/>
      <c r="J1271" s="63"/>
    </row>
    <row r="1272" spans="1:10" hidden="1" outlineLevel="1" x14ac:dyDescent="0.2">
      <c r="A1272" s="55"/>
      <c r="B1272" s="77" t="s">
        <v>169</v>
      </c>
      <c r="C1272" s="78">
        <v>1</v>
      </c>
      <c r="D1272" s="78" t="s">
        <v>196</v>
      </c>
      <c r="E1272" s="57"/>
      <c r="F1272" s="57"/>
      <c r="G1272" s="57"/>
      <c r="H1272" s="57"/>
      <c r="I1272" s="58"/>
      <c r="J1272" s="63"/>
    </row>
    <row r="1273" spans="1:10" hidden="1" outlineLevel="1" x14ac:dyDescent="0.2">
      <c r="A1273" s="62"/>
      <c r="B1273" s="77" t="s">
        <v>170</v>
      </c>
      <c r="C1273" s="78"/>
      <c r="D1273" s="78"/>
      <c r="E1273" s="79"/>
      <c r="F1273" s="79"/>
      <c r="G1273" s="79"/>
      <c r="H1273" s="79"/>
      <c r="I1273" s="79"/>
    </row>
    <row r="1274" spans="1:10" hidden="1" outlineLevel="1" x14ac:dyDescent="0.2">
      <c r="A1274" s="62"/>
      <c r="B1274" s="76" t="s">
        <v>250</v>
      </c>
      <c r="C1274" s="78">
        <v>3.8</v>
      </c>
      <c r="D1274" s="78" t="s">
        <v>251</v>
      </c>
      <c r="E1274" s="79">
        <v>3281.36</v>
      </c>
      <c r="F1274" s="79">
        <v>590.64</v>
      </c>
      <c r="G1274" s="79">
        <f>ROUND((C1274*(E1274)),2)</f>
        <v>12469.17</v>
      </c>
      <c r="H1274" s="79">
        <f>ROUND((C1274*(F1274)),2)</f>
        <v>2244.4299999999998</v>
      </c>
      <c r="I1274" s="79"/>
    </row>
    <row r="1275" spans="1:10" hidden="1" outlineLevel="1" x14ac:dyDescent="0.2">
      <c r="A1275" s="62"/>
      <c r="B1275" s="76" t="s">
        <v>279</v>
      </c>
      <c r="C1275" s="78">
        <f>+C1272*1.1</f>
        <v>1.1000000000000001</v>
      </c>
      <c r="D1275" s="78" t="s">
        <v>196</v>
      </c>
      <c r="E1275" s="79">
        <v>6886.21</v>
      </c>
      <c r="F1275" s="79">
        <v>1134.8999999999999</v>
      </c>
      <c r="G1275" s="79">
        <f>ROUND((C1275*(E1275)),2)</f>
        <v>7574.83</v>
      </c>
      <c r="H1275" s="79">
        <f>ROUND((C1275*(F1275)),2)</f>
        <v>1248.3900000000001</v>
      </c>
      <c r="I1275" s="79"/>
    </row>
    <row r="1276" spans="1:10" hidden="1" outlineLevel="1" x14ac:dyDescent="0.2">
      <c r="A1276" s="62"/>
      <c r="B1276" s="76" t="s">
        <v>253</v>
      </c>
      <c r="C1276" s="78">
        <f>+C1274*2</f>
        <v>7.6</v>
      </c>
      <c r="D1276" s="78" t="s">
        <v>182</v>
      </c>
      <c r="E1276" s="79">
        <v>131.36000000000001</v>
      </c>
      <c r="F1276" s="79">
        <v>23.64</v>
      </c>
      <c r="G1276" s="79">
        <f>ROUND((C1276*(E1276)),2)</f>
        <v>998.34</v>
      </c>
      <c r="H1276" s="79">
        <f>ROUND((C1276*(F1276)),2)</f>
        <v>179.66</v>
      </c>
      <c r="I1276" s="79"/>
    </row>
    <row r="1277" spans="1:10" hidden="1" outlineLevel="1" x14ac:dyDescent="0.2">
      <c r="A1277" s="62"/>
      <c r="B1277" s="77" t="s">
        <v>190</v>
      </c>
      <c r="C1277" s="78"/>
      <c r="D1277" s="78"/>
      <c r="E1277" s="79"/>
      <c r="F1277" s="79"/>
      <c r="G1277" s="79"/>
      <c r="H1277" s="79"/>
      <c r="I1277" s="79"/>
    </row>
    <row r="1278" spans="1:10" hidden="1" outlineLevel="1" x14ac:dyDescent="0.2">
      <c r="A1278" s="62"/>
      <c r="B1278" s="76" t="s">
        <v>254</v>
      </c>
      <c r="C1278" s="78">
        <f>+C1274</f>
        <v>3.8</v>
      </c>
      <c r="D1278" s="78" t="s">
        <v>251</v>
      </c>
      <c r="E1278" s="79">
        <v>403.33769999999998</v>
      </c>
      <c r="F1278" s="79">
        <v>0</v>
      </c>
      <c r="G1278" s="79">
        <f>ROUND((C1278*(E1278)),2)</f>
        <v>1532.68</v>
      </c>
      <c r="H1278" s="79">
        <f>ROUND((C1278*(F1278)),2)</f>
        <v>0</v>
      </c>
      <c r="I1278" s="79"/>
    </row>
    <row r="1279" spans="1:10" hidden="1" outlineLevel="1" x14ac:dyDescent="0.2">
      <c r="A1279" s="62"/>
      <c r="B1279" s="76" t="s">
        <v>379</v>
      </c>
      <c r="C1279" s="78">
        <v>12.5</v>
      </c>
      <c r="D1279" s="78" t="s">
        <v>255</v>
      </c>
      <c r="E1279" s="79">
        <v>751.9</v>
      </c>
      <c r="F1279" s="79">
        <v>0</v>
      </c>
      <c r="G1279" s="79">
        <f>ROUND((C1279*(E1279)),2)</f>
        <v>9398.75</v>
      </c>
      <c r="H1279" s="79">
        <f>ROUND((C1279*(F1279)),2)</f>
        <v>0</v>
      </c>
      <c r="I1279" s="79"/>
    </row>
    <row r="1280" spans="1:10" hidden="1" outlineLevel="1" x14ac:dyDescent="0.2">
      <c r="A1280" s="62"/>
      <c r="B1280" s="76" t="s">
        <v>174</v>
      </c>
      <c r="C1280" s="78"/>
      <c r="D1280" s="78"/>
      <c r="E1280" s="79"/>
      <c r="F1280" s="79"/>
      <c r="G1280" s="79">
        <f>SUM(G1274:G1279)</f>
        <v>31973.77</v>
      </c>
      <c r="H1280" s="79">
        <f>SUM(H1274:H1279)</f>
        <v>3672.4799999999996</v>
      </c>
      <c r="I1280" s="79">
        <f>SUM(G1280:H1280)</f>
        <v>35646.25</v>
      </c>
    </row>
    <row r="1281" spans="1:10" collapsed="1" x14ac:dyDescent="0.2">
      <c r="A1281" s="62"/>
      <c r="C1281" s="78"/>
      <c r="D1281" s="78"/>
      <c r="E1281" s="79"/>
      <c r="F1281" s="79"/>
      <c r="G1281" s="79"/>
      <c r="H1281" s="79"/>
      <c r="I1281" s="79"/>
    </row>
    <row r="1282" spans="1:10" ht="24" x14ac:dyDescent="0.2">
      <c r="A1282" s="71">
        <f>+A1270+0.01</f>
        <v>105.06000000000003</v>
      </c>
      <c r="B1282" s="72" t="s">
        <v>380</v>
      </c>
      <c r="C1282" s="73">
        <v>1</v>
      </c>
      <c r="D1282" s="73" t="s">
        <v>196</v>
      </c>
      <c r="E1282" s="74"/>
      <c r="F1282" s="74"/>
      <c r="G1282" s="74">
        <f>+G1292/C1284</f>
        <v>32106.97</v>
      </c>
      <c r="H1282" s="74">
        <f>+H1292/C1284</f>
        <v>3696.4599999999996</v>
      </c>
      <c r="I1282" s="75">
        <f>+H1282+G1282</f>
        <v>35803.43</v>
      </c>
      <c r="J1282" s="66" t="s">
        <v>167</v>
      </c>
    </row>
    <row r="1283" spans="1:10" hidden="1" outlineLevel="1" x14ac:dyDescent="0.2">
      <c r="A1283" s="55"/>
      <c r="B1283" s="76" t="s">
        <v>378</v>
      </c>
      <c r="C1283" s="56"/>
      <c r="D1283" s="56"/>
      <c r="E1283" s="57"/>
      <c r="F1283" s="57"/>
      <c r="G1283" s="57"/>
      <c r="H1283" s="57"/>
      <c r="I1283" s="58"/>
      <c r="J1283" s="63"/>
    </row>
    <row r="1284" spans="1:10" hidden="1" outlineLevel="1" x14ac:dyDescent="0.2">
      <c r="A1284" s="55"/>
      <c r="B1284" s="77" t="s">
        <v>169</v>
      </c>
      <c r="C1284" s="78">
        <v>1</v>
      </c>
      <c r="D1284" s="78" t="s">
        <v>196</v>
      </c>
      <c r="E1284" s="57"/>
      <c r="F1284" s="57"/>
      <c r="G1284" s="57"/>
      <c r="H1284" s="57"/>
      <c r="I1284" s="58"/>
      <c r="J1284" s="63"/>
    </row>
    <row r="1285" spans="1:10" hidden="1" outlineLevel="1" x14ac:dyDescent="0.2">
      <c r="A1285" s="62"/>
      <c r="B1285" s="77" t="s">
        <v>170</v>
      </c>
      <c r="C1285" s="78"/>
      <c r="D1285" s="78"/>
      <c r="E1285" s="79"/>
      <c r="F1285" s="79"/>
      <c r="G1285" s="79"/>
      <c r="H1285" s="79"/>
      <c r="I1285" s="79"/>
    </row>
    <row r="1286" spans="1:10" hidden="1" outlineLevel="1" x14ac:dyDescent="0.2">
      <c r="A1286" s="62"/>
      <c r="B1286" s="76" t="s">
        <v>250</v>
      </c>
      <c r="C1286" s="78">
        <v>3.8</v>
      </c>
      <c r="D1286" s="78" t="s">
        <v>251</v>
      </c>
      <c r="E1286" s="79">
        <v>3281.36</v>
      </c>
      <c r="F1286" s="79">
        <v>590.64</v>
      </c>
      <c r="G1286" s="79">
        <f>ROUND((C1286*(E1286)),2)</f>
        <v>12469.17</v>
      </c>
      <c r="H1286" s="79">
        <f>ROUND((C1286*(F1286)),2)</f>
        <v>2244.4299999999998</v>
      </c>
      <c r="I1286" s="79"/>
    </row>
    <row r="1287" spans="1:10" hidden="1" outlineLevel="1" x14ac:dyDescent="0.2">
      <c r="A1287" s="62"/>
      <c r="B1287" s="76" t="s">
        <v>381</v>
      </c>
      <c r="C1287" s="78">
        <f>+C1284*1.1</f>
        <v>1.1000000000000001</v>
      </c>
      <c r="D1287" s="78" t="s">
        <v>196</v>
      </c>
      <c r="E1287" s="79">
        <v>7007.3</v>
      </c>
      <c r="F1287" s="79">
        <v>1156.7</v>
      </c>
      <c r="G1287" s="79">
        <f>ROUND((C1287*(E1287)),2)</f>
        <v>7708.03</v>
      </c>
      <c r="H1287" s="79">
        <f>ROUND((C1287*(F1287)),2)</f>
        <v>1272.3699999999999</v>
      </c>
      <c r="I1287" s="79"/>
    </row>
    <row r="1288" spans="1:10" hidden="1" outlineLevel="1" x14ac:dyDescent="0.2">
      <c r="A1288" s="62"/>
      <c r="B1288" s="76" t="s">
        <v>253</v>
      </c>
      <c r="C1288" s="78">
        <f>+C1286*2</f>
        <v>7.6</v>
      </c>
      <c r="D1288" s="78" t="s">
        <v>182</v>
      </c>
      <c r="E1288" s="79">
        <v>131.36000000000001</v>
      </c>
      <c r="F1288" s="79">
        <v>23.64</v>
      </c>
      <c r="G1288" s="79">
        <f>ROUND((C1288*(E1288)),2)</f>
        <v>998.34</v>
      </c>
      <c r="H1288" s="79">
        <f>ROUND((C1288*(F1288)),2)</f>
        <v>179.66</v>
      </c>
      <c r="I1288" s="79"/>
    </row>
    <row r="1289" spans="1:10" hidden="1" outlineLevel="1" x14ac:dyDescent="0.2">
      <c r="A1289" s="62"/>
      <c r="B1289" s="77" t="s">
        <v>190</v>
      </c>
      <c r="C1289" s="78"/>
      <c r="D1289" s="78"/>
      <c r="E1289" s="79"/>
      <c r="F1289" s="79"/>
      <c r="G1289" s="79"/>
      <c r="H1289" s="79"/>
      <c r="I1289" s="79"/>
    </row>
    <row r="1290" spans="1:10" hidden="1" outlineLevel="1" x14ac:dyDescent="0.2">
      <c r="A1290" s="62"/>
      <c r="B1290" s="76" t="s">
        <v>254</v>
      </c>
      <c r="C1290" s="78">
        <f>+C1286</f>
        <v>3.8</v>
      </c>
      <c r="D1290" s="78" t="s">
        <v>251</v>
      </c>
      <c r="E1290" s="79">
        <v>403.33769999999998</v>
      </c>
      <c r="F1290" s="79">
        <v>0</v>
      </c>
      <c r="G1290" s="79">
        <f>ROUND((C1290*(E1290)),2)</f>
        <v>1532.68</v>
      </c>
      <c r="H1290" s="79">
        <f>ROUND((C1290*(F1290)),2)</f>
        <v>0</v>
      </c>
      <c r="I1290" s="79"/>
    </row>
    <row r="1291" spans="1:10" hidden="1" outlineLevel="1" x14ac:dyDescent="0.2">
      <c r="A1291" s="62"/>
      <c r="B1291" s="76" t="s">
        <v>379</v>
      </c>
      <c r="C1291" s="78">
        <v>12.5</v>
      </c>
      <c r="D1291" s="78" t="s">
        <v>255</v>
      </c>
      <c r="E1291" s="79">
        <v>751.9</v>
      </c>
      <c r="F1291" s="79">
        <v>0</v>
      </c>
      <c r="G1291" s="79">
        <f>ROUND((C1291*(E1291)),2)</f>
        <v>9398.75</v>
      </c>
      <c r="H1291" s="79">
        <f>ROUND((C1291*(F1291)),2)</f>
        <v>0</v>
      </c>
      <c r="I1291" s="79"/>
    </row>
    <row r="1292" spans="1:10" hidden="1" outlineLevel="1" x14ac:dyDescent="0.2">
      <c r="A1292" s="62"/>
      <c r="B1292" s="76" t="s">
        <v>174</v>
      </c>
      <c r="C1292" s="78"/>
      <c r="D1292" s="78"/>
      <c r="E1292" s="79"/>
      <c r="F1292" s="79"/>
      <c r="G1292" s="79">
        <f>SUM(G1286:G1291)</f>
        <v>32106.97</v>
      </c>
      <c r="H1292" s="79">
        <f>SUM(H1286:H1291)</f>
        <v>3696.4599999999996</v>
      </c>
      <c r="I1292" s="79">
        <f>SUM(G1292:H1292)</f>
        <v>35803.43</v>
      </c>
    </row>
    <row r="1293" spans="1:10" collapsed="1" x14ac:dyDescent="0.2">
      <c r="A1293" s="62"/>
      <c r="C1293" s="78"/>
      <c r="D1293" s="78"/>
      <c r="E1293" s="79"/>
      <c r="F1293" s="79"/>
      <c r="G1293" s="79"/>
      <c r="H1293" s="79"/>
      <c r="I1293" s="79"/>
    </row>
    <row r="1294" spans="1:10" x14ac:dyDescent="0.2">
      <c r="A1294" s="71">
        <f>+A1282+0.01</f>
        <v>105.07000000000004</v>
      </c>
      <c r="B1294" s="72" t="s">
        <v>382</v>
      </c>
      <c r="C1294" s="73">
        <v>1</v>
      </c>
      <c r="D1294" s="73" t="s">
        <v>196</v>
      </c>
      <c r="E1294" s="74"/>
      <c r="F1294" s="74"/>
      <c r="G1294" s="74">
        <f>+G1304/C1296</f>
        <v>31586.23</v>
      </c>
      <c r="H1294" s="74">
        <f>+H1304/C1296</f>
        <v>3717.7999999999997</v>
      </c>
      <c r="I1294" s="75">
        <f>+H1294+G1294</f>
        <v>35304.03</v>
      </c>
      <c r="J1294" s="66" t="s">
        <v>167</v>
      </c>
    </row>
    <row r="1295" spans="1:10" hidden="1" outlineLevel="1" x14ac:dyDescent="0.2">
      <c r="A1295" s="55"/>
      <c r="B1295" s="76" t="s">
        <v>378</v>
      </c>
      <c r="C1295" s="56"/>
      <c r="D1295" s="56"/>
      <c r="E1295" s="57"/>
      <c r="F1295" s="57"/>
      <c r="G1295" s="57"/>
      <c r="H1295" s="57"/>
      <c r="I1295" s="58"/>
      <c r="J1295" s="63"/>
    </row>
    <row r="1296" spans="1:10" hidden="1" outlineLevel="1" x14ac:dyDescent="0.2">
      <c r="A1296" s="55"/>
      <c r="B1296" s="77" t="s">
        <v>169</v>
      </c>
      <c r="C1296" s="78">
        <v>1</v>
      </c>
      <c r="D1296" s="78" t="s">
        <v>196</v>
      </c>
      <c r="E1296" s="57"/>
      <c r="F1296" s="57"/>
      <c r="G1296" s="57"/>
      <c r="H1296" s="57"/>
      <c r="I1296" s="58"/>
      <c r="J1296" s="63"/>
    </row>
    <row r="1297" spans="1:10" hidden="1" outlineLevel="1" x14ac:dyDescent="0.2">
      <c r="A1297" s="62"/>
      <c r="B1297" s="77" t="s">
        <v>170</v>
      </c>
      <c r="C1297" s="78"/>
      <c r="D1297" s="78"/>
      <c r="E1297" s="79"/>
      <c r="F1297" s="79"/>
      <c r="G1297" s="79"/>
      <c r="H1297" s="79"/>
      <c r="I1297" s="79"/>
    </row>
    <row r="1298" spans="1:10" hidden="1" outlineLevel="1" x14ac:dyDescent="0.2">
      <c r="A1298" s="62"/>
      <c r="B1298" s="76" t="s">
        <v>250</v>
      </c>
      <c r="C1298" s="78">
        <v>3.8</v>
      </c>
      <c r="D1298" s="78" t="s">
        <v>251</v>
      </c>
      <c r="E1298" s="79">
        <v>3281.36</v>
      </c>
      <c r="F1298" s="79">
        <v>590.64</v>
      </c>
      <c r="G1298" s="79">
        <f>ROUND((C1298*(E1298)),2)</f>
        <v>12469.17</v>
      </c>
      <c r="H1298" s="79">
        <f>ROUND((C1298*(F1298)),2)</f>
        <v>2244.4299999999998</v>
      </c>
      <c r="I1298" s="79"/>
    </row>
    <row r="1299" spans="1:10" hidden="1" outlineLevel="1" x14ac:dyDescent="0.2">
      <c r="A1299" s="62"/>
      <c r="B1299" s="76" t="s">
        <v>383</v>
      </c>
      <c r="C1299" s="78">
        <f>+C1296*1.1</f>
        <v>1.1000000000000001</v>
      </c>
      <c r="D1299" s="78" t="s">
        <v>196</v>
      </c>
      <c r="E1299" s="79">
        <v>6533.9</v>
      </c>
      <c r="F1299" s="79">
        <v>1176.0999999999999</v>
      </c>
      <c r="G1299" s="79">
        <f>ROUND((C1299*(E1299)),2)</f>
        <v>7187.29</v>
      </c>
      <c r="H1299" s="79">
        <f>ROUND((C1299*(F1299)),2)</f>
        <v>1293.71</v>
      </c>
      <c r="I1299" s="79"/>
    </row>
    <row r="1300" spans="1:10" hidden="1" outlineLevel="1" x14ac:dyDescent="0.2">
      <c r="A1300" s="62"/>
      <c r="B1300" s="76" t="s">
        <v>253</v>
      </c>
      <c r="C1300" s="78">
        <f>+C1298*2</f>
        <v>7.6</v>
      </c>
      <c r="D1300" s="78" t="s">
        <v>182</v>
      </c>
      <c r="E1300" s="79">
        <v>131.36000000000001</v>
      </c>
      <c r="F1300" s="79">
        <v>23.64</v>
      </c>
      <c r="G1300" s="79">
        <f>ROUND((C1300*(E1300)),2)</f>
        <v>998.34</v>
      </c>
      <c r="H1300" s="79">
        <f>ROUND((C1300*(F1300)),2)</f>
        <v>179.66</v>
      </c>
      <c r="I1300" s="79"/>
    </row>
    <row r="1301" spans="1:10" hidden="1" outlineLevel="1" x14ac:dyDescent="0.2">
      <c r="A1301" s="62"/>
      <c r="B1301" s="77" t="s">
        <v>190</v>
      </c>
      <c r="C1301" s="78"/>
      <c r="D1301" s="78"/>
      <c r="E1301" s="79"/>
      <c r="F1301" s="79"/>
      <c r="G1301" s="79"/>
      <c r="H1301" s="79"/>
      <c r="I1301" s="79"/>
    </row>
    <row r="1302" spans="1:10" hidden="1" outlineLevel="1" x14ac:dyDescent="0.2">
      <c r="A1302" s="62"/>
      <c r="B1302" s="76" t="s">
        <v>254</v>
      </c>
      <c r="C1302" s="78">
        <f>+C1298</f>
        <v>3.8</v>
      </c>
      <c r="D1302" s="78" t="s">
        <v>251</v>
      </c>
      <c r="E1302" s="79">
        <v>403.33769999999998</v>
      </c>
      <c r="F1302" s="79">
        <v>0</v>
      </c>
      <c r="G1302" s="79">
        <f>ROUND((C1302*(E1302)),2)</f>
        <v>1532.68</v>
      </c>
      <c r="H1302" s="79">
        <f>ROUND((C1302*(F1302)),2)</f>
        <v>0</v>
      </c>
      <c r="I1302" s="79"/>
    </row>
    <row r="1303" spans="1:10" hidden="1" outlineLevel="1" x14ac:dyDescent="0.2">
      <c r="A1303" s="62"/>
      <c r="B1303" s="76" t="s">
        <v>379</v>
      </c>
      <c r="C1303" s="78">
        <v>12.5</v>
      </c>
      <c r="D1303" s="78" t="s">
        <v>255</v>
      </c>
      <c r="E1303" s="79">
        <v>751.9</v>
      </c>
      <c r="F1303" s="79">
        <v>0</v>
      </c>
      <c r="G1303" s="79">
        <f>ROUND((C1303*(E1303)),2)</f>
        <v>9398.75</v>
      </c>
      <c r="H1303" s="79">
        <f>ROUND((C1303*(F1303)),2)</f>
        <v>0</v>
      </c>
      <c r="I1303" s="79"/>
    </row>
    <row r="1304" spans="1:10" hidden="1" outlineLevel="1" x14ac:dyDescent="0.2">
      <c r="A1304" s="62"/>
      <c r="B1304" s="76" t="s">
        <v>174</v>
      </c>
      <c r="C1304" s="78"/>
      <c r="D1304" s="78"/>
      <c r="E1304" s="79"/>
      <c r="F1304" s="79"/>
      <c r="G1304" s="79">
        <f>SUM(G1298:G1303)</f>
        <v>31586.23</v>
      </c>
      <c r="H1304" s="79">
        <f>SUM(H1298:H1303)</f>
        <v>3717.7999999999997</v>
      </c>
      <c r="I1304" s="79">
        <f>SUM(G1304:H1304)</f>
        <v>35304.03</v>
      </c>
    </row>
    <row r="1305" spans="1:10" collapsed="1" x14ac:dyDescent="0.2">
      <c r="A1305" s="62"/>
      <c r="C1305" s="78"/>
      <c r="D1305" s="78"/>
      <c r="E1305" s="79"/>
      <c r="F1305" s="79"/>
      <c r="G1305" s="79"/>
      <c r="H1305" s="79"/>
      <c r="I1305" s="79"/>
    </row>
    <row r="1306" spans="1:10" x14ac:dyDescent="0.2">
      <c r="A1306" s="71">
        <f>+A1294+0.01</f>
        <v>105.08000000000004</v>
      </c>
      <c r="B1306" s="72" t="s">
        <v>384</v>
      </c>
      <c r="C1306" s="73">
        <v>1</v>
      </c>
      <c r="D1306" s="73" t="s">
        <v>196</v>
      </c>
      <c r="E1306" s="74"/>
      <c r="F1306" s="74"/>
      <c r="G1306" s="74">
        <f>+G1316/C1308</f>
        <v>32136.23</v>
      </c>
      <c r="H1306" s="74">
        <f>+H1316/C1308</f>
        <v>3816.7999999999997</v>
      </c>
      <c r="I1306" s="75">
        <f>+H1306+G1306</f>
        <v>35953.03</v>
      </c>
      <c r="J1306" s="66" t="s">
        <v>167</v>
      </c>
    </row>
    <row r="1307" spans="1:10" hidden="1" outlineLevel="1" x14ac:dyDescent="0.2">
      <c r="A1307" s="55"/>
      <c r="B1307" s="76" t="s">
        <v>378</v>
      </c>
      <c r="C1307" s="56"/>
      <c r="D1307" s="56"/>
      <c r="E1307" s="57"/>
      <c r="F1307" s="57"/>
      <c r="G1307" s="57"/>
      <c r="H1307" s="57"/>
      <c r="I1307" s="58"/>
      <c r="J1307" s="63"/>
    </row>
    <row r="1308" spans="1:10" hidden="1" outlineLevel="1" x14ac:dyDescent="0.2">
      <c r="A1308" s="55"/>
      <c r="B1308" s="77" t="s">
        <v>169</v>
      </c>
      <c r="C1308" s="78">
        <v>1</v>
      </c>
      <c r="D1308" s="78" t="s">
        <v>196</v>
      </c>
      <c r="E1308" s="57"/>
      <c r="F1308" s="57"/>
      <c r="G1308" s="57"/>
      <c r="H1308" s="57"/>
      <c r="I1308" s="58"/>
      <c r="J1308" s="63"/>
    </row>
    <row r="1309" spans="1:10" hidden="1" outlineLevel="1" x14ac:dyDescent="0.2">
      <c r="A1309" s="62"/>
      <c r="B1309" s="77" t="s">
        <v>170</v>
      </c>
      <c r="C1309" s="78"/>
      <c r="D1309" s="78"/>
      <c r="E1309" s="79"/>
      <c r="F1309" s="79"/>
      <c r="G1309" s="79"/>
      <c r="H1309" s="79"/>
      <c r="I1309" s="79"/>
    </row>
    <row r="1310" spans="1:10" hidden="1" outlineLevel="1" x14ac:dyDescent="0.2">
      <c r="A1310" s="62"/>
      <c r="B1310" s="76" t="s">
        <v>250</v>
      </c>
      <c r="C1310" s="78">
        <v>3.8</v>
      </c>
      <c r="D1310" s="78" t="s">
        <v>251</v>
      </c>
      <c r="E1310" s="79">
        <v>3281.36</v>
      </c>
      <c r="F1310" s="79">
        <v>590.64</v>
      </c>
      <c r="G1310" s="79">
        <f>ROUND((C1310*(E1310)),2)</f>
        <v>12469.17</v>
      </c>
      <c r="H1310" s="79">
        <f>ROUND((C1310*(F1310)),2)</f>
        <v>2244.4299999999998</v>
      </c>
      <c r="I1310" s="79"/>
    </row>
    <row r="1311" spans="1:10" hidden="1" outlineLevel="1" x14ac:dyDescent="0.2">
      <c r="A1311" s="62"/>
      <c r="B1311" s="76" t="s">
        <v>383</v>
      </c>
      <c r="C1311" s="78">
        <f>+C1308*1.1</f>
        <v>1.1000000000000001</v>
      </c>
      <c r="D1311" s="78" t="s">
        <v>196</v>
      </c>
      <c r="E1311" s="79">
        <v>7033.9</v>
      </c>
      <c r="F1311" s="79">
        <v>1266.0999999999999</v>
      </c>
      <c r="G1311" s="79">
        <f>ROUND((C1311*(E1311)),2)</f>
        <v>7737.29</v>
      </c>
      <c r="H1311" s="79">
        <f>ROUND((C1311*(F1311)),2)</f>
        <v>1392.71</v>
      </c>
      <c r="I1311" s="79"/>
    </row>
    <row r="1312" spans="1:10" hidden="1" outlineLevel="1" x14ac:dyDescent="0.2">
      <c r="A1312" s="62"/>
      <c r="B1312" s="76" t="s">
        <v>253</v>
      </c>
      <c r="C1312" s="78">
        <f>+C1310*2</f>
        <v>7.6</v>
      </c>
      <c r="D1312" s="78" t="s">
        <v>182</v>
      </c>
      <c r="E1312" s="79">
        <v>131.36000000000001</v>
      </c>
      <c r="F1312" s="79">
        <v>23.64</v>
      </c>
      <c r="G1312" s="79">
        <f>ROUND((C1312*(E1312)),2)</f>
        <v>998.34</v>
      </c>
      <c r="H1312" s="79">
        <f>ROUND((C1312*(F1312)),2)</f>
        <v>179.66</v>
      </c>
      <c r="I1312" s="79"/>
    </row>
    <row r="1313" spans="1:10" hidden="1" outlineLevel="1" x14ac:dyDescent="0.2">
      <c r="A1313" s="62"/>
      <c r="B1313" s="77" t="s">
        <v>190</v>
      </c>
      <c r="C1313" s="78"/>
      <c r="D1313" s="78"/>
      <c r="E1313" s="79"/>
      <c r="F1313" s="79"/>
      <c r="G1313" s="79"/>
      <c r="H1313" s="79"/>
      <c r="I1313" s="79"/>
    </row>
    <row r="1314" spans="1:10" hidden="1" outlineLevel="1" x14ac:dyDescent="0.2">
      <c r="A1314" s="62"/>
      <c r="B1314" s="76" t="s">
        <v>254</v>
      </c>
      <c r="C1314" s="78">
        <f>+C1310</f>
        <v>3.8</v>
      </c>
      <c r="D1314" s="78" t="s">
        <v>251</v>
      </c>
      <c r="E1314" s="79">
        <v>403.33769999999998</v>
      </c>
      <c r="F1314" s="79">
        <v>0</v>
      </c>
      <c r="G1314" s="79">
        <f>ROUND((C1314*(E1314)),2)</f>
        <v>1532.68</v>
      </c>
      <c r="H1314" s="79">
        <f>ROUND((C1314*(F1314)),2)</f>
        <v>0</v>
      </c>
      <c r="I1314" s="79"/>
    </row>
    <row r="1315" spans="1:10" hidden="1" outlineLevel="1" x14ac:dyDescent="0.2">
      <c r="A1315" s="62"/>
      <c r="B1315" s="76" t="s">
        <v>379</v>
      </c>
      <c r="C1315" s="78">
        <v>12.5</v>
      </c>
      <c r="D1315" s="78" t="s">
        <v>255</v>
      </c>
      <c r="E1315" s="79">
        <v>751.9</v>
      </c>
      <c r="F1315" s="79">
        <v>0</v>
      </c>
      <c r="G1315" s="79">
        <f>ROUND((C1315*(E1315)),2)</f>
        <v>9398.75</v>
      </c>
      <c r="H1315" s="79">
        <f>ROUND((C1315*(F1315)),2)</f>
        <v>0</v>
      </c>
      <c r="I1315" s="79"/>
    </row>
    <row r="1316" spans="1:10" hidden="1" outlineLevel="1" x14ac:dyDescent="0.2">
      <c r="A1316" s="62"/>
      <c r="B1316" s="76" t="s">
        <v>174</v>
      </c>
      <c r="C1316" s="78"/>
      <c r="D1316" s="78"/>
      <c r="E1316" s="79"/>
      <c r="F1316" s="79"/>
      <c r="G1316" s="79">
        <f>SUM(G1310:G1315)</f>
        <v>32136.23</v>
      </c>
      <c r="H1316" s="79">
        <f>SUM(H1310:H1315)</f>
        <v>3816.7999999999997</v>
      </c>
      <c r="I1316" s="79">
        <f>SUM(G1316:H1316)</f>
        <v>35953.03</v>
      </c>
    </row>
    <row r="1317" spans="1:10" collapsed="1" x14ac:dyDescent="0.2">
      <c r="A1317" s="62"/>
      <c r="C1317" s="78"/>
      <c r="D1317" s="78"/>
      <c r="E1317" s="79"/>
      <c r="F1317" s="79"/>
      <c r="G1317" s="79"/>
      <c r="H1317" s="79"/>
      <c r="I1317" s="79"/>
    </row>
    <row r="1318" spans="1:10" ht="24" x14ac:dyDescent="0.2">
      <c r="A1318" s="71">
        <f>+A1306+0.01</f>
        <v>105.09000000000005</v>
      </c>
      <c r="B1318" s="72" t="s">
        <v>385</v>
      </c>
      <c r="C1318" s="73">
        <v>1</v>
      </c>
      <c r="D1318" s="73" t="s">
        <v>196</v>
      </c>
      <c r="E1318" s="74"/>
      <c r="F1318" s="74"/>
      <c r="G1318" s="74">
        <f>+G1328/C1320</f>
        <v>28434.67</v>
      </c>
      <c r="H1318" s="74">
        <f>+H1328/C1320</f>
        <v>3200.43</v>
      </c>
      <c r="I1318" s="75">
        <f>+H1318+G1318</f>
        <v>31635.1</v>
      </c>
      <c r="J1318" s="66" t="s">
        <v>167</v>
      </c>
    </row>
    <row r="1319" spans="1:10" hidden="1" outlineLevel="1" x14ac:dyDescent="0.2">
      <c r="A1319" s="55"/>
      <c r="B1319" s="76" t="s">
        <v>386</v>
      </c>
      <c r="C1319" s="56"/>
      <c r="D1319" s="56"/>
      <c r="E1319" s="57"/>
      <c r="F1319" s="57"/>
      <c r="G1319" s="57"/>
      <c r="H1319" s="57"/>
      <c r="I1319" s="58"/>
      <c r="J1319" s="63"/>
    </row>
    <row r="1320" spans="1:10" hidden="1" outlineLevel="1" x14ac:dyDescent="0.2">
      <c r="A1320" s="55"/>
      <c r="B1320" s="77" t="s">
        <v>169</v>
      </c>
      <c r="C1320" s="78">
        <v>1</v>
      </c>
      <c r="D1320" s="78" t="s">
        <v>196</v>
      </c>
      <c r="E1320" s="57"/>
      <c r="F1320" s="57"/>
      <c r="G1320" s="57"/>
      <c r="H1320" s="57"/>
      <c r="I1320" s="58"/>
      <c r="J1320" s="63"/>
    </row>
    <row r="1321" spans="1:10" hidden="1" outlineLevel="1" x14ac:dyDescent="0.2">
      <c r="A1321" s="62"/>
      <c r="B1321" s="77" t="s">
        <v>170</v>
      </c>
      <c r="C1321" s="78"/>
      <c r="D1321" s="78"/>
      <c r="E1321" s="79"/>
      <c r="F1321" s="79"/>
      <c r="G1321" s="79"/>
      <c r="H1321" s="79"/>
      <c r="I1321" s="79"/>
    </row>
    <row r="1322" spans="1:10" hidden="1" outlineLevel="1" x14ac:dyDescent="0.2">
      <c r="A1322" s="62"/>
      <c r="B1322" s="76" t="s">
        <v>250</v>
      </c>
      <c r="C1322" s="78">
        <v>3.06</v>
      </c>
      <c r="D1322" s="78" t="s">
        <v>251</v>
      </c>
      <c r="E1322" s="79">
        <v>3281.36</v>
      </c>
      <c r="F1322" s="79">
        <v>590.64</v>
      </c>
      <c r="G1322" s="79">
        <f>ROUND((C1322*(E1322)),2)</f>
        <v>10040.959999999999</v>
      </c>
      <c r="H1322" s="79">
        <f>ROUND((C1322*(F1322)),2)</f>
        <v>1807.36</v>
      </c>
      <c r="I1322" s="79"/>
    </row>
    <row r="1323" spans="1:10" hidden="1" outlineLevel="1" x14ac:dyDescent="0.2">
      <c r="A1323" s="62"/>
      <c r="B1323" s="76" t="s">
        <v>279</v>
      </c>
      <c r="C1323" s="78">
        <f>+C1320*1.1</f>
        <v>1.1000000000000001</v>
      </c>
      <c r="D1323" s="78" t="s">
        <v>196</v>
      </c>
      <c r="E1323" s="79">
        <v>6886.21</v>
      </c>
      <c r="F1323" s="79">
        <v>1134.8999999999999</v>
      </c>
      <c r="G1323" s="79">
        <f>ROUND((C1323*(E1323)),2)</f>
        <v>7574.83</v>
      </c>
      <c r="H1323" s="79">
        <f>ROUND((C1323*(F1323)),2)</f>
        <v>1248.3900000000001</v>
      </c>
      <c r="I1323" s="79"/>
    </row>
    <row r="1324" spans="1:10" hidden="1" outlineLevel="1" x14ac:dyDescent="0.2">
      <c r="A1324" s="62"/>
      <c r="B1324" s="76" t="s">
        <v>253</v>
      </c>
      <c r="C1324" s="78">
        <f>+C1322*2</f>
        <v>6.12</v>
      </c>
      <c r="D1324" s="78" t="s">
        <v>182</v>
      </c>
      <c r="E1324" s="79">
        <v>131.36000000000001</v>
      </c>
      <c r="F1324" s="79">
        <v>23.64</v>
      </c>
      <c r="G1324" s="79">
        <f>ROUND((C1324*(E1324)),2)</f>
        <v>803.92</v>
      </c>
      <c r="H1324" s="79">
        <f>ROUND((C1324*(F1324)),2)</f>
        <v>144.68</v>
      </c>
      <c r="I1324" s="79"/>
    </row>
    <row r="1325" spans="1:10" hidden="1" outlineLevel="1" x14ac:dyDescent="0.2">
      <c r="A1325" s="62"/>
      <c r="B1325" s="77" t="s">
        <v>190</v>
      </c>
      <c r="C1325" s="78"/>
      <c r="D1325" s="78"/>
      <c r="E1325" s="79"/>
      <c r="F1325" s="79"/>
      <c r="G1325" s="79"/>
      <c r="H1325" s="79"/>
      <c r="I1325" s="79"/>
    </row>
    <row r="1326" spans="1:10" hidden="1" outlineLevel="1" x14ac:dyDescent="0.2">
      <c r="A1326" s="62"/>
      <c r="B1326" s="76" t="s">
        <v>254</v>
      </c>
      <c r="C1326" s="78">
        <f>+C1322</f>
        <v>3.06</v>
      </c>
      <c r="D1326" s="78" t="s">
        <v>251</v>
      </c>
      <c r="E1326" s="79">
        <v>403.33769999999998</v>
      </c>
      <c r="F1326" s="79">
        <v>0</v>
      </c>
      <c r="G1326" s="79">
        <f>ROUND((C1326*(E1326)),2)</f>
        <v>1234.21</v>
      </c>
      <c r="H1326" s="79">
        <f>ROUND((C1326*(F1326)),2)</f>
        <v>0</v>
      </c>
      <c r="I1326" s="79"/>
    </row>
    <row r="1327" spans="1:10" hidden="1" outlineLevel="1" x14ac:dyDescent="0.2">
      <c r="A1327" s="62"/>
      <c r="B1327" s="76" t="s">
        <v>379</v>
      </c>
      <c r="C1327" s="78">
        <v>10</v>
      </c>
      <c r="D1327" s="78" t="s">
        <v>255</v>
      </c>
      <c r="E1327" s="79">
        <v>878.07499999999993</v>
      </c>
      <c r="F1327" s="79">
        <v>0</v>
      </c>
      <c r="G1327" s="79">
        <f>ROUND((C1327*(E1327)),2)</f>
        <v>8780.75</v>
      </c>
      <c r="H1327" s="79">
        <f>ROUND((C1327*(F1327)),2)</f>
        <v>0</v>
      </c>
      <c r="I1327" s="79"/>
    </row>
    <row r="1328" spans="1:10" hidden="1" outlineLevel="1" x14ac:dyDescent="0.2">
      <c r="A1328" s="62"/>
      <c r="B1328" s="76" t="s">
        <v>174</v>
      </c>
      <c r="C1328" s="78"/>
      <c r="D1328" s="78"/>
      <c r="E1328" s="79"/>
      <c r="F1328" s="79"/>
      <c r="G1328" s="79">
        <f>SUM(G1322:G1327)</f>
        <v>28434.67</v>
      </c>
      <c r="H1328" s="79">
        <f>SUM(H1322:H1327)</f>
        <v>3200.43</v>
      </c>
      <c r="I1328" s="79">
        <f>SUM(G1328:H1328)</f>
        <v>31635.1</v>
      </c>
    </row>
    <row r="1329" spans="1:10" collapsed="1" x14ac:dyDescent="0.2">
      <c r="A1329" s="62"/>
      <c r="C1329" s="78"/>
      <c r="D1329" s="78"/>
      <c r="E1329" s="79"/>
      <c r="F1329" s="79"/>
      <c r="G1329" s="79"/>
      <c r="H1329" s="79"/>
      <c r="I1329" s="79"/>
    </row>
    <row r="1330" spans="1:10" ht="24" x14ac:dyDescent="0.2">
      <c r="A1330" s="71">
        <f>+A1318+0.01</f>
        <v>105.10000000000005</v>
      </c>
      <c r="B1330" s="72" t="s">
        <v>387</v>
      </c>
      <c r="C1330" s="73">
        <v>1</v>
      </c>
      <c r="D1330" s="73" t="s">
        <v>196</v>
      </c>
      <c r="E1330" s="74"/>
      <c r="F1330" s="74"/>
      <c r="G1330" s="74">
        <f>+G1340/C1332</f>
        <v>28567.869999999995</v>
      </c>
      <c r="H1330" s="74">
        <f>+H1340/C1332</f>
        <v>3224.4099999999994</v>
      </c>
      <c r="I1330" s="75">
        <f>+H1330+G1330</f>
        <v>31792.279999999995</v>
      </c>
      <c r="J1330" s="66" t="s">
        <v>167</v>
      </c>
    </row>
    <row r="1331" spans="1:10" hidden="1" outlineLevel="1" x14ac:dyDescent="0.2">
      <c r="A1331" s="55"/>
      <c r="B1331" s="76" t="s">
        <v>386</v>
      </c>
      <c r="C1331" s="56"/>
      <c r="D1331" s="56"/>
      <c r="E1331" s="57"/>
      <c r="F1331" s="57"/>
      <c r="G1331" s="57"/>
      <c r="H1331" s="57"/>
      <c r="I1331" s="58"/>
      <c r="J1331" s="63"/>
    </row>
    <row r="1332" spans="1:10" hidden="1" outlineLevel="1" x14ac:dyDescent="0.2">
      <c r="A1332" s="55"/>
      <c r="B1332" s="77" t="s">
        <v>169</v>
      </c>
      <c r="C1332" s="78">
        <v>1</v>
      </c>
      <c r="D1332" s="78" t="s">
        <v>196</v>
      </c>
      <c r="E1332" s="57"/>
      <c r="F1332" s="57"/>
      <c r="G1332" s="57"/>
      <c r="H1332" s="57"/>
      <c r="I1332" s="58"/>
      <c r="J1332" s="63"/>
    </row>
    <row r="1333" spans="1:10" hidden="1" outlineLevel="1" x14ac:dyDescent="0.2">
      <c r="A1333" s="62"/>
      <c r="B1333" s="77" t="s">
        <v>170</v>
      </c>
      <c r="C1333" s="78"/>
      <c r="D1333" s="78"/>
      <c r="E1333" s="79"/>
      <c r="F1333" s="79"/>
      <c r="G1333" s="79"/>
      <c r="H1333" s="79"/>
      <c r="I1333" s="79"/>
    </row>
    <row r="1334" spans="1:10" hidden="1" outlineLevel="1" x14ac:dyDescent="0.2">
      <c r="A1334" s="62"/>
      <c r="B1334" s="76" t="s">
        <v>250</v>
      </c>
      <c r="C1334" s="78">
        <v>3.06</v>
      </c>
      <c r="D1334" s="78" t="s">
        <v>251</v>
      </c>
      <c r="E1334" s="79">
        <v>3281.36</v>
      </c>
      <c r="F1334" s="79">
        <v>590.64</v>
      </c>
      <c r="G1334" s="79">
        <f>ROUND((C1334*(E1334)),2)</f>
        <v>10040.959999999999</v>
      </c>
      <c r="H1334" s="79">
        <f>ROUND((C1334*(F1334)),2)</f>
        <v>1807.36</v>
      </c>
      <c r="I1334" s="79"/>
    </row>
    <row r="1335" spans="1:10" hidden="1" outlineLevel="1" x14ac:dyDescent="0.2">
      <c r="A1335" s="62"/>
      <c r="B1335" s="76" t="s">
        <v>381</v>
      </c>
      <c r="C1335" s="78">
        <f>+C1332*1.1</f>
        <v>1.1000000000000001</v>
      </c>
      <c r="D1335" s="78" t="s">
        <v>196</v>
      </c>
      <c r="E1335" s="79">
        <v>7007.3</v>
      </c>
      <c r="F1335" s="79">
        <v>1156.7</v>
      </c>
      <c r="G1335" s="79">
        <f>ROUND((C1335*(E1335)),2)</f>
        <v>7708.03</v>
      </c>
      <c r="H1335" s="79">
        <f>ROUND((C1335*(F1335)),2)</f>
        <v>1272.3699999999999</v>
      </c>
      <c r="I1335" s="79"/>
    </row>
    <row r="1336" spans="1:10" hidden="1" outlineLevel="1" x14ac:dyDescent="0.2">
      <c r="A1336" s="62"/>
      <c r="B1336" s="76" t="s">
        <v>253</v>
      </c>
      <c r="C1336" s="78">
        <f>+C1334*2</f>
        <v>6.12</v>
      </c>
      <c r="D1336" s="78" t="s">
        <v>182</v>
      </c>
      <c r="E1336" s="79">
        <v>131.36000000000001</v>
      </c>
      <c r="F1336" s="79">
        <v>23.64</v>
      </c>
      <c r="G1336" s="79">
        <f>ROUND((C1336*(E1336)),2)</f>
        <v>803.92</v>
      </c>
      <c r="H1336" s="79">
        <f>ROUND((C1336*(F1336)),2)</f>
        <v>144.68</v>
      </c>
      <c r="I1336" s="79"/>
    </row>
    <row r="1337" spans="1:10" hidden="1" outlineLevel="1" x14ac:dyDescent="0.2">
      <c r="A1337" s="62"/>
      <c r="B1337" s="77" t="s">
        <v>190</v>
      </c>
      <c r="C1337" s="78"/>
      <c r="D1337" s="78"/>
      <c r="E1337" s="79"/>
      <c r="F1337" s="79"/>
      <c r="G1337" s="79"/>
      <c r="H1337" s="79"/>
      <c r="I1337" s="79"/>
    </row>
    <row r="1338" spans="1:10" hidden="1" outlineLevel="1" x14ac:dyDescent="0.2">
      <c r="A1338" s="62"/>
      <c r="B1338" s="76" t="s">
        <v>254</v>
      </c>
      <c r="C1338" s="78">
        <f>+C1334</f>
        <v>3.06</v>
      </c>
      <c r="D1338" s="78" t="s">
        <v>251</v>
      </c>
      <c r="E1338" s="79">
        <v>403.33769999999998</v>
      </c>
      <c r="F1338" s="79">
        <v>0</v>
      </c>
      <c r="G1338" s="79">
        <f>ROUND((C1338*(E1338)),2)</f>
        <v>1234.21</v>
      </c>
      <c r="H1338" s="79">
        <f>ROUND((C1338*(F1338)),2)</f>
        <v>0</v>
      </c>
      <c r="I1338" s="79"/>
    </row>
    <row r="1339" spans="1:10" hidden="1" outlineLevel="1" x14ac:dyDescent="0.2">
      <c r="A1339" s="62"/>
      <c r="B1339" s="76" t="s">
        <v>379</v>
      </c>
      <c r="C1339" s="78">
        <v>10</v>
      </c>
      <c r="D1339" s="78" t="s">
        <v>255</v>
      </c>
      <c r="E1339" s="79">
        <v>878.07499999999993</v>
      </c>
      <c r="F1339" s="79">
        <v>0</v>
      </c>
      <c r="G1339" s="79">
        <f>ROUND((C1339*(E1339)),2)</f>
        <v>8780.75</v>
      </c>
      <c r="H1339" s="79">
        <f>ROUND((C1339*(F1339)),2)</f>
        <v>0</v>
      </c>
      <c r="I1339" s="79"/>
    </row>
    <row r="1340" spans="1:10" hidden="1" outlineLevel="1" x14ac:dyDescent="0.2">
      <c r="A1340" s="62"/>
      <c r="B1340" s="76" t="s">
        <v>174</v>
      </c>
      <c r="C1340" s="78"/>
      <c r="D1340" s="78"/>
      <c r="E1340" s="79"/>
      <c r="F1340" s="79"/>
      <c r="G1340" s="79">
        <f>SUM(G1334:G1339)</f>
        <v>28567.869999999995</v>
      </c>
      <c r="H1340" s="79">
        <f>SUM(H1334:H1339)</f>
        <v>3224.4099999999994</v>
      </c>
      <c r="I1340" s="79">
        <f>SUM(G1340:H1340)</f>
        <v>31792.279999999995</v>
      </c>
    </row>
    <row r="1341" spans="1:10" collapsed="1" x14ac:dyDescent="0.2">
      <c r="A1341" s="62"/>
      <c r="C1341" s="78"/>
      <c r="D1341" s="78"/>
      <c r="E1341" s="79"/>
      <c r="F1341" s="79"/>
      <c r="G1341" s="79"/>
      <c r="H1341" s="79"/>
      <c r="I1341" s="79"/>
    </row>
    <row r="1342" spans="1:10" x14ac:dyDescent="0.2">
      <c r="A1342" s="71">
        <f>+A1330+0.01</f>
        <v>105.11000000000006</v>
      </c>
      <c r="B1342" s="72" t="s">
        <v>388</v>
      </c>
      <c r="C1342" s="73">
        <v>1</v>
      </c>
      <c r="D1342" s="73" t="s">
        <v>196</v>
      </c>
      <c r="E1342" s="74"/>
      <c r="F1342" s="74"/>
      <c r="G1342" s="74">
        <f>+G1352/C1344</f>
        <v>28047.129999999997</v>
      </c>
      <c r="H1342" s="74">
        <f>+H1352/C1344</f>
        <v>3245.7499999999995</v>
      </c>
      <c r="I1342" s="75">
        <f>+H1342+G1342</f>
        <v>31292.879999999997</v>
      </c>
      <c r="J1342" s="66" t="s">
        <v>167</v>
      </c>
    </row>
    <row r="1343" spans="1:10" hidden="1" outlineLevel="1" x14ac:dyDescent="0.2">
      <c r="A1343" s="55"/>
      <c r="B1343" s="76" t="s">
        <v>386</v>
      </c>
      <c r="C1343" s="56"/>
      <c r="D1343" s="56"/>
      <c r="E1343" s="57"/>
      <c r="F1343" s="57"/>
      <c r="G1343" s="57"/>
      <c r="H1343" s="57"/>
      <c r="I1343" s="58"/>
      <c r="J1343" s="63"/>
    </row>
    <row r="1344" spans="1:10" hidden="1" outlineLevel="1" x14ac:dyDescent="0.2">
      <c r="A1344" s="55"/>
      <c r="B1344" s="77" t="s">
        <v>169</v>
      </c>
      <c r="C1344" s="78">
        <v>1</v>
      </c>
      <c r="D1344" s="78" t="s">
        <v>196</v>
      </c>
      <c r="E1344" s="57"/>
      <c r="F1344" s="57"/>
      <c r="G1344" s="57"/>
      <c r="H1344" s="57"/>
      <c r="I1344" s="58"/>
      <c r="J1344" s="63"/>
    </row>
    <row r="1345" spans="1:10" hidden="1" outlineLevel="1" x14ac:dyDescent="0.2">
      <c r="A1345" s="62"/>
      <c r="B1345" s="77" t="s">
        <v>170</v>
      </c>
      <c r="C1345" s="78"/>
      <c r="D1345" s="78"/>
      <c r="E1345" s="79"/>
      <c r="F1345" s="79"/>
      <c r="G1345" s="79"/>
      <c r="H1345" s="79"/>
      <c r="I1345" s="79"/>
    </row>
    <row r="1346" spans="1:10" hidden="1" outlineLevel="1" x14ac:dyDescent="0.2">
      <c r="A1346" s="62"/>
      <c r="B1346" s="76" t="s">
        <v>250</v>
      </c>
      <c r="C1346" s="78">
        <v>3.06</v>
      </c>
      <c r="D1346" s="78" t="s">
        <v>251</v>
      </c>
      <c r="E1346" s="79">
        <v>3281.36</v>
      </c>
      <c r="F1346" s="79">
        <v>590.64</v>
      </c>
      <c r="G1346" s="79">
        <f>ROUND((C1346*(E1346)),2)</f>
        <v>10040.959999999999</v>
      </c>
      <c r="H1346" s="79">
        <f>ROUND((C1346*(F1346)),2)</f>
        <v>1807.36</v>
      </c>
      <c r="I1346" s="79"/>
    </row>
    <row r="1347" spans="1:10" hidden="1" outlineLevel="1" x14ac:dyDescent="0.2">
      <c r="A1347" s="62"/>
      <c r="B1347" s="76" t="s">
        <v>383</v>
      </c>
      <c r="C1347" s="78">
        <f>+C1344*1.1</f>
        <v>1.1000000000000001</v>
      </c>
      <c r="D1347" s="78" t="s">
        <v>196</v>
      </c>
      <c r="E1347" s="79">
        <v>6533.9</v>
      </c>
      <c r="F1347" s="79">
        <v>1176.0999999999999</v>
      </c>
      <c r="G1347" s="79">
        <f>ROUND((C1347*(E1347)),2)</f>
        <v>7187.29</v>
      </c>
      <c r="H1347" s="79">
        <f>ROUND((C1347*(F1347)),2)</f>
        <v>1293.71</v>
      </c>
      <c r="I1347" s="79"/>
    </row>
    <row r="1348" spans="1:10" hidden="1" outlineLevel="1" x14ac:dyDescent="0.2">
      <c r="A1348" s="62"/>
      <c r="B1348" s="76" t="s">
        <v>253</v>
      </c>
      <c r="C1348" s="78">
        <f>+C1346*2</f>
        <v>6.12</v>
      </c>
      <c r="D1348" s="78" t="s">
        <v>182</v>
      </c>
      <c r="E1348" s="79">
        <v>131.36000000000001</v>
      </c>
      <c r="F1348" s="79">
        <v>23.64</v>
      </c>
      <c r="G1348" s="79">
        <f>ROUND((C1348*(E1348)),2)</f>
        <v>803.92</v>
      </c>
      <c r="H1348" s="79">
        <f>ROUND((C1348*(F1348)),2)</f>
        <v>144.68</v>
      </c>
      <c r="I1348" s="79"/>
    </row>
    <row r="1349" spans="1:10" hidden="1" outlineLevel="1" x14ac:dyDescent="0.2">
      <c r="A1349" s="62"/>
      <c r="B1349" s="77" t="s">
        <v>190</v>
      </c>
      <c r="C1349" s="78"/>
      <c r="D1349" s="78"/>
      <c r="E1349" s="79"/>
      <c r="F1349" s="79"/>
      <c r="G1349" s="79"/>
      <c r="H1349" s="79"/>
      <c r="I1349" s="79"/>
    </row>
    <row r="1350" spans="1:10" hidden="1" outlineLevel="1" x14ac:dyDescent="0.2">
      <c r="A1350" s="62"/>
      <c r="B1350" s="76" t="s">
        <v>254</v>
      </c>
      <c r="C1350" s="78">
        <f>+C1346</f>
        <v>3.06</v>
      </c>
      <c r="D1350" s="78" t="s">
        <v>251</v>
      </c>
      <c r="E1350" s="79">
        <v>403.33769999999998</v>
      </c>
      <c r="F1350" s="79">
        <v>0</v>
      </c>
      <c r="G1350" s="79">
        <f>ROUND((C1350*(E1350)),2)</f>
        <v>1234.21</v>
      </c>
      <c r="H1350" s="79">
        <f>ROUND((C1350*(F1350)),2)</f>
        <v>0</v>
      </c>
      <c r="I1350" s="79"/>
    </row>
    <row r="1351" spans="1:10" hidden="1" outlineLevel="1" x14ac:dyDescent="0.2">
      <c r="A1351" s="62"/>
      <c r="B1351" s="76" t="s">
        <v>379</v>
      </c>
      <c r="C1351" s="78">
        <v>10</v>
      </c>
      <c r="D1351" s="78" t="s">
        <v>255</v>
      </c>
      <c r="E1351" s="79">
        <v>878.07499999999993</v>
      </c>
      <c r="F1351" s="79">
        <v>0</v>
      </c>
      <c r="G1351" s="79">
        <f>ROUND((C1351*(E1351)),2)</f>
        <v>8780.75</v>
      </c>
      <c r="H1351" s="79">
        <f>ROUND((C1351*(F1351)),2)</f>
        <v>0</v>
      </c>
      <c r="I1351" s="79"/>
    </row>
    <row r="1352" spans="1:10" hidden="1" outlineLevel="1" x14ac:dyDescent="0.2">
      <c r="A1352" s="62"/>
      <c r="B1352" s="76" t="s">
        <v>174</v>
      </c>
      <c r="C1352" s="78"/>
      <c r="D1352" s="78"/>
      <c r="E1352" s="79"/>
      <c r="F1352" s="79"/>
      <c r="G1352" s="79">
        <f>SUM(G1346:G1351)</f>
        <v>28047.129999999997</v>
      </c>
      <c r="H1352" s="79">
        <f>SUM(H1346:H1351)</f>
        <v>3245.7499999999995</v>
      </c>
      <c r="I1352" s="79">
        <f>SUM(G1352:H1352)</f>
        <v>31292.879999999997</v>
      </c>
    </row>
    <row r="1353" spans="1:10" collapsed="1" x14ac:dyDescent="0.2">
      <c r="A1353" s="62"/>
      <c r="C1353" s="78"/>
      <c r="D1353" s="78"/>
      <c r="E1353" s="79"/>
      <c r="F1353" s="79"/>
      <c r="G1353" s="79"/>
      <c r="H1353" s="79"/>
      <c r="I1353" s="79"/>
    </row>
    <row r="1354" spans="1:10" x14ac:dyDescent="0.2">
      <c r="A1354" s="71">
        <f>+A1342+0.01</f>
        <v>105.12000000000006</v>
      </c>
      <c r="B1354" s="72" t="s">
        <v>389</v>
      </c>
      <c r="C1354" s="73">
        <v>1</v>
      </c>
      <c r="D1354" s="73" t="s">
        <v>196</v>
      </c>
      <c r="E1354" s="74"/>
      <c r="F1354" s="74"/>
      <c r="G1354" s="74">
        <f>+G1364/C1356</f>
        <v>28597.129999999997</v>
      </c>
      <c r="H1354" s="74">
        <f>+H1364/C1356</f>
        <v>3344.7499999999995</v>
      </c>
      <c r="I1354" s="75">
        <f>+H1354+G1354</f>
        <v>31941.879999999997</v>
      </c>
      <c r="J1354" s="66" t="s">
        <v>167</v>
      </c>
    </row>
    <row r="1355" spans="1:10" hidden="1" outlineLevel="1" x14ac:dyDescent="0.2">
      <c r="A1355" s="55"/>
      <c r="B1355" s="76" t="s">
        <v>386</v>
      </c>
      <c r="C1355" s="56"/>
      <c r="D1355" s="56"/>
      <c r="E1355" s="57"/>
      <c r="F1355" s="57"/>
      <c r="G1355" s="57"/>
      <c r="H1355" s="57"/>
      <c r="I1355" s="58"/>
      <c r="J1355" s="63"/>
    </row>
    <row r="1356" spans="1:10" hidden="1" outlineLevel="1" x14ac:dyDescent="0.2">
      <c r="A1356" s="55"/>
      <c r="B1356" s="77" t="s">
        <v>169</v>
      </c>
      <c r="C1356" s="78">
        <v>1</v>
      </c>
      <c r="D1356" s="78" t="s">
        <v>196</v>
      </c>
      <c r="E1356" s="57"/>
      <c r="F1356" s="57"/>
      <c r="G1356" s="57"/>
      <c r="H1356" s="57"/>
      <c r="I1356" s="58"/>
      <c r="J1356" s="63"/>
    </row>
    <row r="1357" spans="1:10" hidden="1" outlineLevel="1" x14ac:dyDescent="0.2">
      <c r="A1357" s="62"/>
      <c r="B1357" s="77" t="s">
        <v>170</v>
      </c>
      <c r="C1357" s="78"/>
      <c r="D1357" s="78"/>
      <c r="E1357" s="79"/>
      <c r="F1357" s="79"/>
      <c r="G1357" s="79"/>
      <c r="H1357" s="79"/>
      <c r="I1357" s="79"/>
    </row>
    <row r="1358" spans="1:10" hidden="1" outlineLevel="1" x14ac:dyDescent="0.2">
      <c r="A1358" s="62"/>
      <c r="B1358" s="76" t="s">
        <v>250</v>
      </c>
      <c r="C1358" s="78">
        <v>3.06</v>
      </c>
      <c r="D1358" s="78" t="s">
        <v>251</v>
      </c>
      <c r="E1358" s="79">
        <v>3281.36</v>
      </c>
      <c r="F1358" s="79">
        <v>590.64</v>
      </c>
      <c r="G1358" s="79">
        <f>ROUND((C1358*(E1358)),2)</f>
        <v>10040.959999999999</v>
      </c>
      <c r="H1358" s="79">
        <f>ROUND((C1358*(F1358)),2)</f>
        <v>1807.36</v>
      </c>
      <c r="I1358" s="79"/>
    </row>
    <row r="1359" spans="1:10" hidden="1" outlineLevel="1" x14ac:dyDescent="0.2">
      <c r="A1359" s="62"/>
      <c r="B1359" s="76" t="s">
        <v>383</v>
      </c>
      <c r="C1359" s="78">
        <f>+C1356*1.1</f>
        <v>1.1000000000000001</v>
      </c>
      <c r="D1359" s="78" t="s">
        <v>196</v>
      </c>
      <c r="E1359" s="79">
        <v>7033.9</v>
      </c>
      <c r="F1359" s="79">
        <v>1266.0999999999999</v>
      </c>
      <c r="G1359" s="79">
        <f>ROUND((C1359*(E1359)),2)</f>
        <v>7737.29</v>
      </c>
      <c r="H1359" s="79">
        <f>ROUND((C1359*(F1359)),2)</f>
        <v>1392.71</v>
      </c>
      <c r="I1359" s="79"/>
    </row>
    <row r="1360" spans="1:10" hidden="1" outlineLevel="1" x14ac:dyDescent="0.2">
      <c r="A1360" s="62"/>
      <c r="B1360" s="76" t="s">
        <v>253</v>
      </c>
      <c r="C1360" s="78">
        <f>+C1358*2</f>
        <v>6.12</v>
      </c>
      <c r="D1360" s="78" t="s">
        <v>182</v>
      </c>
      <c r="E1360" s="79">
        <v>131.36000000000001</v>
      </c>
      <c r="F1360" s="79">
        <v>23.64</v>
      </c>
      <c r="G1360" s="79">
        <f>ROUND((C1360*(E1360)),2)</f>
        <v>803.92</v>
      </c>
      <c r="H1360" s="79">
        <f>ROUND((C1360*(F1360)),2)</f>
        <v>144.68</v>
      </c>
      <c r="I1360" s="79"/>
    </row>
    <row r="1361" spans="1:10" hidden="1" outlineLevel="1" x14ac:dyDescent="0.2">
      <c r="A1361" s="62"/>
      <c r="B1361" s="77" t="s">
        <v>190</v>
      </c>
      <c r="C1361" s="78"/>
      <c r="D1361" s="78"/>
      <c r="E1361" s="79"/>
      <c r="F1361" s="79"/>
      <c r="G1361" s="79"/>
      <c r="H1361" s="79"/>
      <c r="I1361" s="79"/>
    </row>
    <row r="1362" spans="1:10" hidden="1" outlineLevel="1" x14ac:dyDescent="0.2">
      <c r="A1362" s="62"/>
      <c r="B1362" s="76" t="s">
        <v>254</v>
      </c>
      <c r="C1362" s="78">
        <f>+C1358</f>
        <v>3.06</v>
      </c>
      <c r="D1362" s="78" t="s">
        <v>251</v>
      </c>
      <c r="E1362" s="79">
        <v>403.33769999999998</v>
      </c>
      <c r="F1362" s="79">
        <v>0</v>
      </c>
      <c r="G1362" s="79">
        <f>ROUND((C1362*(E1362)),2)</f>
        <v>1234.21</v>
      </c>
      <c r="H1362" s="79">
        <f>ROUND((C1362*(F1362)),2)</f>
        <v>0</v>
      </c>
      <c r="I1362" s="79"/>
    </row>
    <row r="1363" spans="1:10" hidden="1" outlineLevel="1" x14ac:dyDescent="0.2">
      <c r="A1363" s="62"/>
      <c r="B1363" s="76" t="s">
        <v>379</v>
      </c>
      <c r="C1363" s="78">
        <v>10</v>
      </c>
      <c r="D1363" s="78" t="s">
        <v>255</v>
      </c>
      <c r="E1363" s="79">
        <v>878.07499999999993</v>
      </c>
      <c r="F1363" s="79">
        <v>0</v>
      </c>
      <c r="G1363" s="79">
        <f>ROUND((C1363*(E1363)),2)</f>
        <v>8780.75</v>
      </c>
      <c r="H1363" s="79">
        <f>ROUND((C1363*(F1363)),2)</f>
        <v>0</v>
      </c>
      <c r="I1363" s="79"/>
    </row>
    <row r="1364" spans="1:10" hidden="1" outlineLevel="1" x14ac:dyDescent="0.2">
      <c r="A1364" s="62"/>
      <c r="B1364" s="76" t="s">
        <v>174</v>
      </c>
      <c r="C1364" s="78"/>
      <c r="D1364" s="78"/>
      <c r="E1364" s="79"/>
      <c r="F1364" s="79"/>
      <c r="G1364" s="79">
        <f>SUM(G1358:G1363)</f>
        <v>28597.129999999997</v>
      </c>
      <c r="H1364" s="79">
        <f>SUM(H1358:H1363)</f>
        <v>3344.7499999999995</v>
      </c>
      <c r="I1364" s="79">
        <f>SUM(G1364:H1364)</f>
        <v>31941.879999999997</v>
      </c>
    </row>
    <row r="1365" spans="1:10" collapsed="1" x14ac:dyDescent="0.2">
      <c r="A1365" s="62"/>
      <c r="C1365" s="78"/>
      <c r="D1365" s="78"/>
      <c r="E1365" s="79"/>
      <c r="F1365" s="79"/>
      <c r="G1365" s="79"/>
      <c r="H1365" s="79"/>
      <c r="I1365" s="79"/>
    </row>
    <row r="1366" spans="1:10" ht="24" x14ac:dyDescent="0.2">
      <c r="A1366" s="71">
        <f>+A1354+0.01</f>
        <v>105.13000000000007</v>
      </c>
      <c r="B1366" s="72" t="s">
        <v>390</v>
      </c>
      <c r="C1366" s="73">
        <v>1</v>
      </c>
      <c r="D1366" s="73" t="s">
        <v>196</v>
      </c>
      <c r="E1366" s="74"/>
      <c r="F1366" s="74"/>
      <c r="G1366" s="74">
        <f>+G1376/C1368</f>
        <v>29462.43</v>
      </c>
      <c r="H1366" s="74">
        <f>+H1376/C1368</f>
        <v>3570.4199999999996</v>
      </c>
      <c r="I1366" s="75">
        <f>+H1366+G1366</f>
        <v>33032.85</v>
      </c>
      <c r="J1366" s="66" t="s">
        <v>167</v>
      </c>
    </row>
    <row r="1367" spans="1:10" hidden="1" outlineLevel="1" x14ac:dyDescent="0.2">
      <c r="A1367" s="55"/>
      <c r="B1367" s="76" t="s">
        <v>391</v>
      </c>
      <c r="C1367" s="56"/>
      <c r="D1367" s="56"/>
      <c r="E1367" s="57"/>
      <c r="F1367" s="57"/>
      <c r="G1367" s="57"/>
      <c r="H1367" s="57"/>
      <c r="I1367" s="58"/>
      <c r="J1367" s="63"/>
    </row>
    <row r="1368" spans="1:10" hidden="1" outlineLevel="1" x14ac:dyDescent="0.2">
      <c r="A1368" s="55"/>
      <c r="B1368" s="77" t="s">
        <v>169</v>
      </c>
      <c r="C1368" s="78">
        <v>1</v>
      </c>
      <c r="D1368" s="78" t="s">
        <v>196</v>
      </c>
      <c r="E1368" s="57"/>
      <c r="F1368" s="57"/>
      <c r="G1368" s="57"/>
      <c r="H1368" s="57"/>
      <c r="I1368" s="58"/>
      <c r="J1368" s="63"/>
    </row>
    <row r="1369" spans="1:10" hidden="1" outlineLevel="1" x14ac:dyDescent="0.2">
      <c r="A1369" s="62"/>
      <c r="B1369" s="77" t="s">
        <v>170</v>
      </c>
      <c r="C1369" s="78"/>
      <c r="D1369" s="78"/>
      <c r="E1369" s="79"/>
      <c r="F1369" s="79"/>
      <c r="G1369" s="79"/>
      <c r="H1369" s="79"/>
      <c r="I1369" s="79"/>
    </row>
    <row r="1370" spans="1:10" hidden="1" outlineLevel="1" x14ac:dyDescent="0.2">
      <c r="A1370" s="62"/>
      <c r="B1370" s="76" t="s">
        <v>250</v>
      </c>
      <c r="C1370" s="78">
        <v>3.64</v>
      </c>
      <c r="D1370" s="78" t="s">
        <v>251</v>
      </c>
      <c r="E1370" s="79">
        <v>3281.36</v>
      </c>
      <c r="F1370" s="79">
        <v>590.64</v>
      </c>
      <c r="G1370" s="79">
        <f>ROUND((C1370*(E1370)),2)</f>
        <v>11944.15</v>
      </c>
      <c r="H1370" s="79">
        <f>ROUND((C1370*(F1370)),2)</f>
        <v>2149.9299999999998</v>
      </c>
      <c r="I1370" s="79"/>
    </row>
    <row r="1371" spans="1:10" hidden="1" outlineLevel="1" x14ac:dyDescent="0.2">
      <c r="A1371" s="62"/>
      <c r="B1371" s="76" t="s">
        <v>279</v>
      </c>
      <c r="C1371" s="78">
        <f>+C1368*1.1</f>
        <v>1.1000000000000001</v>
      </c>
      <c r="D1371" s="78" t="s">
        <v>196</v>
      </c>
      <c r="E1371" s="79">
        <v>6886.21</v>
      </c>
      <c r="F1371" s="79">
        <v>1134.8999999999999</v>
      </c>
      <c r="G1371" s="79">
        <f>ROUND((C1371*(E1371)),2)</f>
        <v>7574.83</v>
      </c>
      <c r="H1371" s="79">
        <f>ROUND((C1371*(F1371)),2)</f>
        <v>1248.3900000000001</v>
      </c>
      <c r="I1371" s="79"/>
    </row>
    <row r="1372" spans="1:10" hidden="1" outlineLevel="1" x14ac:dyDescent="0.2">
      <c r="A1372" s="62"/>
      <c r="B1372" s="76" t="s">
        <v>253</v>
      </c>
      <c r="C1372" s="78">
        <f>+C1370*2</f>
        <v>7.28</v>
      </c>
      <c r="D1372" s="78" t="s">
        <v>182</v>
      </c>
      <c r="E1372" s="79">
        <v>131.36000000000001</v>
      </c>
      <c r="F1372" s="79">
        <v>23.64</v>
      </c>
      <c r="G1372" s="79">
        <f>ROUND((C1372*(E1372)),2)</f>
        <v>956.3</v>
      </c>
      <c r="H1372" s="79">
        <f>ROUND((C1372*(F1372)),2)</f>
        <v>172.1</v>
      </c>
      <c r="I1372" s="79"/>
    </row>
    <row r="1373" spans="1:10" hidden="1" outlineLevel="1" x14ac:dyDescent="0.2">
      <c r="A1373" s="62"/>
      <c r="B1373" s="77" t="s">
        <v>190</v>
      </c>
      <c r="C1373" s="78"/>
      <c r="D1373" s="78"/>
      <c r="E1373" s="79"/>
      <c r="F1373" s="79"/>
      <c r="G1373" s="79"/>
      <c r="H1373" s="79"/>
      <c r="I1373" s="79"/>
    </row>
    <row r="1374" spans="1:10" hidden="1" outlineLevel="1" x14ac:dyDescent="0.2">
      <c r="A1374" s="62"/>
      <c r="B1374" s="76" t="s">
        <v>254</v>
      </c>
      <c r="C1374" s="78">
        <f>+C1370</f>
        <v>3.64</v>
      </c>
      <c r="D1374" s="78" t="s">
        <v>251</v>
      </c>
      <c r="E1374" s="79">
        <v>403.33769999999998</v>
      </c>
      <c r="F1374" s="79">
        <v>0</v>
      </c>
      <c r="G1374" s="79">
        <f>ROUND((C1374*(E1374)),2)</f>
        <v>1468.15</v>
      </c>
      <c r="H1374" s="79">
        <f>ROUND((C1374*(F1374)),2)</f>
        <v>0</v>
      </c>
      <c r="I1374" s="79"/>
    </row>
    <row r="1375" spans="1:10" hidden="1" outlineLevel="1" x14ac:dyDescent="0.2">
      <c r="A1375" s="62"/>
      <c r="B1375" s="76" t="s">
        <v>379</v>
      </c>
      <c r="C1375" s="78">
        <v>10</v>
      </c>
      <c r="D1375" s="78" t="s">
        <v>255</v>
      </c>
      <c r="E1375" s="79">
        <v>751.9</v>
      </c>
      <c r="F1375" s="79">
        <v>0</v>
      </c>
      <c r="G1375" s="79">
        <f>ROUND((C1375*(E1375)),2)</f>
        <v>7519</v>
      </c>
      <c r="H1375" s="79">
        <f>ROUND((C1375*(F1375)),2)</f>
        <v>0</v>
      </c>
      <c r="I1375" s="79"/>
    </row>
    <row r="1376" spans="1:10" hidden="1" outlineLevel="1" x14ac:dyDescent="0.2">
      <c r="A1376" s="62"/>
      <c r="B1376" s="76" t="s">
        <v>174</v>
      </c>
      <c r="C1376" s="78"/>
      <c r="D1376" s="78"/>
      <c r="E1376" s="79"/>
      <c r="F1376" s="79"/>
      <c r="G1376" s="79">
        <f>SUM(G1370:G1375)</f>
        <v>29462.43</v>
      </c>
      <c r="H1376" s="79">
        <f>SUM(H1370:H1375)</f>
        <v>3570.4199999999996</v>
      </c>
      <c r="I1376" s="79">
        <f>SUM(G1376:H1376)</f>
        <v>33032.85</v>
      </c>
    </row>
    <row r="1377" spans="1:10" collapsed="1" x14ac:dyDescent="0.2">
      <c r="A1377" s="62"/>
      <c r="C1377" s="78"/>
      <c r="D1377" s="78"/>
      <c r="E1377" s="79"/>
      <c r="F1377" s="79"/>
      <c r="G1377" s="79"/>
      <c r="H1377" s="79"/>
      <c r="I1377" s="79"/>
    </row>
    <row r="1378" spans="1:10" ht="24" x14ac:dyDescent="0.2">
      <c r="A1378" s="71">
        <f>+A1366+0.01</f>
        <v>105.14000000000007</v>
      </c>
      <c r="B1378" s="72" t="s">
        <v>392</v>
      </c>
      <c r="C1378" s="73">
        <v>1</v>
      </c>
      <c r="D1378" s="73" t="s">
        <v>196</v>
      </c>
      <c r="E1378" s="74"/>
      <c r="F1378" s="74"/>
      <c r="G1378" s="74">
        <f>+G1388/C1380</f>
        <v>29595.63</v>
      </c>
      <c r="H1378" s="74">
        <f>+H1388/C1380</f>
        <v>3594.3999999999996</v>
      </c>
      <c r="I1378" s="75">
        <f>+H1378+G1378</f>
        <v>33190.03</v>
      </c>
      <c r="J1378" s="66" t="s">
        <v>167</v>
      </c>
    </row>
    <row r="1379" spans="1:10" hidden="1" outlineLevel="1" x14ac:dyDescent="0.2">
      <c r="A1379" s="55"/>
      <c r="B1379" s="76" t="s">
        <v>391</v>
      </c>
      <c r="C1379" s="56"/>
      <c r="D1379" s="56"/>
      <c r="E1379" s="57"/>
      <c r="F1379" s="57"/>
      <c r="G1379" s="57"/>
      <c r="H1379" s="57"/>
      <c r="I1379" s="58"/>
      <c r="J1379" s="63"/>
    </row>
    <row r="1380" spans="1:10" hidden="1" outlineLevel="1" x14ac:dyDescent="0.2">
      <c r="A1380" s="55"/>
      <c r="B1380" s="77" t="s">
        <v>169</v>
      </c>
      <c r="C1380" s="78">
        <v>1</v>
      </c>
      <c r="D1380" s="78" t="s">
        <v>196</v>
      </c>
      <c r="E1380" s="57"/>
      <c r="F1380" s="57"/>
      <c r="G1380" s="57"/>
      <c r="H1380" s="57"/>
      <c r="I1380" s="58"/>
      <c r="J1380" s="63"/>
    </row>
    <row r="1381" spans="1:10" hidden="1" outlineLevel="1" x14ac:dyDescent="0.2">
      <c r="A1381" s="62"/>
      <c r="B1381" s="77" t="s">
        <v>170</v>
      </c>
      <c r="C1381" s="78"/>
      <c r="D1381" s="78"/>
      <c r="E1381" s="79"/>
      <c r="F1381" s="79"/>
      <c r="G1381" s="79"/>
      <c r="H1381" s="79"/>
      <c r="I1381" s="79"/>
    </row>
    <row r="1382" spans="1:10" hidden="1" outlineLevel="1" x14ac:dyDescent="0.2">
      <c r="A1382" s="62"/>
      <c r="B1382" s="76" t="s">
        <v>250</v>
      </c>
      <c r="C1382" s="78">
        <v>3.64</v>
      </c>
      <c r="D1382" s="78" t="s">
        <v>251</v>
      </c>
      <c r="E1382" s="79">
        <v>3281.36</v>
      </c>
      <c r="F1382" s="79">
        <v>590.64</v>
      </c>
      <c r="G1382" s="79">
        <f>ROUND((C1382*(E1382)),2)</f>
        <v>11944.15</v>
      </c>
      <c r="H1382" s="79">
        <f>ROUND((C1382*(F1382)),2)</f>
        <v>2149.9299999999998</v>
      </c>
      <c r="I1382" s="79"/>
    </row>
    <row r="1383" spans="1:10" hidden="1" outlineLevel="1" x14ac:dyDescent="0.2">
      <c r="A1383" s="62"/>
      <c r="B1383" s="76" t="s">
        <v>381</v>
      </c>
      <c r="C1383" s="78">
        <f>+C1380*1.1</f>
        <v>1.1000000000000001</v>
      </c>
      <c r="D1383" s="78" t="s">
        <v>196</v>
      </c>
      <c r="E1383" s="79">
        <v>7007.3</v>
      </c>
      <c r="F1383" s="79">
        <v>1156.7</v>
      </c>
      <c r="G1383" s="79">
        <f>ROUND((C1383*(E1383)),2)</f>
        <v>7708.03</v>
      </c>
      <c r="H1383" s="79">
        <f>ROUND((C1383*(F1383)),2)</f>
        <v>1272.3699999999999</v>
      </c>
      <c r="I1383" s="79"/>
    </row>
    <row r="1384" spans="1:10" hidden="1" outlineLevel="1" x14ac:dyDescent="0.2">
      <c r="A1384" s="62"/>
      <c r="B1384" s="76" t="s">
        <v>253</v>
      </c>
      <c r="C1384" s="78">
        <f>+C1382*2</f>
        <v>7.28</v>
      </c>
      <c r="D1384" s="78" t="s">
        <v>182</v>
      </c>
      <c r="E1384" s="79">
        <v>131.36000000000001</v>
      </c>
      <c r="F1384" s="79">
        <v>23.64</v>
      </c>
      <c r="G1384" s="79">
        <f>ROUND((C1384*(E1384)),2)</f>
        <v>956.3</v>
      </c>
      <c r="H1384" s="79">
        <f>ROUND((C1384*(F1384)),2)</f>
        <v>172.1</v>
      </c>
      <c r="I1384" s="79"/>
    </row>
    <row r="1385" spans="1:10" hidden="1" outlineLevel="1" x14ac:dyDescent="0.2">
      <c r="A1385" s="62"/>
      <c r="B1385" s="77" t="s">
        <v>190</v>
      </c>
      <c r="C1385" s="78"/>
      <c r="D1385" s="78"/>
      <c r="E1385" s="79"/>
      <c r="F1385" s="79"/>
      <c r="G1385" s="79"/>
      <c r="H1385" s="79"/>
      <c r="I1385" s="79"/>
    </row>
    <row r="1386" spans="1:10" hidden="1" outlineLevel="1" x14ac:dyDescent="0.2">
      <c r="A1386" s="62"/>
      <c r="B1386" s="76" t="s">
        <v>254</v>
      </c>
      <c r="C1386" s="78">
        <f>+C1382</f>
        <v>3.64</v>
      </c>
      <c r="D1386" s="78" t="s">
        <v>251</v>
      </c>
      <c r="E1386" s="79">
        <v>403.33769999999998</v>
      </c>
      <c r="F1386" s="79">
        <v>0</v>
      </c>
      <c r="G1386" s="79">
        <f>ROUND((C1386*(E1386)),2)</f>
        <v>1468.15</v>
      </c>
      <c r="H1386" s="79">
        <f>ROUND((C1386*(F1386)),2)</f>
        <v>0</v>
      </c>
      <c r="I1386" s="79"/>
    </row>
    <row r="1387" spans="1:10" hidden="1" outlineLevel="1" x14ac:dyDescent="0.2">
      <c r="A1387" s="62"/>
      <c r="B1387" s="76" t="s">
        <v>379</v>
      </c>
      <c r="C1387" s="78">
        <v>10</v>
      </c>
      <c r="D1387" s="78" t="s">
        <v>255</v>
      </c>
      <c r="E1387" s="79">
        <v>751.9</v>
      </c>
      <c r="F1387" s="79">
        <v>0</v>
      </c>
      <c r="G1387" s="79">
        <f>ROUND((C1387*(E1387)),2)</f>
        <v>7519</v>
      </c>
      <c r="H1387" s="79">
        <f>ROUND((C1387*(F1387)),2)</f>
        <v>0</v>
      </c>
      <c r="I1387" s="79"/>
    </row>
    <row r="1388" spans="1:10" hidden="1" outlineLevel="1" x14ac:dyDescent="0.2">
      <c r="A1388" s="62"/>
      <c r="B1388" s="76" t="s">
        <v>174</v>
      </c>
      <c r="C1388" s="78"/>
      <c r="D1388" s="78"/>
      <c r="E1388" s="79"/>
      <c r="F1388" s="79"/>
      <c r="G1388" s="79">
        <f>SUM(G1382:G1387)</f>
        <v>29595.63</v>
      </c>
      <c r="H1388" s="79">
        <f>SUM(H1382:H1387)</f>
        <v>3594.3999999999996</v>
      </c>
      <c r="I1388" s="79">
        <f>SUM(G1388:H1388)</f>
        <v>33190.03</v>
      </c>
    </row>
    <row r="1389" spans="1:10" collapsed="1" x14ac:dyDescent="0.2">
      <c r="A1389" s="62"/>
      <c r="C1389" s="78"/>
      <c r="D1389" s="78"/>
      <c r="E1389" s="79"/>
      <c r="F1389" s="79"/>
      <c r="G1389" s="79"/>
      <c r="H1389" s="79"/>
      <c r="I1389" s="79"/>
    </row>
    <row r="1390" spans="1:10" x14ac:dyDescent="0.2">
      <c r="A1390" s="71">
        <f>+A1378+0.01</f>
        <v>105.15000000000008</v>
      </c>
      <c r="B1390" s="72" t="s">
        <v>393</v>
      </c>
      <c r="C1390" s="73">
        <v>1</v>
      </c>
      <c r="D1390" s="73" t="s">
        <v>196</v>
      </c>
      <c r="E1390" s="74"/>
      <c r="F1390" s="74"/>
      <c r="G1390" s="74">
        <f>+G1400/C1392</f>
        <v>29074.89</v>
      </c>
      <c r="H1390" s="74">
        <f>+H1400/C1392</f>
        <v>3615.74</v>
      </c>
      <c r="I1390" s="75">
        <f>+H1390+G1390</f>
        <v>32690.629999999997</v>
      </c>
      <c r="J1390" s="66" t="s">
        <v>167</v>
      </c>
    </row>
    <row r="1391" spans="1:10" hidden="1" outlineLevel="1" x14ac:dyDescent="0.2">
      <c r="A1391" s="55"/>
      <c r="B1391" s="76" t="s">
        <v>391</v>
      </c>
      <c r="C1391" s="56"/>
      <c r="D1391" s="56"/>
      <c r="E1391" s="57"/>
      <c r="F1391" s="57"/>
      <c r="G1391" s="57"/>
      <c r="H1391" s="57"/>
      <c r="I1391" s="58"/>
      <c r="J1391" s="63"/>
    </row>
    <row r="1392" spans="1:10" hidden="1" outlineLevel="1" x14ac:dyDescent="0.2">
      <c r="A1392" s="55"/>
      <c r="B1392" s="77" t="s">
        <v>169</v>
      </c>
      <c r="C1392" s="78">
        <v>1</v>
      </c>
      <c r="D1392" s="78" t="s">
        <v>196</v>
      </c>
      <c r="E1392" s="57"/>
      <c r="F1392" s="57"/>
      <c r="G1392" s="57"/>
      <c r="H1392" s="57"/>
      <c r="I1392" s="58"/>
      <c r="J1392" s="63"/>
    </row>
    <row r="1393" spans="1:10" hidden="1" outlineLevel="1" x14ac:dyDescent="0.2">
      <c r="A1393" s="62"/>
      <c r="B1393" s="77" t="s">
        <v>170</v>
      </c>
      <c r="C1393" s="78"/>
      <c r="D1393" s="78"/>
      <c r="E1393" s="79"/>
      <c r="F1393" s="79"/>
      <c r="G1393" s="79"/>
      <c r="H1393" s="79"/>
      <c r="I1393" s="79"/>
    </row>
    <row r="1394" spans="1:10" hidden="1" outlineLevel="1" x14ac:dyDescent="0.2">
      <c r="A1394" s="62"/>
      <c r="B1394" s="76" t="s">
        <v>250</v>
      </c>
      <c r="C1394" s="78">
        <v>3.64</v>
      </c>
      <c r="D1394" s="78" t="s">
        <v>251</v>
      </c>
      <c r="E1394" s="79">
        <v>3281.36</v>
      </c>
      <c r="F1394" s="79">
        <v>590.64</v>
      </c>
      <c r="G1394" s="79">
        <f>ROUND((C1394*(E1394)),2)</f>
        <v>11944.15</v>
      </c>
      <c r="H1394" s="79">
        <f>ROUND((C1394*(F1394)),2)</f>
        <v>2149.9299999999998</v>
      </c>
      <c r="I1394" s="79"/>
    </row>
    <row r="1395" spans="1:10" hidden="1" outlineLevel="1" x14ac:dyDescent="0.2">
      <c r="A1395" s="62"/>
      <c r="B1395" s="76" t="s">
        <v>383</v>
      </c>
      <c r="C1395" s="78">
        <f>+C1392*1.1</f>
        <v>1.1000000000000001</v>
      </c>
      <c r="D1395" s="78" t="s">
        <v>196</v>
      </c>
      <c r="E1395" s="79">
        <v>6533.9</v>
      </c>
      <c r="F1395" s="79">
        <v>1176.0999999999999</v>
      </c>
      <c r="G1395" s="79">
        <f>ROUND((C1395*(E1395)),2)</f>
        <v>7187.29</v>
      </c>
      <c r="H1395" s="79">
        <f>ROUND((C1395*(F1395)),2)</f>
        <v>1293.71</v>
      </c>
      <c r="I1395" s="79"/>
    </row>
    <row r="1396" spans="1:10" hidden="1" outlineLevel="1" x14ac:dyDescent="0.2">
      <c r="A1396" s="62"/>
      <c r="B1396" s="76" t="s">
        <v>253</v>
      </c>
      <c r="C1396" s="78">
        <f>+C1394*2</f>
        <v>7.28</v>
      </c>
      <c r="D1396" s="78" t="s">
        <v>182</v>
      </c>
      <c r="E1396" s="79">
        <v>131.36000000000001</v>
      </c>
      <c r="F1396" s="79">
        <v>23.64</v>
      </c>
      <c r="G1396" s="79">
        <f>ROUND((C1396*(E1396)),2)</f>
        <v>956.3</v>
      </c>
      <c r="H1396" s="79">
        <f>ROUND((C1396*(F1396)),2)</f>
        <v>172.1</v>
      </c>
      <c r="I1396" s="79"/>
    </row>
    <row r="1397" spans="1:10" hidden="1" outlineLevel="1" x14ac:dyDescent="0.2">
      <c r="A1397" s="62"/>
      <c r="B1397" s="77" t="s">
        <v>190</v>
      </c>
      <c r="C1397" s="78"/>
      <c r="D1397" s="78"/>
      <c r="E1397" s="79"/>
      <c r="F1397" s="79"/>
      <c r="G1397" s="79"/>
      <c r="H1397" s="79"/>
      <c r="I1397" s="79"/>
    </row>
    <row r="1398" spans="1:10" hidden="1" outlineLevel="1" x14ac:dyDescent="0.2">
      <c r="A1398" s="62"/>
      <c r="B1398" s="76" t="s">
        <v>254</v>
      </c>
      <c r="C1398" s="78">
        <f>+C1394</f>
        <v>3.64</v>
      </c>
      <c r="D1398" s="78" t="s">
        <v>251</v>
      </c>
      <c r="E1398" s="79">
        <v>403.33769999999998</v>
      </c>
      <c r="F1398" s="79">
        <v>0</v>
      </c>
      <c r="G1398" s="79">
        <f>ROUND((C1398*(E1398)),2)</f>
        <v>1468.15</v>
      </c>
      <c r="H1398" s="79">
        <f>ROUND((C1398*(F1398)),2)</f>
        <v>0</v>
      </c>
      <c r="I1398" s="79"/>
    </row>
    <row r="1399" spans="1:10" hidden="1" outlineLevel="1" x14ac:dyDescent="0.2">
      <c r="A1399" s="62"/>
      <c r="B1399" s="76" t="s">
        <v>379</v>
      </c>
      <c r="C1399" s="78">
        <v>10</v>
      </c>
      <c r="D1399" s="78" t="s">
        <v>255</v>
      </c>
      <c r="E1399" s="79">
        <v>751.9</v>
      </c>
      <c r="F1399" s="79">
        <v>0</v>
      </c>
      <c r="G1399" s="79">
        <f>ROUND((C1399*(E1399)),2)</f>
        <v>7519</v>
      </c>
      <c r="H1399" s="79">
        <f>ROUND((C1399*(F1399)),2)</f>
        <v>0</v>
      </c>
      <c r="I1399" s="79"/>
    </row>
    <row r="1400" spans="1:10" hidden="1" outlineLevel="1" x14ac:dyDescent="0.2">
      <c r="A1400" s="62"/>
      <c r="B1400" s="76" t="s">
        <v>174</v>
      </c>
      <c r="C1400" s="78"/>
      <c r="D1400" s="78"/>
      <c r="E1400" s="79"/>
      <c r="F1400" s="79"/>
      <c r="G1400" s="79">
        <f>SUM(G1394:G1399)</f>
        <v>29074.89</v>
      </c>
      <c r="H1400" s="79">
        <f>SUM(H1394:H1399)</f>
        <v>3615.74</v>
      </c>
      <c r="I1400" s="79">
        <f>SUM(G1400:H1400)</f>
        <v>32690.629999999997</v>
      </c>
    </row>
    <row r="1401" spans="1:10" collapsed="1" x14ac:dyDescent="0.2">
      <c r="A1401" s="62"/>
      <c r="C1401" s="78"/>
      <c r="D1401" s="78"/>
      <c r="E1401" s="79"/>
      <c r="F1401" s="79"/>
      <c r="G1401" s="79"/>
      <c r="H1401" s="79"/>
      <c r="I1401" s="79"/>
    </row>
    <row r="1402" spans="1:10" x14ac:dyDescent="0.2">
      <c r="A1402" s="71">
        <f>+A1390+0.01</f>
        <v>105.16000000000008</v>
      </c>
      <c r="B1402" s="72" t="s">
        <v>394</v>
      </c>
      <c r="C1402" s="73">
        <v>1</v>
      </c>
      <c r="D1402" s="73" t="s">
        <v>196</v>
      </c>
      <c r="E1402" s="74"/>
      <c r="F1402" s="74"/>
      <c r="G1402" s="74">
        <f>+G1412/C1404</f>
        <v>29624.89</v>
      </c>
      <c r="H1402" s="74">
        <f>+H1412/C1404</f>
        <v>3714.74</v>
      </c>
      <c r="I1402" s="75">
        <f>+H1402+G1402</f>
        <v>33339.629999999997</v>
      </c>
      <c r="J1402" s="66" t="s">
        <v>167</v>
      </c>
    </row>
    <row r="1403" spans="1:10" hidden="1" outlineLevel="1" x14ac:dyDescent="0.2">
      <c r="A1403" s="55"/>
      <c r="B1403" s="76" t="s">
        <v>391</v>
      </c>
      <c r="C1403" s="56"/>
      <c r="D1403" s="56"/>
      <c r="E1403" s="57"/>
      <c r="F1403" s="57"/>
      <c r="G1403" s="57"/>
      <c r="H1403" s="57"/>
      <c r="I1403" s="58"/>
      <c r="J1403" s="63"/>
    </row>
    <row r="1404" spans="1:10" hidden="1" outlineLevel="1" x14ac:dyDescent="0.2">
      <c r="A1404" s="55"/>
      <c r="B1404" s="77" t="s">
        <v>169</v>
      </c>
      <c r="C1404" s="78">
        <v>1</v>
      </c>
      <c r="D1404" s="78" t="s">
        <v>196</v>
      </c>
      <c r="E1404" s="57"/>
      <c r="F1404" s="57"/>
      <c r="G1404" s="57"/>
      <c r="H1404" s="57"/>
      <c r="I1404" s="58"/>
      <c r="J1404" s="63"/>
    </row>
    <row r="1405" spans="1:10" hidden="1" outlineLevel="1" x14ac:dyDescent="0.2">
      <c r="A1405" s="62"/>
      <c r="B1405" s="77" t="s">
        <v>170</v>
      </c>
      <c r="C1405" s="78"/>
      <c r="D1405" s="78"/>
      <c r="E1405" s="79"/>
      <c r="F1405" s="79"/>
      <c r="G1405" s="79"/>
      <c r="H1405" s="79"/>
      <c r="I1405" s="79"/>
    </row>
    <row r="1406" spans="1:10" hidden="1" outlineLevel="1" x14ac:dyDescent="0.2">
      <c r="A1406" s="62"/>
      <c r="B1406" s="76" t="s">
        <v>250</v>
      </c>
      <c r="C1406" s="78">
        <v>3.64</v>
      </c>
      <c r="D1406" s="78" t="s">
        <v>251</v>
      </c>
      <c r="E1406" s="79">
        <v>3281.36</v>
      </c>
      <c r="F1406" s="79">
        <v>590.64</v>
      </c>
      <c r="G1406" s="79">
        <f>ROUND((C1406*(E1406)),2)</f>
        <v>11944.15</v>
      </c>
      <c r="H1406" s="79">
        <f>ROUND((C1406*(F1406)),2)</f>
        <v>2149.9299999999998</v>
      </c>
      <c r="I1406" s="79"/>
    </row>
    <row r="1407" spans="1:10" hidden="1" outlineLevel="1" x14ac:dyDescent="0.2">
      <c r="A1407" s="62"/>
      <c r="B1407" s="76" t="s">
        <v>383</v>
      </c>
      <c r="C1407" s="78">
        <f>+C1404*1.1</f>
        <v>1.1000000000000001</v>
      </c>
      <c r="D1407" s="78" t="s">
        <v>196</v>
      </c>
      <c r="E1407" s="79">
        <v>7033.9</v>
      </c>
      <c r="F1407" s="79">
        <v>1266.0999999999999</v>
      </c>
      <c r="G1407" s="79">
        <f>ROUND((C1407*(E1407)),2)</f>
        <v>7737.29</v>
      </c>
      <c r="H1407" s="79">
        <f>ROUND((C1407*(F1407)),2)</f>
        <v>1392.71</v>
      </c>
      <c r="I1407" s="79"/>
    </row>
    <row r="1408" spans="1:10" hidden="1" outlineLevel="1" x14ac:dyDescent="0.2">
      <c r="A1408" s="62"/>
      <c r="B1408" s="76" t="s">
        <v>253</v>
      </c>
      <c r="C1408" s="78">
        <f>+C1406*2</f>
        <v>7.28</v>
      </c>
      <c r="D1408" s="78" t="s">
        <v>182</v>
      </c>
      <c r="E1408" s="79">
        <v>131.36000000000001</v>
      </c>
      <c r="F1408" s="79">
        <v>23.64</v>
      </c>
      <c r="G1408" s="79">
        <f>ROUND((C1408*(E1408)),2)</f>
        <v>956.3</v>
      </c>
      <c r="H1408" s="79">
        <f>ROUND((C1408*(F1408)),2)</f>
        <v>172.1</v>
      </c>
      <c r="I1408" s="79"/>
    </row>
    <row r="1409" spans="1:10" hidden="1" outlineLevel="1" x14ac:dyDescent="0.2">
      <c r="A1409" s="62"/>
      <c r="B1409" s="77" t="s">
        <v>190</v>
      </c>
      <c r="C1409" s="78"/>
      <c r="D1409" s="78"/>
      <c r="E1409" s="79"/>
      <c r="F1409" s="79"/>
      <c r="G1409" s="79"/>
      <c r="H1409" s="79"/>
      <c r="I1409" s="79"/>
    </row>
    <row r="1410" spans="1:10" hidden="1" outlineLevel="1" x14ac:dyDescent="0.2">
      <c r="A1410" s="62"/>
      <c r="B1410" s="76" t="s">
        <v>254</v>
      </c>
      <c r="C1410" s="78">
        <f>+C1406</f>
        <v>3.64</v>
      </c>
      <c r="D1410" s="78" t="s">
        <v>251</v>
      </c>
      <c r="E1410" s="79">
        <v>403.33769999999998</v>
      </c>
      <c r="F1410" s="79">
        <v>0</v>
      </c>
      <c r="G1410" s="79">
        <f>ROUND((C1410*(E1410)),2)</f>
        <v>1468.15</v>
      </c>
      <c r="H1410" s="79">
        <f>ROUND((C1410*(F1410)),2)</f>
        <v>0</v>
      </c>
      <c r="I1410" s="79"/>
    </row>
    <row r="1411" spans="1:10" hidden="1" outlineLevel="1" x14ac:dyDescent="0.2">
      <c r="A1411" s="62"/>
      <c r="B1411" s="76" t="s">
        <v>379</v>
      </c>
      <c r="C1411" s="78">
        <v>10</v>
      </c>
      <c r="D1411" s="78" t="s">
        <v>255</v>
      </c>
      <c r="E1411" s="79">
        <v>751.9</v>
      </c>
      <c r="F1411" s="79">
        <v>0</v>
      </c>
      <c r="G1411" s="79">
        <f>ROUND((C1411*(E1411)),2)</f>
        <v>7519</v>
      </c>
      <c r="H1411" s="79">
        <f>ROUND((C1411*(F1411)),2)</f>
        <v>0</v>
      </c>
      <c r="I1411" s="79"/>
    </row>
    <row r="1412" spans="1:10" hidden="1" outlineLevel="1" x14ac:dyDescent="0.2">
      <c r="A1412" s="62"/>
      <c r="B1412" s="76" t="s">
        <v>174</v>
      </c>
      <c r="C1412" s="78"/>
      <c r="D1412" s="78"/>
      <c r="E1412" s="79"/>
      <c r="F1412" s="79"/>
      <c r="G1412" s="79">
        <f>SUM(G1406:G1411)</f>
        <v>29624.89</v>
      </c>
      <c r="H1412" s="79">
        <f>SUM(H1406:H1411)</f>
        <v>3714.74</v>
      </c>
      <c r="I1412" s="79">
        <f>SUM(G1412:H1412)</f>
        <v>33339.629999999997</v>
      </c>
    </row>
    <row r="1413" spans="1:10" collapsed="1" x14ac:dyDescent="0.2">
      <c r="A1413" s="62"/>
      <c r="C1413" s="78"/>
      <c r="D1413" s="78"/>
      <c r="E1413" s="79"/>
      <c r="F1413" s="79"/>
      <c r="G1413" s="79"/>
      <c r="H1413" s="79"/>
      <c r="I1413" s="79"/>
    </row>
    <row r="1414" spans="1:10" ht="24" x14ac:dyDescent="0.2">
      <c r="A1414" s="71">
        <f>+A1402+0.01</f>
        <v>105.17000000000009</v>
      </c>
      <c r="B1414" s="72" t="s">
        <v>395</v>
      </c>
      <c r="C1414" s="73">
        <v>1</v>
      </c>
      <c r="D1414" s="73" t="s">
        <v>196</v>
      </c>
      <c r="E1414" s="74"/>
      <c r="F1414" s="74"/>
      <c r="G1414" s="74">
        <f>+G1424/C1416</f>
        <v>27191.700000000004</v>
      </c>
      <c r="H1414" s="74">
        <f>+H1424/C1416</f>
        <v>3283.3500000000004</v>
      </c>
      <c r="I1414" s="75">
        <f>+H1414+G1414</f>
        <v>30475.050000000003</v>
      </c>
      <c r="J1414" s="66" t="s">
        <v>167</v>
      </c>
    </row>
    <row r="1415" spans="1:10" hidden="1" outlineLevel="1" x14ac:dyDescent="0.2">
      <c r="A1415" s="55"/>
      <c r="B1415" s="76" t="s">
        <v>396</v>
      </c>
      <c r="C1415" s="56"/>
      <c r="D1415" s="56"/>
      <c r="E1415" s="57"/>
      <c r="F1415" s="57"/>
      <c r="G1415" s="57"/>
      <c r="H1415" s="57"/>
      <c r="I1415" s="58"/>
      <c r="J1415" s="63"/>
    </row>
    <row r="1416" spans="1:10" hidden="1" outlineLevel="1" x14ac:dyDescent="0.2">
      <c r="A1416" s="55"/>
      <c r="B1416" s="77" t="s">
        <v>169</v>
      </c>
      <c r="C1416" s="78">
        <v>1</v>
      </c>
      <c r="D1416" s="78" t="s">
        <v>196</v>
      </c>
      <c r="E1416" s="57"/>
      <c r="F1416" s="57"/>
      <c r="G1416" s="57"/>
      <c r="H1416" s="57"/>
      <c r="I1416" s="58"/>
      <c r="J1416" s="63"/>
    </row>
    <row r="1417" spans="1:10" hidden="1" outlineLevel="1" x14ac:dyDescent="0.2">
      <c r="A1417" s="62"/>
      <c r="B1417" s="77" t="s">
        <v>170</v>
      </c>
      <c r="C1417" s="78"/>
      <c r="D1417" s="78"/>
      <c r="E1417" s="79"/>
      <c r="F1417" s="79"/>
      <c r="G1417" s="79"/>
      <c r="H1417" s="79"/>
      <c r="I1417" s="79"/>
    </row>
    <row r="1418" spans="1:10" hidden="1" outlineLevel="1" x14ac:dyDescent="0.2">
      <c r="A1418" s="62"/>
      <c r="B1418" s="76" t="s">
        <v>250</v>
      </c>
      <c r="C1418" s="78">
        <v>3.19</v>
      </c>
      <c r="D1418" s="78" t="s">
        <v>251</v>
      </c>
      <c r="E1418" s="79">
        <v>3281.36</v>
      </c>
      <c r="F1418" s="79">
        <v>590.64</v>
      </c>
      <c r="G1418" s="79">
        <f>ROUND((C1418*(E1418)),2)</f>
        <v>10467.540000000001</v>
      </c>
      <c r="H1418" s="79">
        <f>ROUND((C1418*(F1418)),2)</f>
        <v>1884.14</v>
      </c>
      <c r="I1418" s="79"/>
    </row>
    <row r="1419" spans="1:10" hidden="1" outlineLevel="1" x14ac:dyDescent="0.2">
      <c r="A1419" s="62"/>
      <c r="B1419" s="76" t="s">
        <v>279</v>
      </c>
      <c r="C1419" s="78">
        <f>+C1416*1.1</f>
        <v>1.1000000000000001</v>
      </c>
      <c r="D1419" s="78" t="s">
        <v>196</v>
      </c>
      <c r="E1419" s="79">
        <v>6886.21</v>
      </c>
      <c r="F1419" s="79">
        <v>1134.8999999999999</v>
      </c>
      <c r="G1419" s="79">
        <f>ROUND((C1419*(E1419)),2)</f>
        <v>7574.83</v>
      </c>
      <c r="H1419" s="79">
        <f>ROUND((C1419*(F1419)),2)</f>
        <v>1248.3900000000001</v>
      </c>
      <c r="I1419" s="79"/>
    </row>
    <row r="1420" spans="1:10" hidden="1" outlineLevel="1" x14ac:dyDescent="0.2">
      <c r="A1420" s="62"/>
      <c r="B1420" s="76" t="s">
        <v>253</v>
      </c>
      <c r="C1420" s="78">
        <f>+C1418*2</f>
        <v>6.38</v>
      </c>
      <c r="D1420" s="78" t="s">
        <v>182</v>
      </c>
      <c r="E1420" s="79">
        <v>131.36000000000001</v>
      </c>
      <c r="F1420" s="79">
        <v>23.64</v>
      </c>
      <c r="G1420" s="79">
        <f>ROUND((C1420*(E1420)),2)</f>
        <v>838.08</v>
      </c>
      <c r="H1420" s="79">
        <f>ROUND((C1420*(F1420)),2)</f>
        <v>150.82</v>
      </c>
      <c r="I1420" s="79"/>
    </row>
    <row r="1421" spans="1:10" hidden="1" outlineLevel="1" x14ac:dyDescent="0.2">
      <c r="A1421" s="62"/>
      <c r="B1421" s="77" t="s">
        <v>190</v>
      </c>
      <c r="C1421" s="78"/>
      <c r="D1421" s="78"/>
      <c r="E1421" s="79"/>
      <c r="F1421" s="79"/>
      <c r="G1421" s="79"/>
      <c r="H1421" s="79"/>
      <c r="I1421" s="79"/>
    </row>
    <row r="1422" spans="1:10" hidden="1" outlineLevel="1" x14ac:dyDescent="0.2">
      <c r="A1422" s="62"/>
      <c r="B1422" s="76" t="s">
        <v>254</v>
      </c>
      <c r="C1422" s="78">
        <f>+C1418</f>
        <v>3.19</v>
      </c>
      <c r="D1422" s="78" t="s">
        <v>251</v>
      </c>
      <c r="E1422" s="79">
        <v>403.33769999999998</v>
      </c>
      <c r="F1422" s="79">
        <v>0</v>
      </c>
      <c r="G1422" s="79">
        <f>ROUND((C1422*(E1422)),2)</f>
        <v>1286.6500000000001</v>
      </c>
      <c r="H1422" s="79">
        <f>ROUND((C1422*(F1422)),2)</f>
        <v>0</v>
      </c>
      <c r="I1422" s="79"/>
    </row>
    <row r="1423" spans="1:10" hidden="1" outlineLevel="1" x14ac:dyDescent="0.2">
      <c r="A1423" s="62"/>
      <c r="B1423" s="76" t="s">
        <v>379</v>
      </c>
      <c r="C1423" s="78">
        <v>8</v>
      </c>
      <c r="D1423" s="78" t="s">
        <v>255</v>
      </c>
      <c r="E1423" s="79">
        <v>878.07499999999993</v>
      </c>
      <c r="F1423" s="79">
        <v>0</v>
      </c>
      <c r="G1423" s="79">
        <f>ROUND((C1423*(E1423)),2)</f>
        <v>7024.6</v>
      </c>
      <c r="H1423" s="79">
        <f>ROUND((C1423*(F1423)),2)</f>
        <v>0</v>
      </c>
      <c r="I1423" s="79"/>
    </row>
    <row r="1424" spans="1:10" hidden="1" outlineLevel="1" x14ac:dyDescent="0.2">
      <c r="A1424" s="62"/>
      <c r="B1424" s="76" t="s">
        <v>174</v>
      </c>
      <c r="C1424" s="78"/>
      <c r="D1424" s="78"/>
      <c r="E1424" s="79"/>
      <c r="F1424" s="79"/>
      <c r="G1424" s="79">
        <f>SUM(G1418:G1423)</f>
        <v>27191.700000000004</v>
      </c>
      <c r="H1424" s="79">
        <f>SUM(H1418:H1423)</f>
        <v>3283.3500000000004</v>
      </c>
      <c r="I1424" s="79">
        <f>SUM(G1424:H1424)</f>
        <v>30475.050000000003</v>
      </c>
    </row>
    <row r="1425" spans="1:10" collapsed="1" x14ac:dyDescent="0.2">
      <c r="A1425" s="62"/>
      <c r="C1425" s="78"/>
      <c r="D1425" s="78"/>
      <c r="E1425" s="79"/>
      <c r="F1425" s="79"/>
      <c r="G1425" s="79"/>
      <c r="H1425" s="79"/>
      <c r="I1425" s="79"/>
    </row>
    <row r="1426" spans="1:10" ht="24" x14ac:dyDescent="0.2">
      <c r="A1426" s="71">
        <f>+A1414+0.01</f>
        <v>105.18000000000009</v>
      </c>
      <c r="B1426" s="72" t="s">
        <v>397</v>
      </c>
      <c r="C1426" s="73">
        <v>1</v>
      </c>
      <c r="D1426" s="73" t="s">
        <v>196</v>
      </c>
      <c r="E1426" s="74"/>
      <c r="F1426" s="74"/>
      <c r="G1426" s="74">
        <f>+G1436/C1428</f>
        <v>27324.9</v>
      </c>
      <c r="H1426" s="74">
        <f>+H1436/C1428</f>
        <v>3307.3300000000004</v>
      </c>
      <c r="I1426" s="75">
        <f>+H1426+G1426</f>
        <v>30632.230000000003</v>
      </c>
      <c r="J1426" s="66" t="s">
        <v>167</v>
      </c>
    </row>
    <row r="1427" spans="1:10" hidden="1" outlineLevel="1" x14ac:dyDescent="0.2">
      <c r="A1427" s="55"/>
      <c r="B1427" s="76" t="s">
        <v>396</v>
      </c>
      <c r="C1427" s="56"/>
      <c r="D1427" s="56"/>
      <c r="E1427" s="57"/>
      <c r="F1427" s="57"/>
      <c r="G1427" s="57"/>
      <c r="H1427" s="57"/>
      <c r="I1427" s="58"/>
      <c r="J1427" s="63"/>
    </row>
    <row r="1428" spans="1:10" hidden="1" outlineLevel="1" x14ac:dyDescent="0.2">
      <c r="A1428" s="55"/>
      <c r="B1428" s="77" t="s">
        <v>169</v>
      </c>
      <c r="C1428" s="78">
        <v>1</v>
      </c>
      <c r="D1428" s="78" t="s">
        <v>196</v>
      </c>
      <c r="E1428" s="57"/>
      <c r="F1428" s="57"/>
      <c r="G1428" s="57"/>
      <c r="H1428" s="57"/>
      <c r="I1428" s="58"/>
      <c r="J1428" s="63"/>
    </row>
    <row r="1429" spans="1:10" hidden="1" outlineLevel="1" x14ac:dyDescent="0.2">
      <c r="A1429" s="62"/>
      <c r="B1429" s="77" t="s">
        <v>170</v>
      </c>
      <c r="C1429" s="78"/>
      <c r="D1429" s="78"/>
      <c r="E1429" s="79"/>
      <c r="F1429" s="79"/>
      <c r="G1429" s="79"/>
      <c r="H1429" s="79"/>
      <c r="I1429" s="79"/>
    </row>
    <row r="1430" spans="1:10" hidden="1" outlineLevel="1" x14ac:dyDescent="0.2">
      <c r="A1430" s="62"/>
      <c r="B1430" s="76" t="s">
        <v>250</v>
      </c>
      <c r="C1430" s="78">
        <v>3.19</v>
      </c>
      <c r="D1430" s="78" t="s">
        <v>251</v>
      </c>
      <c r="E1430" s="79">
        <v>3281.36</v>
      </c>
      <c r="F1430" s="79">
        <v>590.64</v>
      </c>
      <c r="G1430" s="79">
        <f>ROUND((C1430*(E1430)),2)</f>
        <v>10467.540000000001</v>
      </c>
      <c r="H1430" s="79">
        <f>ROUND((C1430*(F1430)),2)</f>
        <v>1884.14</v>
      </c>
      <c r="I1430" s="79"/>
    </row>
    <row r="1431" spans="1:10" hidden="1" outlineLevel="1" x14ac:dyDescent="0.2">
      <c r="A1431" s="62"/>
      <c r="B1431" s="76" t="s">
        <v>381</v>
      </c>
      <c r="C1431" s="78">
        <f>+C1428*1.1</f>
        <v>1.1000000000000001</v>
      </c>
      <c r="D1431" s="78" t="s">
        <v>196</v>
      </c>
      <c r="E1431" s="79">
        <v>7007.3</v>
      </c>
      <c r="F1431" s="79">
        <v>1156.7</v>
      </c>
      <c r="G1431" s="79">
        <f>ROUND((C1431*(E1431)),2)</f>
        <v>7708.03</v>
      </c>
      <c r="H1431" s="79">
        <f>ROUND((C1431*(F1431)),2)</f>
        <v>1272.3699999999999</v>
      </c>
      <c r="I1431" s="79"/>
    </row>
    <row r="1432" spans="1:10" hidden="1" outlineLevel="1" x14ac:dyDescent="0.2">
      <c r="A1432" s="62"/>
      <c r="B1432" s="76" t="s">
        <v>253</v>
      </c>
      <c r="C1432" s="78">
        <f>+C1430*2</f>
        <v>6.38</v>
      </c>
      <c r="D1432" s="78" t="s">
        <v>182</v>
      </c>
      <c r="E1432" s="79">
        <v>131.36000000000001</v>
      </c>
      <c r="F1432" s="79">
        <v>23.64</v>
      </c>
      <c r="G1432" s="79">
        <f>ROUND((C1432*(E1432)),2)</f>
        <v>838.08</v>
      </c>
      <c r="H1432" s="79">
        <f>ROUND((C1432*(F1432)),2)</f>
        <v>150.82</v>
      </c>
      <c r="I1432" s="79"/>
    </row>
    <row r="1433" spans="1:10" hidden="1" outlineLevel="1" x14ac:dyDescent="0.2">
      <c r="A1433" s="62"/>
      <c r="B1433" s="77" t="s">
        <v>190</v>
      </c>
      <c r="C1433" s="78"/>
      <c r="D1433" s="78"/>
      <c r="E1433" s="79"/>
      <c r="F1433" s="79"/>
      <c r="G1433" s="79"/>
      <c r="H1433" s="79"/>
      <c r="I1433" s="79"/>
    </row>
    <row r="1434" spans="1:10" hidden="1" outlineLevel="1" x14ac:dyDescent="0.2">
      <c r="A1434" s="62"/>
      <c r="B1434" s="76" t="s">
        <v>254</v>
      </c>
      <c r="C1434" s="78">
        <f>+C1430</f>
        <v>3.19</v>
      </c>
      <c r="D1434" s="78" t="s">
        <v>251</v>
      </c>
      <c r="E1434" s="79">
        <v>403.33769999999998</v>
      </c>
      <c r="F1434" s="79">
        <v>0</v>
      </c>
      <c r="G1434" s="79">
        <f>ROUND((C1434*(E1434)),2)</f>
        <v>1286.6500000000001</v>
      </c>
      <c r="H1434" s="79">
        <f>ROUND((C1434*(F1434)),2)</f>
        <v>0</v>
      </c>
      <c r="I1434" s="79"/>
    </row>
    <row r="1435" spans="1:10" hidden="1" outlineLevel="1" x14ac:dyDescent="0.2">
      <c r="A1435" s="62"/>
      <c r="B1435" s="76" t="s">
        <v>379</v>
      </c>
      <c r="C1435" s="78">
        <v>8</v>
      </c>
      <c r="D1435" s="78" t="s">
        <v>255</v>
      </c>
      <c r="E1435" s="79">
        <v>878.07499999999993</v>
      </c>
      <c r="F1435" s="79">
        <v>0</v>
      </c>
      <c r="G1435" s="79">
        <f>ROUND((C1435*(E1435)),2)</f>
        <v>7024.6</v>
      </c>
      <c r="H1435" s="79">
        <f>ROUND((C1435*(F1435)),2)</f>
        <v>0</v>
      </c>
      <c r="I1435" s="79"/>
    </row>
    <row r="1436" spans="1:10" hidden="1" outlineLevel="1" x14ac:dyDescent="0.2">
      <c r="A1436" s="62"/>
      <c r="B1436" s="76" t="s">
        <v>174</v>
      </c>
      <c r="C1436" s="78"/>
      <c r="D1436" s="78"/>
      <c r="E1436" s="79"/>
      <c r="F1436" s="79"/>
      <c r="G1436" s="79">
        <f>SUM(G1430:G1435)</f>
        <v>27324.9</v>
      </c>
      <c r="H1436" s="79">
        <f>SUM(H1430:H1435)</f>
        <v>3307.3300000000004</v>
      </c>
      <c r="I1436" s="79">
        <f>SUM(G1436:H1436)</f>
        <v>30632.230000000003</v>
      </c>
    </row>
    <row r="1437" spans="1:10" collapsed="1" x14ac:dyDescent="0.2">
      <c r="A1437" s="62"/>
      <c r="C1437" s="78"/>
      <c r="D1437" s="78"/>
      <c r="E1437" s="79"/>
      <c r="F1437" s="79"/>
      <c r="G1437" s="79"/>
      <c r="H1437" s="79"/>
      <c r="I1437" s="79"/>
    </row>
    <row r="1438" spans="1:10" x14ac:dyDescent="0.2">
      <c r="A1438" s="71">
        <f>+A1426+0.01</f>
        <v>105.1900000000001</v>
      </c>
      <c r="B1438" s="72" t="s">
        <v>398</v>
      </c>
      <c r="C1438" s="73">
        <v>1</v>
      </c>
      <c r="D1438" s="73" t="s">
        <v>196</v>
      </c>
      <c r="E1438" s="74"/>
      <c r="F1438" s="74"/>
      <c r="G1438" s="74">
        <f>+G1448/C1440</f>
        <v>26804.160000000003</v>
      </c>
      <c r="H1438" s="74">
        <f>+H1448/C1440</f>
        <v>3328.6700000000005</v>
      </c>
      <c r="I1438" s="75">
        <f>+H1438+G1438</f>
        <v>30132.830000000005</v>
      </c>
      <c r="J1438" s="66" t="s">
        <v>167</v>
      </c>
    </row>
    <row r="1439" spans="1:10" hidden="1" outlineLevel="1" x14ac:dyDescent="0.2">
      <c r="A1439" s="55"/>
      <c r="B1439" s="76" t="s">
        <v>396</v>
      </c>
      <c r="C1439" s="56"/>
      <c r="D1439" s="56"/>
      <c r="E1439" s="57"/>
      <c r="F1439" s="57"/>
      <c r="G1439" s="57"/>
      <c r="H1439" s="57"/>
      <c r="I1439" s="58"/>
      <c r="J1439" s="63"/>
    </row>
    <row r="1440" spans="1:10" hidden="1" outlineLevel="1" x14ac:dyDescent="0.2">
      <c r="A1440" s="55"/>
      <c r="B1440" s="77" t="s">
        <v>169</v>
      </c>
      <c r="C1440" s="78">
        <v>1</v>
      </c>
      <c r="D1440" s="78" t="s">
        <v>196</v>
      </c>
      <c r="E1440" s="57"/>
      <c r="F1440" s="57"/>
      <c r="G1440" s="57"/>
      <c r="H1440" s="57"/>
      <c r="I1440" s="58"/>
      <c r="J1440" s="63"/>
    </row>
    <row r="1441" spans="1:10" hidden="1" outlineLevel="1" x14ac:dyDescent="0.2">
      <c r="A1441" s="62"/>
      <c r="B1441" s="77" t="s">
        <v>170</v>
      </c>
      <c r="C1441" s="78"/>
      <c r="D1441" s="78"/>
      <c r="E1441" s="79"/>
      <c r="F1441" s="79"/>
      <c r="G1441" s="79"/>
      <c r="H1441" s="79"/>
      <c r="I1441" s="79"/>
    </row>
    <row r="1442" spans="1:10" hidden="1" outlineLevel="1" x14ac:dyDescent="0.2">
      <c r="A1442" s="62"/>
      <c r="B1442" s="76" t="s">
        <v>250</v>
      </c>
      <c r="C1442" s="78">
        <v>3.19</v>
      </c>
      <c r="D1442" s="78" t="s">
        <v>251</v>
      </c>
      <c r="E1442" s="79">
        <v>3281.36</v>
      </c>
      <c r="F1442" s="79">
        <v>590.64</v>
      </c>
      <c r="G1442" s="79">
        <f>ROUND((C1442*(E1442)),2)</f>
        <v>10467.540000000001</v>
      </c>
      <c r="H1442" s="79">
        <f>ROUND((C1442*(F1442)),2)</f>
        <v>1884.14</v>
      </c>
      <c r="I1442" s="79"/>
    </row>
    <row r="1443" spans="1:10" hidden="1" outlineLevel="1" x14ac:dyDescent="0.2">
      <c r="A1443" s="62"/>
      <c r="B1443" s="76" t="s">
        <v>383</v>
      </c>
      <c r="C1443" s="78">
        <f>+C1440*1.1</f>
        <v>1.1000000000000001</v>
      </c>
      <c r="D1443" s="78" t="s">
        <v>196</v>
      </c>
      <c r="E1443" s="79">
        <v>6533.9</v>
      </c>
      <c r="F1443" s="79">
        <v>1176.0999999999999</v>
      </c>
      <c r="G1443" s="79">
        <f>ROUND((C1443*(E1443)),2)</f>
        <v>7187.29</v>
      </c>
      <c r="H1443" s="79">
        <f>ROUND((C1443*(F1443)),2)</f>
        <v>1293.71</v>
      </c>
      <c r="I1443" s="79"/>
    </row>
    <row r="1444" spans="1:10" hidden="1" outlineLevel="1" x14ac:dyDescent="0.2">
      <c r="A1444" s="62"/>
      <c r="B1444" s="76" t="s">
        <v>253</v>
      </c>
      <c r="C1444" s="78">
        <f>+C1442*2</f>
        <v>6.38</v>
      </c>
      <c r="D1444" s="78" t="s">
        <v>182</v>
      </c>
      <c r="E1444" s="79">
        <v>131.36000000000001</v>
      </c>
      <c r="F1444" s="79">
        <v>23.64</v>
      </c>
      <c r="G1444" s="79">
        <f>ROUND((C1444*(E1444)),2)</f>
        <v>838.08</v>
      </c>
      <c r="H1444" s="79">
        <f>ROUND((C1444*(F1444)),2)</f>
        <v>150.82</v>
      </c>
      <c r="I1444" s="79"/>
    </row>
    <row r="1445" spans="1:10" hidden="1" outlineLevel="1" x14ac:dyDescent="0.2">
      <c r="A1445" s="62"/>
      <c r="B1445" s="77" t="s">
        <v>190</v>
      </c>
      <c r="C1445" s="78"/>
      <c r="D1445" s="78"/>
      <c r="E1445" s="79"/>
      <c r="F1445" s="79"/>
      <c r="G1445" s="79"/>
      <c r="H1445" s="79"/>
      <c r="I1445" s="79"/>
    </row>
    <row r="1446" spans="1:10" hidden="1" outlineLevel="1" x14ac:dyDescent="0.2">
      <c r="A1446" s="62"/>
      <c r="B1446" s="76" t="s">
        <v>254</v>
      </c>
      <c r="C1446" s="78">
        <f>+C1442</f>
        <v>3.19</v>
      </c>
      <c r="D1446" s="78" t="s">
        <v>251</v>
      </c>
      <c r="E1446" s="79">
        <v>403.33769999999998</v>
      </c>
      <c r="F1446" s="79">
        <v>0</v>
      </c>
      <c r="G1446" s="79">
        <f>ROUND((C1446*(E1446)),2)</f>
        <v>1286.6500000000001</v>
      </c>
      <c r="H1446" s="79">
        <f>ROUND((C1446*(F1446)),2)</f>
        <v>0</v>
      </c>
      <c r="I1446" s="79"/>
    </row>
    <row r="1447" spans="1:10" hidden="1" outlineLevel="1" x14ac:dyDescent="0.2">
      <c r="A1447" s="62"/>
      <c r="B1447" s="76" t="s">
        <v>379</v>
      </c>
      <c r="C1447" s="78">
        <v>8</v>
      </c>
      <c r="D1447" s="78" t="s">
        <v>255</v>
      </c>
      <c r="E1447" s="79">
        <v>878.07499999999993</v>
      </c>
      <c r="F1447" s="79">
        <v>0</v>
      </c>
      <c r="G1447" s="79">
        <f>ROUND((C1447*(E1447)),2)</f>
        <v>7024.6</v>
      </c>
      <c r="H1447" s="79">
        <f>ROUND((C1447*(F1447)),2)</f>
        <v>0</v>
      </c>
      <c r="I1447" s="79"/>
    </row>
    <row r="1448" spans="1:10" hidden="1" outlineLevel="1" x14ac:dyDescent="0.2">
      <c r="A1448" s="62"/>
      <c r="B1448" s="76" t="s">
        <v>174</v>
      </c>
      <c r="C1448" s="78"/>
      <c r="D1448" s="78"/>
      <c r="E1448" s="79"/>
      <c r="F1448" s="79"/>
      <c r="G1448" s="79">
        <f>SUM(G1442:G1447)</f>
        <v>26804.160000000003</v>
      </c>
      <c r="H1448" s="79">
        <f>SUM(H1442:H1447)</f>
        <v>3328.6700000000005</v>
      </c>
      <c r="I1448" s="79">
        <f>SUM(G1448:H1448)</f>
        <v>30132.830000000005</v>
      </c>
    </row>
    <row r="1449" spans="1:10" collapsed="1" x14ac:dyDescent="0.2">
      <c r="A1449" s="62"/>
      <c r="C1449" s="78"/>
      <c r="D1449" s="78"/>
      <c r="E1449" s="79"/>
      <c r="F1449" s="79"/>
      <c r="G1449" s="79"/>
      <c r="H1449" s="79"/>
      <c r="I1449" s="79"/>
    </row>
    <row r="1450" spans="1:10" x14ac:dyDescent="0.2">
      <c r="A1450" s="71">
        <f>+A1438+0.01</f>
        <v>105.2000000000001</v>
      </c>
      <c r="B1450" s="72" t="s">
        <v>399</v>
      </c>
      <c r="C1450" s="73">
        <v>1</v>
      </c>
      <c r="D1450" s="73" t="s">
        <v>196</v>
      </c>
      <c r="E1450" s="74"/>
      <c r="F1450" s="74"/>
      <c r="G1450" s="74">
        <f>+G1460/C1452</f>
        <v>27354.160000000003</v>
      </c>
      <c r="H1450" s="74">
        <f>+H1460/C1452</f>
        <v>3427.6700000000005</v>
      </c>
      <c r="I1450" s="75">
        <f>+H1450+G1450</f>
        <v>30781.830000000005</v>
      </c>
      <c r="J1450" s="66" t="s">
        <v>167</v>
      </c>
    </row>
    <row r="1451" spans="1:10" hidden="1" outlineLevel="1" x14ac:dyDescent="0.2">
      <c r="A1451" s="55"/>
      <c r="B1451" s="76" t="s">
        <v>396</v>
      </c>
      <c r="C1451" s="56"/>
      <c r="D1451" s="56"/>
      <c r="E1451" s="57"/>
      <c r="F1451" s="57"/>
      <c r="G1451" s="57"/>
      <c r="H1451" s="57"/>
      <c r="I1451" s="58"/>
      <c r="J1451" s="63"/>
    </row>
    <row r="1452" spans="1:10" hidden="1" outlineLevel="1" x14ac:dyDescent="0.2">
      <c r="A1452" s="55"/>
      <c r="B1452" s="77" t="s">
        <v>169</v>
      </c>
      <c r="C1452" s="78">
        <v>1</v>
      </c>
      <c r="D1452" s="78" t="s">
        <v>196</v>
      </c>
      <c r="E1452" s="57"/>
      <c r="F1452" s="57"/>
      <c r="G1452" s="57"/>
      <c r="H1452" s="57"/>
      <c r="I1452" s="58"/>
      <c r="J1452" s="63"/>
    </row>
    <row r="1453" spans="1:10" hidden="1" outlineLevel="1" x14ac:dyDescent="0.2">
      <c r="A1453" s="62"/>
      <c r="B1453" s="77" t="s">
        <v>170</v>
      </c>
      <c r="C1453" s="78"/>
      <c r="D1453" s="78"/>
      <c r="E1453" s="79"/>
      <c r="F1453" s="79"/>
      <c r="G1453" s="79"/>
      <c r="H1453" s="79"/>
      <c r="I1453" s="79"/>
    </row>
    <row r="1454" spans="1:10" hidden="1" outlineLevel="1" x14ac:dyDescent="0.2">
      <c r="A1454" s="62"/>
      <c r="B1454" s="76" t="s">
        <v>250</v>
      </c>
      <c r="C1454" s="78">
        <v>3.19</v>
      </c>
      <c r="D1454" s="78" t="s">
        <v>251</v>
      </c>
      <c r="E1454" s="79">
        <v>3281.36</v>
      </c>
      <c r="F1454" s="79">
        <v>590.64</v>
      </c>
      <c r="G1454" s="79">
        <f>ROUND((C1454*(E1454)),2)</f>
        <v>10467.540000000001</v>
      </c>
      <c r="H1454" s="79">
        <f>ROUND((C1454*(F1454)),2)</f>
        <v>1884.14</v>
      </c>
      <c r="I1454" s="79"/>
    </row>
    <row r="1455" spans="1:10" hidden="1" outlineLevel="1" x14ac:dyDescent="0.2">
      <c r="A1455" s="62"/>
      <c r="B1455" s="76" t="s">
        <v>383</v>
      </c>
      <c r="C1455" s="78">
        <f>+C1452*1.1</f>
        <v>1.1000000000000001</v>
      </c>
      <c r="D1455" s="78" t="s">
        <v>196</v>
      </c>
      <c r="E1455" s="79">
        <v>7033.9</v>
      </c>
      <c r="F1455" s="79">
        <v>1266.0999999999999</v>
      </c>
      <c r="G1455" s="79">
        <f>ROUND((C1455*(E1455)),2)</f>
        <v>7737.29</v>
      </c>
      <c r="H1455" s="79">
        <f>ROUND((C1455*(F1455)),2)</f>
        <v>1392.71</v>
      </c>
      <c r="I1455" s="79"/>
    </row>
    <row r="1456" spans="1:10" hidden="1" outlineLevel="1" x14ac:dyDescent="0.2">
      <c r="A1456" s="62"/>
      <c r="B1456" s="76" t="s">
        <v>253</v>
      </c>
      <c r="C1456" s="78">
        <f>+C1454*2</f>
        <v>6.38</v>
      </c>
      <c r="D1456" s="78" t="s">
        <v>182</v>
      </c>
      <c r="E1456" s="79">
        <v>131.36000000000001</v>
      </c>
      <c r="F1456" s="79">
        <v>23.64</v>
      </c>
      <c r="G1456" s="79">
        <f>ROUND((C1456*(E1456)),2)</f>
        <v>838.08</v>
      </c>
      <c r="H1456" s="79">
        <f>ROUND((C1456*(F1456)),2)</f>
        <v>150.82</v>
      </c>
      <c r="I1456" s="79"/>
    </row>
    <row r="1457" spans="1:10" hidden="1" outlineLevel="1" x14ac:dyDescent="0.2">
      <c r="A1457" s="62"/>
      <c r="B1457" s="77" t="s">
        <v>190</v>
      </c>
      <c r="C1457" s="78"/>
      <c r="D1457" s="78"/>
      <c r="E1457" s="79"/>
      <c r="F1457" s="79"/>
      <c r="G1457" s="79"/>
      <c r="H1457" s="79"/>
      <c r="I1457" s="79"/>
    </row>
    <row r="1458" spans="1:10" hidden="1" outlineLevel="1" x14ac:dyDescent="0.2">
      <c r="A1458" s="62"/>
      <c r="B1458" s="76" t="s">
        <v>254</v>
      </c>
      <c r="C1458" s="78">
        <f>+C1454</f>
        <v>3.19</v>
      </c>
      <c r="D1458" s="78" t="s">
        <v>251</v>
      </c>
      <c r="E1458" s="79">
        <v>403.33769999999998</v>
      </c>
      <c r="F1458" s="79">
        <v>0</v>
      </c>
      <c r="G1458" s="79">
        <f>ROUND((C1458*(E1458)),2)</f>
        <v>1286.6500000000001</v>
      </c>
      <c r="H1458" s="79">
        <f>ROUND((C1458*(F1458)),2)</f>
        <v>0</v>
      </c>
      <c r="I1458" s="79"/>
    </row>
    <row r="1459" spans="1:10" hidden="1" outlineLevel="1" x14ac:dyDescent="0.2">
      <c r="A1459" s="62"/>
      <c r="B1459" s="76" t="s">
        <v>379</v>
      </c>
      <c r="C1459" s="78">
        <v>8</v>
      </c>
      <c r="D1459" s="78" t="s">
        <v>255</v>
      </c>
      <c r="E1459" s="79">
        <v>878.07499999999993</v>
      </c>
      <c r="F1459" s="79">
        <v>0</v>
      </c>
      <c r="G1459" s="79">
        <f>ROUND((C1459*(E1459)),2)</f>
        <v>7024.6</v>
      </c>
      <c r="H1459" s="79">
        <f>ROUND((C1459*(F1459)),2)</f>
        <v>0</v>
      </c>
      <c r="I1459" s="79"/>
    </row>
    <row r="1460" spans="1:10" hidden="1" outlineLevel="1" x14ac:dyDescent="0.2">
      <c r="A1460" s="62"/>
      <c r="B1460" s="76" t="s">
        <v>174</v>
      </c>
      <c r="C1460" s="78"/>
      <c r="D1460" s="78"/>
      <c r="E1460" s="79"/>
      <c r="F1460" s="79"/>
      <c r="G1460" s="79">
        <f>SUM(G1454:G1459)</f>
        <v>27354.160000000003</v>
      </c>
      <c r="H1460" s="79">
        <f>SUM(H1454:H1459)</f>
        <v>3427.6700000000005</v>
      </c>
      <c r="I1460" s="79">
        <f>SUM(G1460:H1460)</f>
        <v>30781.830000000005</v>
      </c>
    </row>
    <row r="1461" spans="1:10" collapsed="1" x14ac:dyDescent="0.2">
      <c r="A1461" s="62"/>
      <c r="C1461" s="78"/>
      <c r="D1461" s="78"/>
      <c r="E1461" s="79"/>
      <c r="F1461" s="79"/>
      <c r="G1461" s="79"/>
      <c r="H1461" s="79"/>
      <c r="I1461" s="79"/>
    </row>
    <row r="1462" spans="1:10" x14ac:dyDescent="0.2">
      <c r="A1462" s="71">
        <f>+A1450+0.01</f>
        <v>105.21000000000011</v>
      </c>
      <c r="B1462" s="72" t="s">
        <v>400</v>
      </c>
      <c r="C1462" s="73">
        <v>1</v>
      </c>
      <c r="D1462" s="73" t="s">
        <v>196</v>
      </c>
      <c r="E1462" s="74"/>
      <c r="F1462" s="74"/>
      <c r="G1462" s="74">
        <f>+G1472/C1464</f>
        <v>27023.340000000004</v>
      </c>
      <c r="H1462" s="74">
        <f>+H1472/C1464</f>
        <v>3308.87</v>
      </c>
      <c r="I1462" s="75">
        <f>+H1462+G1462</f>
        <v>30332.210000000003</v>
      </c>
      <c r="J1462" s="66" t="s">
        <v>167</v>
      </c>
    </row>
    <row r="1463" spans="1:10" hidden="1" outlineLevel="1" x14ac:dyDescent="0.2">
      <c r="A1463" s="55"/>
      <c r="B1463" s="76" t="s">
        <v>401</v>
      </c>
      <c r="C1463" s="56"/>
      <c r="D1463" s="56"/>
      <c r="E1463" s="57"/>
      <c r="F1463" s="57"/>
      <c r="G1463" s="57"/>
      <c r="H1463" s="57"/>
      <c r="I1463" s="58"/>
      <c r="J1463" s="63"/>
    </row>
    <row r="1464" spans="1:10" hidden="1" outlineLevel="1" x14ac:dyDescent="0.2">
      <c r="A1464" s="55"/>
      <c r="B1464" s="77" t="s">
        <v>169</v>
      </c>
      <c r="C1464" s="78">
        <v>1</v>
      </c>
      <c r="D1464" s="78" t="s">
        <v>196</v>
      </c>
      <c r="E1464" s="57"/>
      <c r="F1464" s="57"/>
      <c r="G1464" s="57"/>
      <c r="H1464" s="57"/>
      <c r="I1464" s="58"/>
      <c r="J1464" s="63"/>
    </row>
    <row r="1465" spans="1:10" hidden="1" outlineLevel="1" x14ac:dyDescent="0.2">
      <c r="A1465" s="62"/>
      <c r="B1465" s="77" t="s">
        <v>170</v>
      </c>
      <c r="C1465" s="78"/>
      <c r="D1465" s="78"/>
      <c r="E1465" s="79"/>
      <c r="F1465" s="79"/>
      <c r="G1465" s="79"/>
      <c r="H1465" s="79"/>
      <c r="I1465" s="79"/>
    </row>
    <row r="1466" spans="1:10" hidden="1" outlineLevel="1" x14ac:dyDescent="0.2">
      <c r="A1466" s="62"/>
      <c r="B1466" s="76" t="s">
        <v>250</v>
      </c>
      <c r="C1466" s="78">
        <v>3.23</v>
      </c>
      <c r="D1466" s="78" t="s">
        <v>251</v>
      </c>
      <c r="E1466" s="79">
        <v>3281.36</v>
      </c>
      <c r="F1466" s="79">
        <v>590.64</v>
      </c>
      <c r="G1466" s="79">
        <f>ROUND((C1466*(E1466)),2)</f>
        <v>10598.79</v>
      </c>
      <c r="H1466" s="79">
        <f>ROUND((C1466*(F1466)),2)</f>
        <v>1907.77</v>
      </c>
      <c r="I1466" s="79"/>
    </row>
    <row r="1467" spans="1:10" hidden="1" outlineLevel="1" x14ac:dyDescent="0.2">
      <c r="A1467" s="62"/>
      <c r="B1467" s="76" t="s">
        <v>279</v>
      </c>
      <c r="C1467" s="78">
        <f>+C1464*1.1</f>
        <v>1.1000000000000001</v>
      </c>
      <c r="D1467" s="78" t="s">
        <v>196</v>
      </c>
      <c r="E1467" s="79">
        <v>6886.21</v>
      </c>
      <c r="F1467" s="79">
        <v>1134.8999999999999</v>
      </c>
      <c r="G1467" s="79">
        <f>ROUND((C1467*(E1467)),2)</f>
        <v>7574.83</v>
      </c>
      <c r="H1467" s="79">
        <f>ROUND((C1467*(F1467)),2)</f>
        <v>1248.3900000000001</v>
      </c>
      <c r="I1467" s="79"/>
    </row>
    <row r="1468" spans="1:10" hidden="1" outlineLevel="1" x14ac:dyDescent="0.2">
      <c r="A1468" s="62"/>
      <c r="B1468" s="76" t="s">
        <v>253</v>
      </c>
      <c r="C1468" s="78">
        <f>+C1466*2</f>
        <v>6.46</v>
      </c>
      <c r="D1468" s="78" t="s">
        <v>182</v>
      </c>
      <c r="E1468" s="79">
        <v>131.36000000000001</v>
      </c>
      <c r="F1468" s="79">
        <v>23.64</v>
      </c>
      <c r="G1468" s="79">
        <f>ROUND((C1468*(E1468)),2)</f>
        <v>848.59</v>
      </c>
      <c r="H1468" s="79">
        <f>ROUND((C1468*(F1468)),2)</f>
        <v>152.71</v>
      </c>
      <c r="I1468" s="79"/>
    </row>
    <row r="1469" spans="1:10" hidden="1" outlineLevel="1" x14ac:dyDescent="0.2">
      <c r="A1469" s="62"/>
      <c r="B1469" s="77" t="s">
        <v>190</v>
      </c>
      <c r="C1469" s="78"/>
      <c r="D1469" s="78"/>
      <c r="E1469" s="79"/>
      <c r="F1469" s="79"/>
      <c r="G1469" s="79"/>
      <c r="H1469" s="79"/>
      <c r="I1469" s="79"/>
    </row>
    <row r="1470" spans="1:10" hidden="1" outlineLevel="1" x14ac:dyDescent="0.2">
      <c r="A1470" s="62"/>
      <c r="B1470" s="76" t="s">
        <v>254</v>
      </c>
      <c r="C1470" s="78">
        <f>+C1466</f>
        <v>3.23</v>
      </c>
      <c r="D1470" s="78" t="s">
        <v>251</v>
      </c>
      <c r="E1470" s="79">
        <v>403.33769999999998</v>
      </c>
      <c r="F1470" s="79">
        <v>0</v>
      </c>
      <c r="G1470" s="79">
        <f>ROUND((C1470*(E1470)),2)</f>
        <v>1302.78</v>
      </c>
      <c r="H1470" s="79">
        <f>ROUND((C1470*(F1470)),2)</f>
        <v>0</v>
      </c>
      <c r="I1470" s="79"/>
    </row>
    <row r="1471" spans="1:10" hidden="1" outlineLevel="1" x14ac:dyDescent="0.2">
      <c r="A1471" s="62"/>
      <c r="B1471" s="76" t="s">
        <v>379</v>
      </c>
      <c r="C1471" s="78">
        <v>6.67</v>
      </c>
      <c r="D1471" s="78" t="s">
        <v>255</v>
      </c>
      <c r="E1471" s="79">
        <v>1004.25</v>
      </c>
      <c r="F1471" s="79">
        <v>0</v>
      </c>
      <c r="G1471" s="79">
        <f>ROUND((C1471*(E1471)),2)</f>
        <v>6698.35</v>
      </c>
      <c r="H1471" s="79">
        <f>ROUND((C1471*(F1471)),2)</f>
        <v>0</v>
      </c>
      <c r="I1471" s="79"/>
    </row>
    <row r="1472" spans="1:10" hidden="1" outlineLevel="1" x14ac:dyDescent="0.2">
      <c r="A1472" s="62"/>
      <c r="B1472" s="76" t="s">
        <v>174</v>
      </c>
      <c r="C1472" s="78"/>
      <c r="D1472" s="78"/>
      <c r="E1472" s="79"/>
      <c r="F1472" s="79"/>
      <c r="G1472" s="79">
        <f>SUM(G1466:G1471)</f>
        <v>27023.340000000004</v>
      </c>
      <c r="H1472" s="79">
        <f>SUM(H1466:H1471)</f>
        <v>3308.87</v>
      </c>
      <c r="I1472" s="79">
        <f>SUM(G1472:H1472)</f>
        <v>30332.210000000003</v>
      </c>
    </row>
    <row r="1473" spans="1:10" collapsed="1" x14ac:dyDescent="0.2">
      <c r="A1473" s="62"/>
      <c r="C1473" s="78"/>
      <c r="D1473" s="78"/>
      <c r="E1473" s="79"/>
      <c r="F1473" s="79"/>
      <c r="G1473" s="79"/>
      <c r="H1473" s="79"/>
      <c r="I1473" s="79"/>
    </row>
    <row r="1474" spans="1:10" ht="24" x14ac:dyDescent="0.2">
      <c r="A1474" s="71">
        <f>+A1462+0.01</f>
        <v>105.22000000000011</v>
      </c>
      <c r="B1474" s="72" t="s">
        <v>402</v>
      </c>
      <c r="C1474" s="73">
        <v>1</v>
      </c>
      <c r="D1474" s="73" t="s">
        <v>196</v>
      </c>
      <c r="E1474" s="74"/>
      <c r="F1474" s="74"/>
      <c r="G1474" s="74">
        <f>+G1484/C1476</f>
        <v>27156.54</v>
      </c>
      <c r="H1474" s="74">
        <f>+H1484/C1476</f>
        <v>3332.85</v>
      </c>
      <c r="I1474" s="75">
        <f>+H1474+G1474</f>
        <v>30489.39</v>
      </c>
      <c r="J1474" s="66" t="s">
        <v>167</v>
      </c>
    </row>
    <row r="1475" spans="1:10" hidden="1" outlineLevel="1" x14ac:dyDescent="0.2">
      <c r="A1475" s="55"/>
      <c r="B1475" s="76" t="s">
        <v>401</v>
      </c>
      <c r="C1475" s="56"/>
      <c r="D1475" s="56"/>
      <c r="E1475" s="57"/>
      <c r="F1475" s="57"/>
      <c r="G1475" s="57"/>
      <c r="H1475" s="57"/>
      <c r="I1475" s="58"/>
      <c r="J1475" s="63"/>
    </row>
    <row r="1476" spans="1:10" hidden="1" outlineLevel="1" x14ac:dyDescent="0.2">
      <c r="A1476" s="55"/>
      <c r="B1476" s="77" t="s">
        <v>169</v>
      </c>
      <c r="C1476" s="78">
        <v>1</v>
      </c>
      <c r="D1476" s="78" t="s">
        <v>196</v>
      </c>
      <c r="E1476" s="57"/>
      <c r="F1476" s="57"/>
      <c r="G1476" s="57"/>
      <c r="H1476" s="57"/>
      <c r="I1476" s="58"/>
      <c r="J1476" s="63"/>
    </row>
    <row r="1477" spans="1:10" hidden="1" outlineLevel="1" x14ac:dyDescent="0.2">
      <c r="A1477" s="62"/>
      <c r="B1477" s="77" t="s">
        <v>170</v>
      </c>
      <c r="C1477" s="78"/>
      <c r="D1477" s="78"/>
      <c r="E1477" s="79"/>
      <c r="F1477" s="79"/>
      <c r="G1477" s="79"/>
      <c r="H1477" s="79"/>
      <c r="I1477" s="79"/>
    </row>
    <row r="1478" spans="1:10" hidden="1" outlineLevel="1" x14ac:dyDescent="0.2">
      <c r="A1478" s="62"/>
      <c r="B1478" s="76" t="s">
        <v>250</v>
      </c>
      <c r="C1478" s="78">
        <v>3.23</v>
      </c>
      <c r="D1478" s="78" t="s">
        <v>251</v>
      </c>
      <c r="E1478" s="79">
        <v>3281.36</v>
      </c>
      <c r="F1478" s="79">
        <v>590.64</v>
      </c>
      <c r="G1478" s="79">
        <f>ROUND((C1478*(E1478)),2)</f>
        <v>10598.79</v>
      </c>
      <c r="H1478" s="79">
        <f>ROUND((C1478*(F1478)),2)</f>
        <v>1907.77</v>
      </c>
      <c r="I1478" s="79"/>
    </row>
    <row r="1479" spans="1:10" hidden="1" outlineLevel="1" x14ac:dyDescent="0.2">
      <c r="A1479" s="62"/>
      <c r="B1479" s="76" t="s">
        <v>381</v>
      </c>
      <c r="C1479" s="78">
        <f>+C1476*1.1</f>
        <v>1.1000000000000001</v>
      </c>
      <c r="D1479" s="78" t="s">
        <v>196</v>
      </c>
      <c r="E1479" s="79">
        <v>7007.3</v>
      </c>
      <c r="F1479" s="79">
        <v>1156.7</v>
      </c>
      <c r="G1479" s="79">
        <f>ROUND((C1479*(E1479)),2)</f>
        <v>7708.03</v>
      </c>
      <c r="H1479" s="79">
        <f>ROUND((C1479*(F1479)),2)</f>
        <v>1272.3699999999999</v>
      </c>
      <c r="I1479" s="79"/>
    </row>
    <row r="1480" spans="1:10" hidden="1" outlineLevel="1" x14ac:dyDescent="0.2">
      <c r="A1480" s="62"/>
      <c r="B1480" s="76" t="s">
        <v>253</v>
      </c>
      <c r="C1480" s="78">
        <f>+C1478*2</f>
        <v>6.46</v>
      </c>
      <c r="D1480" s="78" t="s">
        <v>182</v>
      </c>
      <c r="E1480" s="79">
        <v>131.36000000000001</v>
      </c>
      <c r="F1480" s="79">
        <v>23.64</v>
      </c>
      <c r="G1480" s="79">
        <f>ROUND((C1480*(E1480)),2)</f>
        <v>848.59</v>
      </c>
      <c r="H1480" s="79">
        <f>ROUND((C1480*(F1480)),2)</f>
        <v>152.71</v>
      </c>
      <c r="I1480" s="79"/>
    </row>
    <row r="1481" spans="1:10" hidden="1" outlineLevel="1" x14ac:dyDescent="0.2">
      <c r="A1481" s="62"/>
      <c r="B1481" s="77" t="s">
        <v>190</v>
      </c>
      <c r="C1481" s="78"/>
      <c r="D1481" s="78"/>
      <c r="E1481" s="79"/>
      <c r="F1481" s="79"/>
      <c r="G1481" s="79"/>
      <c r="H1481" s="79"/>
      <c r="I1481" s="79"/>
    </row>
    <row r="1482" spans="1:10" hidden="1" outlineLevel="1" x14ac:dyDescent="0.2">
      <c r="A1482" s="62"/>
      <c r="B1482" s="76" t="s">
        <v>254</v>
      </c>
      <c r="C1482" s="78">
        <f>+C1478</f>
        <v>3.23</v>
      </c>
      <c r="D1482" s="78" t="s">
        <v>251</v>
      </c>
      <c r="E1482" s="79">
        <v>403.33769999999998</v>
      </c>
      <c r="F1482" s="79">
        <v>0</v>
      </c>
      <c r="G1482" s="79">
        <f>ROUND((C1482*(E1482)),2)</f>
        <v>1302.78</v>
      </c>
      <c r="H1482" s="79">
        <f>ROUND((C1482*(F1482)),2)</f>
        <v>0</v>
      </c>
      <c r="I1482" s="79"/>
    </row>
    <row r="1483" spans="1:10" hidden="1" outlineLevel="1" x14ac:dyDescent="0.2">
      <c r="A1483" s="62"/>
      <c r="B1483" s="76" t="s">
        <v>379</v>
      </c>
      <c r="C1483" s="78">
        <v>6.67</v>
      </c>
      <c r="D1483" s="78" t="s">
        <v>255</v>
      </c>
      <c r="E1483" s="79">
        <v>1004.25</v>
      </c>
      <c r="F1483" s="79">
        <v>0</v>
      </c>
      <c r="G1483" s="79">
        <f>ROUND((C1483*(E1483)),2)</f>
        <v>6698.35</v>
      </c>
      <c r="H1483" s="79">
        <f>ROUND((C1483*(F1483)),2)</f>
        <v>0</v>
      </c>
      <c r="I1483" s="79"/>
    </row>
    <row r="1484" spans="1:10" hidden="1" outlineLevel="1" x14ac:dyDescent="0.2">
      <c r="A1484" s="62"/>
      <c r="B1484" s="76" t="s">
        <v>174</v>
      </c>
      <c r="C1484" s="78"/>
      <c r="D1484" s="78"/>
      <c r="E1484" s="79"/>
      <c r="F1484" s="79"/>
      <c r="G1484" s="79">
        <f>SUM(G1478:G1483)</f>
        <v>27156.54</v>
      </c>
      <c r="H1484" s="79">
        <f>SUM(H1478:H1483)</f>
        <v>3332.85</v>
      </c>
      <c r="I1484" s="79">
        <f>SUM(G1484:H1484)</f>
        <v>30489.39</v>
      </c>
    </row>
    <row r="1485" spans="1:10" collapsed="1" x14ac:dyDescent="0.2">
      <c r="A1485" s="62"/>
      <c r="C1485" s="78"/>
      <c r="D1485" s="78"/>
      <c r="E1485" s="79"/>
      <c r="F1485" s="79"/>
      <c r="G1485" s="79"/>
      <c r="H1485" s="79"/>
      <c r="I1485" s="79"/>
    </row>
    <row r="1486" spans="1:10" x14ac:dyDescent="0.2">
      <c r="A1486" s="71">
        <f>+A1474+0.01</f>
        <v>105.23000000000012</v>
      </c>
      <c r="B1486" s="72" t="s">
        <v>403</v>
      </c>
      <c r="C1486" s="73">
        <v>1</v>
      </c>
      <c r="D1486" s="73" t="s">
        <v>196</v>
      </c>
      <c r="E1486" s="74"/>
      <c r="F1486" s="74"/>
      <c r="G1486" s="74">
        <f>+G1496/C1488</f>
        <v>26635.800000000003</v>
      </c>
      <c r="H1486" s="74">
        <f>+H1496/C1488</f>
        <v>3354.19</v>
      </c>
      <c r="I1486" s="75">
        <f>+H1486+G1486</f>
        <v>29989.99</v>
      </c>
      <c r="J1486" s="66" t="s">
        <v>167</v>
      </c>
    </row>
    <row r="1487" spans="1:10" hidden="1" outlineLevel="1" x14ac:dyDescent="0.2">
      <c r="A1487" s="55"/>
      <c r="B1487" s="76" t="s">
        <v>401</v>
      </c>
      <c r="C1487" s="56"/>
      <c r="D1487" s="56"/>
      <c r="E1487" s="57"/>
      <c r="F1487" s="57"/>
      <c r="G1487" s="57"/>
      <c r="H1487" s="57"/>
      <c r="I1487" s="58"/>
      <c r="J1487" s="63"/>
    </row>
    <row r="1488" spans="1:10" hidden="1" outlineLevel="1" x14ac:dyDescent="0.2">
      <c r="A1488" s="55"/>
      <c r="B1488" s="77" t="s">
        <v>169</v>
      </c>
      <c r="C1488" s="78">
        <v>1</v>
      </c>
      <c r="D1488" s="78" t="s">
        <v>196</v>
      </c>
      <c r="E1488" s="57"/>
      <c r="F1488" s="57"/>
      <c r="G1488" s="57"/>
      <c r="H1488" s="57"/>
      <c r="I1488" s="58"/>
      <c r="J1488" s="63"/>
    </row>
    <row r="1489" spans="1:10" hidden="1" outlineLevel="1" x14ac:dyDescent="0.2">
      <c r="A1489" s="62"/>
      <c r="B1489" s="77" t="s">
        <v>170</v>
      </c>
      <c r="C1489" s="78"/>
      <c r="D1489" s="78"/>
      <c r="E1489" s="79"/>
      <c r="F1489" s="79"/>
      <c r="G1489" s="79"/>
      <c r="H1489" s="79"/>
      <c r="I1489" s="79"/>
    </row>
    <row r="1490" spans="1:10" hidden="1" outlineLevel="1" x14ac:dyDescent="0.2">
      <c r="A1490" s="62"/>
      <c r="B1490" s="76" t="s">
        <v>250</v>
      </c>
      <c r="C1490" s="78">
        <v>3.23</v>
      </c>
      <c r="D1490" s="78" t="s">
        <v>251</v>
      </c>
      <c r="E1490" s="79">
        <v>3281.36</v>
      </c>
      <c r="F1490" s="79">
        <v>590.64</v>
      </c>
      <c r="G1490" s="79">
        <f>ROUND((C1490*(E1490)),2)</f>
        <v>10598.79</v>
      </c>
      <c r="H1490" s="79">
        <f>ROUND((C1490*(F1490)),2)</f>
        <v>1907.77</v>
      </c>
      <c r="I1490" s="79"/>
    </row>
    <row r="1491" spans="1:10" hidden="1" outlineLevel="1" x14ac:dyDescent="0.2">
      <c r="A1491" s="62"/>
      <c r="B1491" s="76" t="s">
        <v>383</v>
      </c>
      <c r="C1491" s="78">
        <f>+C1488*1.1</f>
        <v>1.1000000000000001</v>
      </c>
      <c r="D1491" s="78" t="s">
        <v>196</v>
      </c>
      <c r="E1491" s="79">
        <v>6533.9</v>
      </c>
      <c r="F1491" s="79">
        <v>1176.0999999999999</v>
      </c>
      <c r="G1491" s="79">
        <f>ROUND((C1491*(E1491)),2)</f>
        <v>7187.29</v>
      </c>
      <c r="H1491" s="79">
        <f>ROUND((C1491*(F1491)),2)</f>
        <v>1293.71</v>
      </c>
      <c r="I1491" s="79"/>
    </row>
    <row r="1492" spans="1:10" hidden="1" outlineLevel="1" x14ac:dyDescent="0.2">
      <c r="A1492" s="62"/>
      <c r="B1492" s="76" t="s">
        <v>253</v>
      </c>
      <c r="C1492" s="78">
        <f>+C1490*2</f>
        <v>6.46</v>
      </c>
      <c r="D1492" s="78" t="s">
        <v>182</v>
      </c>
      <c r="E1492" s="79">
        <v>131.36000000000001</v>
      </c>
      <c r="F1492" s="79">
        <v>23.64</v>
      </c>
      <c r="G1492" s="79">
        <f>ROUND((C1492*(E1492)),2)</f>
        <v>848.59</v>
      </c>
      <c r="H1492" s="79">
        <f>ROUND((C1492*(F1492)),2)</f>
        <v>152.71</v>
      </c>
      <c r="I1492" s="79"/>
    </row>
    <row r="1493" spans="1:10" hidden="1" outlineLevel="1" x14ac:dyDescent="0.2">
      <c r="A1493" s="62"/>
      <c r="B1493" s="77" t="s">
        <v>190</v>
      </c>
      <c r="C1493" s="78"/>
      <c r="D1493" s="78"/>
      <c r="E1493" s="79"/>
      <c r="F1493" s="79"/>
      <c r="G1493" s="79"/>
      <c r="H1493" s="79"/>
      <c r="I1493" s="79"/>
    </row>
    <row r="1494" spans="1:10" hidden="1" outlineLevel="1" x14ac:dyDescent="0.2">
      <c r="A1494" s="62"/>
      <c r="B1494" s="76" t="s">
        <v>254</v>
      </c>
      <c r="C1494" s="78">
        <f>+C1490</f>
        <v>3.23</v>
      </c>
      <c r="D1494" s="78" t="s">
        <v>251</v>
      </c>
      <c r="E1494" s="79">
        <v>403.33769999999998</v>
      </c>
      <c r="F1494" s="79">
        <v>0</v>
      </c>
      <c r="G1494" s="79">
        <f>ROUND((C1494*(E1494)),2)</f>
        <v>1302.78</v>
      </c>
      <c r="H1494" s="79">
        <f>ROUND((C1494*(F1494)),2)</f>
        <v>0</v>
      </c>
      <c r="I1494" s="79"/>
    </row>
    <row r="1495" spans="1:10" hidden="1" outlineLevel="1" x14ac:dyDescent="0.2">
      <c r="A1495" s="62"/>
      <c r="B1495" s="76" t="s">
        <v>379</v>
      </c>
      <c r="C1495" s="78">
        <v>6.67</v>
      </c>
      <c r="D1495" s="78" t="s">
        <v>255</v>
      </c>
      <c r="E1495" s="79">
        <v>1004.25</v>
      </c>
      <c r="F1495" s="79">
        <v>0</v>
      </c>
      <c r="G1495" s="79">
        <f>ROUND((C1495*(E1495)),2)</f>
        <v>6698.35</v>
      </c>
      <c r="H1495" s="79">
        <f>ROUND((C1495*(F1495)),2)</f>
        <v>0</v>
      </c>
      <c r="I1495" s="79"/>
    </row>
    <row r="1496" spans="1:10" hidden="1" outlineLevel="1" x14ac:dyDescent="0.2">
      <c r="A1496" s="62"/>
      <c r="B1496" s="76" t="s">
        <v>174</v>
      </c>
      <c r="C1496" s="78"/>
      <c r="D1496" s="78"/>
      <c r="E1496" s="79"/>
      <c r="F1496" s="79"/>
      <c r="G1496" s="79">
        <f>SUM(G1490:G1495)</f>
        <v>26635.800000000003</v>
      </c>
      <c r="H1496" s="79">
        <f>SUM(H1490:H1495)</f>
        <v>3354.19</v>
      </c>
      <c r="I1496" s="79">
        <f>SUM(G1496:H1496)</f>
        <v>29989.99</v>
      </c>
    </row>
    <row r="1497" spans="1:10" collapsed="1" x14ac:dyDescent="0.2">
      <c r="A1497" s="62"/>
      <c r="C1497" s="78"/>
      <c r="D1497" s="78"/>
      <c r="E1497" s="79"/>
      <c r="F1497" s="79"/>
      <c r="G1497" s="79"/>
      <c r="H1497" s="79"/>
      <c r="I1497" s="79"/>
    </row>
    <row r="1498" spans="1:10" x14ac:dyDescent="0.2">
      <c r="A1498" s="71">
        <f>+A1486+0.01</f>
        <v>105.24000000000012</v>
      </c>
      <c r="B1498" s="72" t="s">
        <v>404</v>
      </c>
      <c r="C1498" s="73">
        <v>1</v>
      </c>
      <c r="D1498" s="73" t="s">
        <v>196</v>
      </c>
      <c r="E1498" s="74"/>
      <c r="F1498" s="74"/>
      <c r="G1498" s="74">
        <f>+G1508/C1500</f>
        <v>27185.800000000003</v>
      </c>
      <c r="H1498" s="74">
        <f>+H1508/C1500</f>
        <v>3453.19</v>
      </c>
      <c r="I1498" s="75">
        <f>+H1498+G1498</f>
        <v>30638.99</v>
      </c>
      <c r="J1498" s="66" t="s">
        <v>167</v>
      </c>
    </row>
    <row r="1499" spans="1:10" hidden="1" outlineLevel="1" x14ac:dyDescent="0.2">
      <c r="A1499" s="55"/>
      <c r="B1499" s="76" t="s">
        <v>401</v>
      </c>
      <c r="C1499" s="56"/>
      <c r="D1499" s="56"/>
      <c r="E1499" s="57"/>
      <c r="F1499" s="57"/>
      <c r="G1499" s="57"/>
      <c r="H1499" s="57"/>
      <c r="I1499" s="58"/>
      <c r="J1499" s="63"/>
    </row>
    <row r="1500" spans="1:10" hidden="1" outlineLevel="1" x14ac:dyDescent="0.2">
      <c r="A1500" s="55"/>
      <c r="B1500" s="77" t="s">
        <v>169</v>
      </c>
      <c r="C1500" s="78">
        <v>1</v>
      </c>
      <c r="D1500" s="78" t="s">
        <v>196</v>
      </c>
      <c r="E1500" s="57"/>
      <c r="F1500" s="57"/>
      <c r="G1500" s="57"/>
      <c r="H1500" s="57"/>
      <c r="I1500" s="58"/>
      <c r="J1500" s="63"/>
    </row>
    <row r="1501" spans="1:10" hidden="1" outlineLevel="1" x14ac:dyDescent="0.2">
      <c r="A1501" s="62"/>
      <c r="B1501" s="77" t="s">
        <v>170</v>
      </c>
      <c r="C1501" s="78"/>
      <c r="D1501" s="78"/>
      <c r="E1501" s="79"/>
      <c r="F1501" s="79"/>
      <c r="G1501" s="79"/>
      <c r="H1501" s="79"/>
      <c r="I1501" s="79"/>
    </row>
    <row r="1502" spans="1:10" hidden="1" outlineLevel="1" x14ac:dyDescent="0.2">
      <c r="A1502" s="62"/>
      <c r="B1502" s="76" t="s">
        <v>250</v>
      </c>
      <c r="C1502" s="78">
        <v>3.23</v>
      </c>
      <c r="D1502" s="78" t="s">
        <v>251</v>
      </c>
      <c r="E1502" s="79">
        <v>3281.36</v>
      </c>
      <c r="F1502" s="79">
        <v>590.64</v>
      </c>
      <c r="G1502" s="79">
        <f>ROUND((C1502*(E1502)),2)</f>
        <v>10598.79</v>
      </c>
      <c r="H1502" s="79">
        <f>ROUND((C1502*(F1502)),2)</f>
        <v>1907.77</v>
      </c>
      <c r="I1502" s="79"/>
    </row>
    <row r="1503" spans="1:10" hidden="1" outlineLevel="1" x14ac:dyDescent="0.2">
      <c r="A1503" s="62"/>
      <c r="B1503" s="76" t="s">
        <v>383</v>
      </c>
      <c r="C1503" s="78">
        <f>+C1500*1.1</f>
        <v>1.1000000000000001</v>
      </c>
      <c r="D1503" s="78" t="s">
        <v>196</v>
      </c>
      <c r="E1503" s="79">
        <v>7033.9</v>
      </c>
      <c r="F1503" s="79">
        <v>1266.0999999999999</v>
      </c>
      <c r="G1503" s="79">
        <f>ROUND((C1503*(E1503)),2)</f>
        <v>7737.29</v>
      </c>
      <c r="H1503" s="79">
        <f>ROUND((C1503*(F1503)),2)</f>
        <v>1392.71</v>
      </c>
      <c r="I1503" s="79"/>
    </row>
    <row r="1504" spans="1:10" hidden="1" outlineLevel="1" x14ac:dyDescent="0.2">
      <c r="A1504" s="62"/>
      <c r="B1504" s="76" t="s">
        <v>253</v>
      </c>
      <c r="C1504" s="78">
        <f>+C1502*2</f>
        <v>6.46</v>
      </c>
      <c r="D1504" s="78" t="s">
        <v>182</v>
      </c>
      <c r="E1504" s="79">
        <v>131.36000000000001</v>
      </c>
      <c r="F1504" s="79">
        <v>23.64</v>
      </c>
      <c r="G1504" s="79">
        <f>ROUND((C1504*(E1504)),2)</f>
        <v>848.59</v>
      </c>
      <c r="H1504" s="79">
        <f>ROUND((C1504*(F1504)),2)</f>
        <v>152.71</v>
      </c>
      <c r="I1504" s="79"/>
    </row>
    <row r="1505" spans="1:10" hidden="1" outlineLevel="1" x14ac:dyDescent="0.2">
      <c r="A1505" s="62"/>
      <c r="B1505" s="77" t="s">
        <v>190</v>
      </c>
      <c r="C1505" s="78"/>
      <c r="D1505" s="78"/>
      <c r="E1505" s="79"/>
      <c r="F1505" s="79"/>
      <c r="G1505" s="79"/>
      <c r="H1505" s="79"/>
      <c r="I1505" s="79"/>
    </row>
    <row r="1506" spans="1:10" hidden="1" outlineLevel="1" x14ac:dyDescent="0.2">
      <c r="A1506" s="62"/>
      <c r="B1506" s="76" t="s">
        <v>254</v>
      </c>
      <c r="C1506" s="78">
        <f>+C1502</f>
        <v>3.23</v>
      </c>
      <c r="D1506" s="78" t="s">
        <v>251</v>
      </c>
      <c r="E1506" s="79">
        <v>403.33769999999998</v>
      </c>
      <c r="F1506" s="79">
        <v>0</v>
      </c>
      <c r="G1506" s="79">
        <f>ROUND((C1506*(E1506)),2)</f>
        <v>1302.78</v>
      </c>
      <c r="H1506" s="79">
        <f>ROUND((C1506*(F1506)),2)</f>
        <v>0</v>
      </c>
      <c r="I1506" s="79"/>
    </row>
    <row r="1507" spans="1:10" hidden="1" outlineLevel="1" x14ac:dyDescent="0.2">
      <c r="A1507" s="62"/>
      <c r="B1507" s="76" t="s">
        <v>379</v>
      </c>
      <c r="C1507" s="78">
        <v>6.67</v>
      </c>
      <c r="D1507" s="78" t="s">
        <v>255</v>
      </c>
      <c r="E1507" s="79">
        <v>1004.25</v>
      </c>
      <c r="F1507" s="79">
        <v>0</v>
      </c>
      <c r="G1507" s="79">
        <f>ROUND((C1507*(E1507)),2)</f>
        <v>6698.35</v>
      </c>
      <c r="H1507" s="79">
        <f>ROUND((C1507*(F1507)),2)</f>
        <v>0</v>
      </c>
      <c r="I1507" s="79"/>
    </row>
    <row r="1508" spans="1:10" hidden="1" outlineLevel="1" x14ac:dyDescent="0.2">
      <c r="A1508" s="62"/>
      <c r="B1508" s="76" t="s">
        <v>174</v>
      </c>
      <c r="C1508" s="78"/>
      <c r="D1508" s="78"/>
      <c r="E1508" s="79"/>
      <c r="F1508" s="79"/>
      <c r="G1508" s="79">
        <f>SUM(G1502:G1507)</f>
        <v>27185.800000000003</v>
      </c>
      <c r="H1508" s="79">
        <f>SUM(H1502:H1507)</f>
        <v>3453.19</v>
      </c>
      <c r="I1508" s="79">
        <f>SUM(G1508:H1508)</f>
        <v>30638.99</v>
      </c>
    </row>
    <row r="1509" spans="1:10" collapsed="1" x14ac:dyDescent="0.2">
      <c r="A1509" s="62"/>
      <c r="C1509" s="78"/>
      <c r="D1509" s="78"/>
      <c r="E1509" s="79"/>
      <c r="F1509" s="79"/>
      <c r="G1509" s="79"/>
      <c r="H1509" s="79"/>
      <c r="I1509" s="79"/>
    </row>
    <row r="1510" spans="1:10" x14ac:dyDescent="0.2">
      <c r="A1510" s="71">
        <f>+A1498+0.01</f>
        <v>105.25000000000013</v>
      </c>
      <c r="B1510" s="72" t="s">
        <v>405</v>
      </c>
      <c r="C1510" s="73">
        <v>1</v>
      </c>
      <c r="D1510" s="73" t="s">
        <v>196</v>
      </c>
      <c r="E1510" s="74"/>
      <c r="F1510" s="74"/>
      <c r="G1510" s="74">
        <f>+G1520/C1512</f>
        <v>26105.990000000005</v>
      </c>
      <c r="H1510" s="74">
        <f>+H1520/C1512</f>
        <v>3340.77</v>
      </c>
      <c r="I1510" s="75">
        <f>+H1510+G1510</f>
        <v>29446.760000000006</v>
      </c>
      <c r="J1510" s="66" t="s">
        <v>167</v>
      </c>
    </row>
    <row r="1511" spans="1:10" hidden="1" outlineLevel="1" x14ac:dyDescent="0.2">
      <c r="A1511" s="55"/>
      <c r="B1511" s="76" t="s">
        <v>406</v>
      </c>
      <c r="C1511" s="56"/>
      <c r="D1511" s="56"/>
      <c r="E1511" s="57"/>
      <c r="F1511" s="57"/>
      <c r="G1511" s="57"/>
      <c r="H1511" s="57"/>
      <c r="I1511" s="58"/>
      <c r="J1511" s="63"/>
    </row>
    <row r="1512" spans="1:10" hidden="1" outlineLevel="1" x14ac:dyDescent="0.2">
      <c r="A1512" s="55"/>
      <c r="B1512" s="77" t="s">
        <v>169</v>
      </c>
      <c r="C1512" s="78">
        <v>1</v>
      </c>
      <c r="D1512" s="78" t="s">
        <v>196</v>
      </c>
      <c r="E1512" s="57"/>
      <c r="F1512" s="57"/>
      <c r="G1512" s="57"/>
      <c r="H1512" s="57"/>
      <c r="I1512" s="58"/>
      <c r="J1512" s="63"/>
    </row>
    <row r="1513" spans="1:10" hidden="1" outlineLevel="1" x14ac:dyDescent="0.2">
      <c r="A1513" s="62"/>
      <c r="B1513" s="77" t="s">
        <v>170</v>
      </c>
      <c r="C1513" s="78"/>
      <c r="D1513" s="78"/>
      <c r="E1513" s="79"/>
      <c r="F1513" s="79"/>
      <c r="G1513" s="79"/>
      <c r="H1513" s="79"/>
      <c r="I1513" s="79"/>
    </row>
    <row r="1514" spans="1:10" hidden="1" outlineLevel="1" x14ac:dyDescent="0.2">
      <c r="A1514" s="62"/>
      <c r="B1514" s="76" t="s">
        <v>250</v>
      </c>
      <c r="C1514" s="78">
        <v>3.28</v>
      </c>
      <c r="D1514" s="78" t="s">
        <v>251</v>
      </c>
      <c r="E1514" s="79">
        <v>3281.36</v>
      </c>
      <c r="F1514" s="79">
        <v>590.64</v>
      </c>
      <c r="G1514" s="79">
        <f>ROUND((C1514*(E1514)),2)</f>
        <v>10762.86</v>
      </c>
      <c r="H1514" s="79">
        <f>ROUND((C1514*(F1514)),2)</f>
        <v>1937.3</v>
      </c>
      <c r="I1514" s="79"/>
    </row>
    <row r="1515" spans="1:10" hidden="1" outlineLevel="1" x14ac:dyDescent="0.2">
      <c r="A1515" s="62"/>
      <c r="B1515" s="76" t="s">
        <v>279</v>
      </c>
      <c r="C1515" s="78">
        <f>+C1512*1.1</f>
        <v>1.1000000000000001</v>
      </c>
      <c r="D1515" s="78" t="s">
        <v>196</v>
      </c>
      <c r="E1515" s="79">
        <v>6886.21</v>
      </c>
      <c r="F1515" s="79">
        <v>1134.8999999999999</v>
      </c>
      <c r="G1515" s="79">
        <f>ROUND((C1515*(E1515)),2)</f>
        <v>7574.83</v>
      </c>
      <c r="H1515" s="79">
        <f>ROUND((C1515*(F1515)),2)</f>
        <v>1248.3900000000001</v>
      </c>
      <c r="I1515" s="79"/>
    </row>
    <row r="1516" spans="1:10" hidden="1" outlineLevel="1" x14ac:dyDescent="0.2">
      <c r="A1516" s="62"/>
      <c r="B1516" s="76" t="s">
        <v>253</v>
      </c>
      <c r="C1516" s="78">
        <f>+C1514*2</f>
        <v>6.56</v>
      </c>
      <c r="D1516" s="78" t="s">
        <v>182</v>
      </c>
      <c r="E1516" s="79">
        <v>131.36000000000001</v>
      </c>
      <c r="F1516" s="79">
        <v>23.64</v>
      </c>
      <c r="G1516" s="79">
        <f>ROUND((C1516*(E1516)),2)</f>
        <v>861.72</v>
      </c>
      <c r="H1516" s="79">
        <f>ROUND((C1516*(F1516)),2)</f>
        <v>155.08000000000001</v>
      </c>
      <c r="I1516" s="79"/>
    </row>
    <row r="1517" spans="1:10" hidden="1" outlineLevel="1" x14ac:dyDescent="0.2">
      <c r="A1517" s="62"/>
      <c r="B1517" s="77" t="s">
        <v>190</v>
      </c>
      <c r="C1517" s="78"/>
      <c r="D1517" s="78"/>
      <c r="E1517" s="79"/>
      <c r="F1517" s="79"/>
      <c r="G1517" s="79"/>
      <c r="H1517" s="79"/>
      <c r="I1517" s="79"/>
    </row>
    <row r="1518" spans="1:10" hidden="1" outlineLevel="1" x14ac:dyDescent="0.2">
      <c r="A1518" s="62"/>
      <c r="B1518" s="76" t="s">
        <v>254</v>
      </c>
      <c r="C1518" s="78">
        <f>+C1514</f>
        <v>3.28</v>
      </c>
      <c r="D1518" s="78" t="s">
        <v>251</v>
      </c>
      <c r="E1518" s="79">
        <v>403.33769999999998</v>
      </c>
      <c r="F1518" s="79">
        <v>0</v>
      </c>
      <c r="G1518" s="79">
        <f>ROUND((C1518*(E1518)),2)</f>
        <v>1322.95</v>
      </c>
      <c r="H1518" s="79">
        <f>ROUND((C1518*(F1518)),2)</f>
        <v>0</v>
      </c>
      <c r="I1518" s="79"/>
    </row>
    <row r="1519" spans="1:10" hidden="1" outlineLevel="1" x14ac:dyDescent="0.2">
      <c r="A1519" s="62"/>
      <c r="B1519" s="76" t="s">
        <v>379</v>
      </c>
      <c r="C1519" s="78">
        <v>5.56</v>
      </c>
      <c r="D1519" s="78" t="s">
        <v>255</v>
      </c>
      <c r="E1519" s="79">
        <v>1004.25</v>
      </c>
      <c r="F1519" s="79">
        <v>0</v>
      </c>
      <c r="G1519" s="79">
        <f>ROUND((C1519*(E1519)),2)</f>
        <v>5583.63</v>
      </c>
      <c r="H1519" s="79">
        <f>ROUND((C1519*(F1519)),2)</f>
        <v>0</v>
      </c>
      <c r="I1519" s="79"/>
    </row>
    <row r="1520" spans="1:10" hidden="1" outlineLevel="1" x14ac:dyDescent="0.2">
      <c r="A1520" s="62"/>
      <c r="B1520" s="76" t="s">
        <v>174</v>
      </c>
      <c r="C1520" s="78"/>
      <c r="D1520" s="78"/>
      <c r="E1520" s="79"/>
      <c r="F1520" s="79"/>
      <c r="G1520" s="79">
        <f>SUM(G1514:G1519)</f>
        <v>26105.990000000005</v>
      </c>
      <c r="H1520" s="79">
        <f>SUM(H1514:H1519)</f>
        <v>3340.77</v>
      </c>
      <c r="I1520" s="79">
        <f>SUM(G1520:H1520)</f>
        <v>29446.760000000006</v>
      </c>
    </row>
    <row r="1521" spans="1:10" collapsed="1" x14ac:dyDescent="0.2">
      <c r="A1521" s="62"/>
      <c r="C1521" s="78"/>
      <c r="D1521" s="78"/>
      <c r="E1521" s="79"/>
      <c r="F1521" s="79"/>
      <c r="G1521" s="79"/>
      <c r="H1521" s="79"/>
      <c r="I1521" s="79"/>
    </row>
    <row r="1522" spans="1:10" ht="24" x14ac:dyDescent="0.2">
      <c r="A1522" s="71">
        <f>+A1510+0.01</f>
        <v>105.26000000000013</v>
      </c>
      <c r="B1522" s="72" t="s">
        <v>407</v>
      </c>
      <c r="C1522" s="73">
        <v>1</v>
      </c>
      <c r="D1522" s="73" t="s">
        <v>196</v>
      </c>
      <c r="E1522" s="74"/>
      <c r="F1522" s="74"/>
      <c r="G1522" s="74">
        <f>+G1532/C1524</f>
        <v>26239.190000000002</v>
      </c>
      <c r="H1522" s="74">
        <f>+H1532/C1524</f>
        <v>3364.75</v>
      </c>
      <c r="I1522" s="75">
        <f>+H1522+G1522</f>
        <v>29603.940000000002</v>
      </c>
      <c r="J1522" s="66" t="s">
        <v>167</v>
      </c>
    </row>
    <row r="1523" spans="1:10" hidden="1" outlineLevel="1" x14ac:dyDescent="0.2">
      <c r="A1523" s="55"/>
      <c r="B1523" s="76" t="s">
        <v>406</v>
      </c>
      <c r="C1523" s="56"/>
      <c r="D1523" s="56"/>
      <c r="E1523" s="57"/>
      <c r="F1523" s="57"/>
      <c r="G1523" s="57"/>
      <c r="H1523" s="57"/>
      <c r="I1523" s="58"/>
      <c r="J1523" s="63"/>
    </row>
    <row r="1524" spans="1:10" hidden="1" outlineLevel="1" x14ac:dyDescent="0.2">
      <c r="A1524" s="55"/>
      <c r="B1524" s="77" t="s">
        <v>169</v>
      </c>
      <c r="C1524" s="78">
        <v>1</v>
      </c>
      <c r="D1524" s="78" t="s">
        <v>196</v>
      </c>
      <c r="E1524" s="57"/>
      <c r="F1524" s="57"/>
      <c r="G1524" s="57"/>
      <c r="H1524" s="57"/>
      <c r="I1524" s="58"/>
      <c r="J1524" s="63"/>
    </row>
    <row r="1525" spans="1:10" hidden="1" outlineLevel="1" x14ac:dyDescent="0.2">
      <c r="A1525" s="62"/>
      <c r="B1525" s="77" t="s">
        <v>170</v>
      </c>
      <c r="C1525" s="78"/>
      <c r="D1525" s="78"/>
      <c r="E1525" s="79"/>
      <c r="F1525" s="79"/>
      <c r="G1525" s="79"/>
      <c r="H1525" s="79"/>
      <c r="I1525" s="79"/>
    </row>
    <row r="1526" spans="1:10" hidden="1" outlineLevel="1" x14ac:dyDescent="0.2">
      <c r="A1526" s="62"/>
      <c r="B1526" s="76" t="s">
        <v>250</v>
      </c>
      <c r="C1526" s="78">
        <v>3.28</v>
      </c>
      <c r="D1526" s="78" t="s">
        <v>251</v>
      </c>
      <c r="E1526" s="79">
        <v>3281.36</v>
      </c>
      <c r="F1526" s="79">
        <v>590.64</v>
      </c>
      <c r="G1526" s="79">
        <f>ROUND((C1526*(E1526)),2)</f>
        <v>10762.86</v>
      </c>
      <c r="H1526" s="79">
        <f>ROUND((C1526*(F1526)),2)</f>
        <v>1937.3</v>
      </c>
      <c r="I1526" s="79"/>
    </row>
    <row r="1527" spans="1:10" hidden="1" outlineLevel="1" x14ac:dyDescent="0.2">
      <c r="A1527" s="62"/>
      <c r="B1527" s="76" t="s">
        <v>381</v>
      </c>
      <c r="C1527" s="78">
        <f>+C1524*1.1</f>
        <v>1.1000000000000001</v>
      </c>
      <c r="D1527" s="78" t="s">
        <v>196</v>
      </c>
      <c r="E1527" s="79">
        <v>7007.3</v>
      </c>
      <c r="F1527" s="79">
        <v>1156.7</v>
      </c>
      <c r="G1527" s="79">
        <f>ROUND((C1527*(E1527)),2)</f>
        <v>7708.03</v>
      </c>
      <c r="H1527" s="79">
        <f>ROUND((C1527*(F1527)),2)</f>
        <v>1272.3699999999999</v>
      </c>
      <c r="I1527" s="79"/>
    </row>
    <row r="1528" spans="1:10" hidden="1" outlineLevel="1" x14ac:dyDescent="0.2">
      <c r="A1528" s="62"/>
      <c r="B1528" s="76" t="s">
        <v>253</v>
      </c>
      <c r="C1528" s="78">
        <f>+C1526*2</f>
        <v>6.56</v>
      </c>
      <c r="D1528" s="78" t="s">
        <v>182</v>
      </c>
      <c r="E1528" s="79">
        <v>131.36000000000001</v>
      </c>
      <c r="F1528" s="79">
        <v>23.64</v>
      </c>
      <c r="G1528" s="79">
        <f>ROUND((C1528*(E1528)),2)</f>
        <v>861.72</v>
      </c>
      <c r="H1528" s="79">
        <f>ROUND((C1528*(F1528)),2)</f>
        <v>155.08000000000001</v>
      </c>
      <c r="I1528" s="79"/>
    </row>
    <row r="1529" spans="1:10" hidden="1" outlineLevel="1" x14ac:dyDescent="0.2">
      <c r="A1529" s="62"/>
      <c r="B1529" s="77" t="s">
        <v>190</v>
      </c>
      <c r="C1529" s="78"/>
      <c r="D1529" s="78"/>
      <c r="E1529" s="79"/>
      <c r="F1529" s="79"/>
      <c r="G1529" s="79"/>
      <c r="H1529" s="79"/>
      <c r="I1529" s="79"/>
    </row>
    <row r="1530" spans="1:10" hidden="1" outlineLevel="1" x14ac:dyDescent="0.2">
      <c r="A1530" s="62"/>
      <c r="B1530" s="76" t="s">
        <v>254</v>
      </c>
      <c r="C1530" s="78">
        <f>+C1526</f>
        <v>3.28</v>
      </c>
      <c r="D1530" s="78" t="s">
        <v>251</v>
      </c>
      <c r="E1530" s="79">
        <v>403.33769999999998</v>
      </c>
      <c r="F1530" s="79">
        <v>0</v>
      </c>
      <c r="G1530" s="79">
        <f>ROUND((C1530*(E1530)),2)</f>
        <v>1322.95</v>
      </c>
      <c r="H1530" s="79">
        <f>ROUND((C1530*(F1530)),2)</f>
        <v>0</v>
      </c>
      <c r="I1530" s="79"/>
    </row>
    <row r="1531" spans="1:10" hidden="1" outlineLevel="1" x14ac:dyDescent="0.2">
      <c r="A1531" s="62"/>
      <c r="B1531" s="76" t="s">
        <v>379</v>
      </c>
      <c r="C1531" s="78">
        <v>5.56</v>
      </c>
      <c r="D1531" s="78" t="s">
        <v>255</v>
      </c>
      <c r="E1531" s="79">
        <v>1004.25</v>
      </c>
      <c r="F1531" s="79">
        <v>0</v>
      </c>
      <c r="G1531" s="79">
        <f>ROUND((C1531*(E1531)),2)</f>
        <v>5583.63</v>
      </c>
      <c r="H1531" s="79">
        <f>ROUND((C1531*(F1531)),2)</f>
        <v>0</v>
      </c>
      <c r="I1531" s="79"/>
    </row>
    <row r="1532" spans="1:10" hidden="1" outlineLevel="1" x14ac:dyDescent="0.2">
      <c r="A1532" s="62"/>
      <c r="B1532" s="76" t="s">
        <v>174</v>
      </c>
      <c r="C1532" s="78"/>
      <c r="D1532" s="78"/>
      <c r="E1532" s="79"/>
      <c r="F1532" s="79"/>
      <c r="G1532" s="79">
        <f>SUM(G1526:G1531)</f>
        <v>26239.190000000002</v>
      </c>
      <c r="H1532" s="79">
        <f>SUM(H1526:H1531)</f>
        <v>3364.75</v>
      </c>
      <c r="I1532" s="79">
        <f>SUM(G1532:H1532)</f>
        <v>29603.940000000002</v>
      </c>
    </row>
    <row r="1533" spans="1:10" collapsed="1" x14ac:dyDescent="0.2">
      <c r="A1533" s="62"/>
      <c r="C1533" s="78"/>
      <c r="D1533" s="78"/>
      <c r="E1533" s="79"/>
      <c r="F1533" s="79"/>
      <c r="G1533" s="79"/>
      <c r="H1533" s="79"/>
      <c r="I1533" s="79"/>
    </row>
    <row r="1534" spans="1:10" x14ac:dyDescent="0.2">
      <c r="A1534" s="71">
        <f>+A1522+0.01</f>
        <v>105.27000000000014</v>
      </c>
      <c r="B1534" s="72" t="s">
        <v>408</v>
      </c>
      <c r="C1534" s="73">
        <v>1</v>
      </c>
      <c r="D1534" s="73" t="s">
        <v>196</v>
      </c>
      <c r="E1534" s="74"/>
      <c r="F1534" s="74"/>
      <c r="G1534" s="74">
        <f>+G1544/C1536</f>
        <v>25718.450000000004</v>
      </c>
      <c r="H1534" s="74">
        <f>+H1544/C1536</f>
        <v>3386.09</v>
      </c>
      <c r="I1534" s="75">
        <f>+H1534+G1534</f>
        <v>29104.540000000005</v>
      </c>
      <c r="J1534" s="66" t="s">
        <v>167</v>
      </c>
    </row>
    <row r="1535" spans="1:10" hidden="1" outlineLevel="1" x14ac:dyDescent="0.2">
      <c r="A1535" s="55"/>
      <c r="B1535" s="76" t="s">
        <v>406</v>
      </c>
      <c r="C1535" s="56"/>
      <c r="D1535" s="56"/>
      <c r="E1535" s="57"/>
      <c r="F1535" s="57"/>
      <c r="G1535" s="57"/>
      <c r="H1535" s="57"/>
      <c r="I1535" s="58"/>
      <c r="J1535" s="63"/>
    </row>
    <row r="1536" spans="1:10" hidden="1" outlineLevel="1" x14ac:dyDescent="0.2">
      <c r="A1536" s="55"/>
      <c r="B1536" s="77" t="s">
        <v>169</v>
      </c>
      <c r="C1536" s="78">
        <v>1</v>
      </c>
      <c r="D1536" s="78" t="s">
        <v>196</v>
      </c>
      <c r="E1536" s="57"/>
      <c r="F1536" s="57"/>
      <c r="G1536" s="57"/>
      <c r="H1536" s="57"/>
      <c r="I1536" s="58"/>
      <c r="J1536" s="63"/>
    </row>
    <row r="1537" spans="1:10" hidden="1" outlineLevel="1" x14ac:dyDescent="0.2">
      <c r="A1537" s="62"/>
      <c r="B1537" s="77" t="s">
        <v>170</v>
      </c>
      <c r="C1537" s="78"/>
      <c r="D1537" s="78"/>
      <c r="E1537" s="79"/>
      <c r="F1537" s="79"/>
      <c r="G1537" s="79"/>
      <c r="H1537" s="79"/>
      <c r="I1537" s="79"/>
    </row>
    <row r="1538" spans="1:10" hidden="1" outlineLevel="1" x14ac:dyDescent="0.2">
      <c r="A1538" s="62"/>
      <c r="B1538" s="76" t="s">
        <v>250</v>
      </c>
      <c r="C1538" s="78">
        <v>3.28</v>
      </c>
      <c r="D1538" s="78" t="s">
        <v>251</v>
      </c>
      <c r="E1538" s="79">
        <v>3281.36</v>
      </c>
      <c r="F1538" s="79">
        <v>590.64</v>
      </c>
      <c r="G1538" s="79">
        <f>ROUND((C1538*(E1538)),2)</f>
        <v>10762.86</v>
      </c>
      <c r="H1538" s="79">
        <f>ROUND((C1538*(F1538)),2)</f>
        <v>1937.3</v>
      </c>
      <c r="I1538" s="79"/>
    </row>
    <row r="1539" spans="1:10" hidden="1" outlineLevel="1" x14ac:dyDescent="0.2">
      <c r="A1539" s="62"/>
      <c r="B1539" s="76" t="s">
        <v>383</v>
      </c>
      <c r="C1539" s="78">
        <f>+C1536*1.1</f>
        <v>1.1000000000000001</v>
      </c>
      <c r="D1539" s="78" t="s">
        <v>196</v>
      </c>
      <c r="E1539" s="79">
        <v>6533.9</v>
      </c>
      <c r="F1539" s="79">
        <v>1176.0999999999999</v>
      </c>
      <c r="G1539" s="79">
        <f>ROUND((C1539*(E1539)),2)</f>
        <v>7187.29</v>
      </c>
      <c r="H1539" s="79">
        <f>ROUND((C1539*(F1539)),2)</f>
        <v>1293.71</v>
      </c>
      <c r="I1539" s="79"/>
    </row>
    <row r="1540" spans="1:10" hidden="1" outlineLevel="1" x14ac:dyDescent="0.2">
      <c r="A1540" s="62"/>
      <c r="B1540" s="76" t="s">
        <v>253</v>
      </c>
      <c r="C1540" s="78">
        <f>+C1538*2</f>
        <v>6.56</v>
      </c>
      <c r="D1540" s="78" t="s">
        <v>182</v>
      </c>
      <c r="E1540" s="79">
        <v>131.36000000000001</v>
      </c>
      <c r="F1540" s="79">
        <v>23.64</v>
      </c>
      <c r="G1540" s="79">
        <f>ROUND((C1540*(E1540)),2)</f>
        <v>861.72</v>
      </c>
      <c r="H1540" s="79">
        <f>ROUND((C1540*(F1540)),2)</f>
        <v>155.08000000000001</v>
      </c>
      <c r="I1540" s="79"/>
    </row>
    <row r="1541" spans="1:10" hidden="1" outlineLevel="1" x14ac:dyDescent="0.2">
      <c r="A1541" s="62"/>
      <c r="B1541" s="77" t="s">
        <v>190</v>
      </c>
      <c r="C1541" s="78"/>
      <c r="D1541" s="78"/>
      <c r="E1541" s="79"/>
      <c r="F1541" s="79"/>
      <c r="G1541" s="79"/>
      <c r="H1541" s="79"/>
      <c r="I1541" s="79"/>
    </row>
    <row r="1542" spans="1:10" hidden="1" outlineLevel="1" x14ac:dyDescent="0.2">
      <c r="A1542" s="62"/>
      <c r="B1542" s="76" t="s">
        <v>254</v>
      </c>
      <c r="C1542" s="78">
        <f>+C1538</f>
        <v>3.28</v>
      </c>
      <c r="D1542" s="78" t="s">
        <v>251</v>
      </c>
      <c r="E1542" s="79">
        <v>403.33769999999998</v>
      </c>
      <c r="F1542" s="79">
        <v>0</v>
      </c>
      <c r="G1542" s="79">
        <f>ROUND((C1542*(E1542)),2)</f>
        <v>1322.95</v>
      </c>
      <c r="H1542" s="79">
        <f>ROUND((C1542*(F1542)),2)</f>
        <v>0</v>
      </c>
      <c r="I1542" s="79"/>
    </row>
    <row r="1543" spans="1:10" hidden="1" outlineLevel="1" x14ac:dyDescent="0.2">
      <c r="A1543" s="62"/>
      <c r="B1543" s="76" t="s">
        <v>379</v>
      </c>
      <c r="C1543" s="78">
        <v>5.56</v>
      </c>
      <c r="D1543" s="78" t="s">
        <v>255</v>
      </c>
      <c r="E1543" s="79">
        <v>1004.25</v>
      </c>
      <c r="F1543" s="79">
        <v>0</v>
      </c>
      <c r="G1543" s="79">
        <f>ROUND((C1543*(E1543)),2)</f>
        <v>5583.63</v>
      </c>
      <c r="H1543" s="79">
        <f>ROUND((C1543*(F1543)),2)</f>
        <v>0</v>
      </c>
      <c r="I1543" s="79"/>
    </row>
    <row r="1544" spans="1:10" hidden="1" outlineLevel="1" x14ac:dyDescent="0.2">
      <c r="A1544" s="62"/>
      <c r="B1544" s="76" t="s">
        <v>174</v>
      </c>
      <c r="C1544" s="78"/>
      <c r="D1544" s="78"/>
      <c r="E1544" s="79"/>
      <c r="F1544" s="79"/>
      <c r="G1544" s="79">
        <f>SUM(G1538:G1543)</f>
        <v>25718.450000000004</v>
      </c>
      <c r="H1544" s="79">
        <f>SUM(H1538:H1543)</f>
        <v>3386.09</v>
      </c>
      <c r="I1544" s="79">
        <f>SUM(G1544:H1544)</f>
        <v>29104.540000000005</v>
      </c>
    </row>
    <row r="1545" spans="1:10" collapsed="1" x14ac:dyDescent="0.2">
      <c r="A1545" s="62"/>
      <c r="C1545" s="78"/>
      <c r="D1545" s="78"/>
      <c r="E1545" s="79"/>
      <c r="F1545" s="79"/>
      <c r="G1545" s="79"/>
      <c r="H1545" s="79"/>
      <c r="I1545" s="79"/>
    </row>
    <row r="1546" spans="1:10" x14ac:dyDescent="0.2">
      <c r="A1546" s="71">
        <f>+A1534+0.01</f>
        <v>105.28000000000014</v>
      </c>
      <c r="B1546" s="72" t="s">
        <v>409</v>
      </c>
      <c r="C1546" s="73">
        <v>1</v>
      </c>
      <c r="D1546" s="73" t="s">
        <v>196</v>
      </c>
      <c r="E1546" s="74"/>
      <c r="F1546" s="74"/>
      <c r="G1546" s="74">
        <f>+G1556/C1548</f>
        <v>26268.450000000004</v>
      </c>
      <c r="H1546" s="74">
        <f>+H1556/C1548</f>
        <v>3485.09</v>
      </c>
      <c r="I1546" s="75">
        <f>+H1546+G1546</f>
        <v>29753.540000000005</v>
      </c>
      <c r="J1546" s="66" t="s">
        <v>167</v>
      </c>
    </row>
    <row r="1547" spans="1:10" hidden="1" outlineLevel="1" x14ac:dyDescent="0.2">
      <c r="A1547" s="55"/>
      <c r="B1547" s="76" t="s">
        <v>406</v>
      </c>
      <c r="C1547" s="56"/>
      <c r="D1547" s="56"/>
      <c r="E1547" s="57"/>
      <c r="F1547" s="57"/>
      <c r="G1547" s="57"/>
      <c r="H1547" s="57"/>
      <c r="I1547" s="58"/>
      <c r="J1547" s="63"/>
    </row>
    <row r="1548" spans="1:10" hidden="1" outlineLevel="1" x14ac:dyDescent="0.2">
      <c r="A1548" s="55"/>
      <c r="B1548" s="77" t="s">
        <v>169</v>
      </c>
      <c r="C1548" s="78">
        <v>1</v>
      </c>
      <c r="D1548" s="78" t="s">
        <v>196</v>
      </c>
      <c r="E1548" s="57"/>
      <c r="F1548" s="57"/>
      <c r="G1548" s="57"/>
      <c r="H1548" s="57"/>
      <c r="I1548" s="58"/>
      <c r="J1548" s="63"/>
    </row>
    <row r="1549" spans="1:10" hidden="1" outlineLevel="1" x14ac:dyDescent="0.2">
      <c r="A1549" s="62"/>
      <c r="B1549" s="77" t="s">
        <v>170</v>
      </c>
      <c r="C1549" s="78"/>
      <c r="D1549" s="78"/>
      <c r="E1549" s="79"/>
      <c r="F1549" s="79"/>
      <c r="G1549" s="79"/>
      <c r="H1549" s="79"/>
      <c r="I1549" s="79"/>
    </row>
    <row r="1550" spans="1:10" hidden="1" outlineLevel="1" x14ac:dyDescent="0.2">
      <c r="A1550" s="62"/>
      <c r="B1550" s="76" t="s">
        <v>250</v>
      </c>
      <c r="C1550" s="78">
        <v>3.28</v>
      </c>
      <c r="D1550" s="78" t="s">
        <v>251</v>
      </c>
      <c r="E1550" s="79">
        <v>3281.36</v>
      </c>
      <c r="F1550" s="79">
        <v>590.64</v>
      </c>
      <c r="G1550" s="79">
        <f>ROUND((C1550*(E1550)),2)</f>
        <v>10762.86</v>
      </c>
      <c r="H1550" s="79">
        <f>ROUND((C1550*(F1550)),2)</f>
        <v>1937.3</v>
      </c>
      <c r="I1550" s="79"/>
    </row>
    <row r="1551" spans="1:10" hidden="1" outlineLevel="1" x14ac:dyDescent="0.2">
      <c r="A1551" s="62"/>
      <c r="B1551" s="76" t="s">
        <v>383</v>
      </c>
      <c r="C1551" s="78">
        <f>+C1548*1.1</f>
        <v>1.1000000000000001</v>
      </c>
      <c r="D1551" s="78" t="s">
        <v>196</v>
      </c>
      <c r="E1551" s="79">
        <v>7033.9</v>
      </c>
      <c r="F1551" s="79">
        <v>1266.0999999999999</v>
      </c>
      <c r="G1551" s="79">
        <f>ROUND((C1551*(E1551)),2)</f>
        <v>7737.29</v>
      </c>
      <c r="H1551" s="79">
        <f>ROUND((C1551*(F1551)),2)</f>
        <v>1392.71</v>
      </c>
      <c r="I1551" s="79"/>
    </row>
    <row r="1552" spans="1:10" hidden="1" outlineLevel="1" x14ac:dyDescent="0.2">
      <c r="A1552" s="62"/>
      <c r="B1552" s="76" t="s">
        <v>253</v>
      </c>
      <c r="C1552" s="78">
        <f>+C1550*2</f>
        <v>6.56</v>
      </c>
      <c r="D1552" s="78" t="s">
        <v>182</v>
      </c>
      <c r="E1552" s="79">
        <v>131.36000000000001</v>
      </c>
      <c r="F1552" s="79">
        <v>23.64</v>
      </c>
      <c r="G1552" s="79">
        <f>ROUND((C1552*(E1552)),2)</f>
        <v>861.72</v>
      </c>
      <c r="H1552" s="79">
        <f>ROUND((C1552*(F1552)),2)</f>
        <v>155.08000000000001</v>
      </c>
      <c r="I1552" s="79"/>
    </row>
    <row r="1553" spans="1:10" hidden="1" outlineLevel="1" x14ac:dyDescent="0.2">
      <c r="A1553" s="62"/>
      <c r="B1553" s="77" t="s">
        <v>190</v>
      </c>
      <c r="C1553" s="78"/>
      <c r="D1553" s="78"/>
      <c r="E1553" s="79"/>
      <c r="F1553" s="79"/>
      <c r="G1553" s="79"/>
      <c r="H1553" s="79"/>
      <c r="I1553" s="79"/>
    </row>
    <row r="1554" spans="1:10" hidden="1" outlineLevel="1" x14ac:dyDescent="0.2">
      <c r="A1554" s="62"/>
      <c r="B1554" s="76" t="s">
        <v>254</v>
      </c>
      <c r="C1554" s="78">
        <f>+C1550</f>
        <v>3.28</v>
      </c>
      <c r="D1554" s="78" t="s">
        <v>251</v>
      </c>
      <c r="E1554" s="79">
        <v>403.33769999999998</v>
      </c>
      <c r="F1554" s="79">
        <v>0</v>
      </c>
      <c r="G1554" s="79">
        <f>ROUND((C1554*(E1554)),2)</f>
        <v>1322.95</v>
      </c>
      <c r="H1554" s="79">
        <f>ROUND((C1554*(F1554)),2)</f>
        <v>0</v>
      </c>
      <c r="I1554" s="79"/>
    </row>
    <row r="1555" spans="1:10" hidden="1" outlineLevel="1" x14ac:dyDescent="0.2">
      <c r="A1555" s="62"/>
      <c r="B1555" s="76" t="s">
        <v>379</v>
      </c>
      <c r="C1555" s="78">
        <v>5.56</v>
      </c>
      <c r="D1555" s="78" t="s">
        <v>255</v>
      </c>
      <c r="E1555" s="79">
        <v>1004.25</v>
      </c>
      <c r="F1555" s="79">
        <v>0</v>
      </c>
      <c r="G1555" s="79">
        <f>ROUND((C1555*(E1555)),2)</f>
        <v>5583.63</v>
      </c>
      <c r="H1555" s="79">
        <f>ROUND((C1555*(F1555)),2)</f>
        <v>0</v>
      </c>
      <c r="I1555" s="79"/>
    </row>
    <row r="1556" spans="1:10" hidden="1" outlineLevel="1" x14ac:dyDescent="0.2">
      <c r="A1556" s="62"/>
      <c r="B1556" s="76" t="s">
        <v>174</v>
      </c>
      <c r="C1556" s="78"/>
      <c r="D1556" s="78"/>
      <c r="E1556" s="79"/>
      <c r="F1556" s="79"/>
      <c r="G1556" s="79">
        <f>SUM(G1550:G1555)</f>
        <v>26268.450000000004</v>
      </c>
      <c r="H1556" s="79">
        <f>SUM(H1550:H1555)</f>
        <v>3485.09</v>
      </c>
      <c r="I1556" s="79">
        <f>SUM(G1556:H1556)</f>
        <v>29753.540000000005</v>
      </c>
    </row>
    <row r="1557" spans="1:10" collapsed="1" x14ac:dyDescent="0.2">
      <c r="A1557" s="62"/>
      <c r="C1557" s="78"/>
      <c r="D1557" s="78"/>
      <c r="E1557" s="79"/>
      <c r="F1557" s="79"/>
      <c r="G1557" s="79"/>
      <c r="H1557" s="79"/>
      <c r="I1557" s="79"/>
    </row>
    <row r="1558" spans="1:10" x14ac:dyDescent="0.2">
      <c r="A1558" s="71">
        <f>+A1546+0.01</f>
        <v>105.29000000000015</v>
      </c>
      <c r="B1558" s="72" t="s">
        <v>410</v>
      </c>
      <c r="C1558" s="73">
        <v>1</v>
      </c>
      <c r="D1558" s="73" t="s">
        <v>196</v>
      </c>
      <c r="E1558" s="74"/>
      <c r="F1558" s="74"/>
      <c r="G1558" s="74">
        <f>+G1568/C1560</f>
        <v>26447.350000000002</v>
      </c>
      <c r="H1558" s="74">
        <f>+H1568/C1560</f>
        <v>3525.76</v>
      </c>
      <c r="I1558" s="75">
        <f>+H1558+G1558</f>
        <v>29973.11</v>
      </c>
      <c r="J1558" s="66" t="s">
        <v>167</v>
      </c>
    </row>
    <row r="1559" spans="1:10" hidden="1" outlineLevel="1" x14ac:dyDescent="0.2">
      <c r="A1559" s="55"/>
      <c r="B1559" s="76" t="s">
        <v>411</v>
      </c>
      <c r="C1559" s="56"/>
      <c r="D1559" s="56"/>
      <c r="E1559" s="57"/>
      <c r="F1559" s="57"/>
      <c r="G1559" s="57"/>
      <c r="H1559" s="57"/>
      <c r="I1559" s="58"/>
      <c r="J1559" s="63"/>
    </row>
    <row r="1560" spans="1:10" hidden="1" outlineLevel="1" x14ac:dyDescent="0.2">
      <c r="A1560" s="55"/>
      <c r="B1560" s="77" t="s">
        <v>169</v>
      </c>
      <c r="C1560" s="78">
        <v>1</v>
      </c>
      <c r="D1560" s="78" t="s">
        <v>196</v>
      </c>
      <c r="E1560" s="57"/>
      <c r="F1560" s="57"/>
      <c r="G1560" s="57"/>
      <c r="H1560" s="57"/>
      <c r="I1560" s="58"/>
      <c r="J1560" s="63"/>
    </row>
    <row r="1561" spans="1:10" hidden="1" outlineLevel="1" x14ac:dyDescent="0.2">
      <c r="A1561" s="62"/>
      <c r="B1561" s="77" t="s">
        <v>170</v>
      </c>
      <c r="C1561" s="78"/>
      <c r="D1561" s="78"/>
      <c r="E1561" s="79"/>
      <c r="F1561" s="79"/>
      <c r="G1561" s="79"/>
      <c r="H1561" s="79"/>
      <c r="I1561" s="79"/>
    </row>
    <row r="1562" spans="1:10" hidden="1" outlineLevel="1" x14ac:dyDescent="0.2">
      <c r="A1562" s="62"/>
      <c r="B1562" s="76" t="s">
        <v>250</v>
      </c>
      <c r="C1562" s="78">
        <v>3.57</v>
      </c>
      <c r="D1562" s="78" t="s">
        <v>251</v>
      </c>
      <c r="E1562" s="79">
        <v>3281.36</v>
      </c>
      <c r="F1562" s="79">
        <v>590.64</v>
      </c>
      <c r="G1562" s="79">
        <f>ROUND((C1562*(E1562)),2)</f>
        <v>11714.46</v>
      </c>
      <c r="H1562" s="79">
        <f>ROUND((C1562*(F1562)),2)</f>
        <v>2108.58</v>
      </c>
      <c r="I1562" s="79"/>
    </row>
    <row r="1563" spans="1:10" hidden="1" outlineLevel="1" x14ac:dyDescent="0.2">
      <c r="A1563" s="62"/>
      <c r="B1563" s="76" t="s">
        <v>279</v>
      </c>
      <c r="C1563" s="78">
        <f>+C1560*1.1</f>
        <v>1.1000000000000001</v>
      </c>
      <c r="D1563" s="78" t="s">
        <v>196</v>
      </c>
      <c r="E1563" s="79">
        <v>6886.21</v>
      </c>
      <c r="F1563" s="79">
        <v>1134.8999999999999</v>
      </c>
      <c r="G1563" s="79">
        <f>ROUND((C1563*(E1563)),2)</f>
        <v>7574.83</v>
      </c>
      <c r="H1563" s="79">
        <f>ROUND((C1563*(F1563)),2)</f>
        <v>1248.3900000000001</v>
      </c>
      <c r="I1563" s="79"/>
    </row>
    <row r="1564" spans="1:10" hidden="1" outlineLevel="1" x14ac:dyDescent="0.2">
      <c r="A1564" s="62"/>
      <c r="B1564" s="76" t="s">
        <v>253</v>
      </c>
      <c r="C1564" s="78">
        <f>+C1562*2</f>
        <v>7.14</v>
      </c>
      <c r="D1564" s="78" t="s">
        <v>182</v>
      </c>
      <c r="E1564" s="79">
        <v>131.36000000000001</v>
      </c>
      <c r="F1564" s="79">
        <v>23.64</v>
      </c>
      <c r="G1564" s="79">
        <f>ROUND((C1564*(E1564)),2)</f>
        <v>937.91</v>
      </c>
      <c r="H1564" s="79">
        <f>ROUND((C1564*(F1564)),2)</f>
        <v>168.79</v>
      </c>
      <c r="I1564" s="79"/>
    </row>
    <row r="1565" spans="1:10" hidden="1" outlineLevel="1" x14ac:dyDescent="0.2">
      <c r="A1565" s="62"/>
      <c r="B1565" s="77" t="s">
        <v>190</v>
      </c>
      <c r="C1565" s="78"/>
      <c r="D1565" s="78"/>
      <c r="E1565" s="79"/>
      <c r="F1565" s="79"/>
      <c r="G1565" s="79"/>
      <c r="H1565" s="79"/>
      <c r="I1565" s="79"/>
    </row>
    <row r="1566" spans="1:10" hidden="1" outlineLevel="1" x14ac:dyDescent="0.2">
      <c r="A1566" s="62"/>
      <c r="B1566" s="76" t="s">
        <v>254</v>
      </c>
      <c r="C1566" s="78">
        <f>+C1562</f>
        <v>3.57</v>
      </c>
      <c r="D1566" s="78" t="s">
        <v>251</v>
      </c>
      <c r="E1566" s="79">
        <v>403.33769999999998</v>
      </c>
      <c r="F1566" s="79">
        <v>0</v>
      </c>
      <c r="G1566" s="79">
        <f>ROUND((C1566*(E1566)),2)</f>
        <v>1439.92</v>
      </c>
      <c r="H1566" s="79">
        <f>ROUND((C1566*(F1566)),2)</f>
        <v>0</v>
      </c>
      <c r="I1566" s="79"/>
    </row>
    <row r="1567" spans="1:10" hidden="1" outlineLevel="1" x14ac:dyDescent="0.2">
      <c r="A1567" s="62"/>
      <c r="B1567" s="76" t="s">
        <v>379</v>
      </c>
      <c r="C1567" s="78">
        <v>4.76</v>
      </c>
      <c r="D1567" s="78" t="s">
        <v>255</v>
      </c>
      <c r="E1567" s="79">
        <v>1004.25</v>
      </c>
      <c r="F1567" s="79">
        <v>0</v>
      </c>
      <c r="G1567" s="79">
        <f>ROUND((C1567*(E1567)),2)</f>
        <v>4780.2299999999996</v>
      </c>
      <c r="H1567" s="79">
        <f>ROUND((C1567*(F1567)),2)</f>
        <v>0</v>
      </c>
      <c r="I1567" s="79"/>
    </row>
    <row r="1568" spans="1:10" hidden="1" outlineLevel="1" x14ac:dyDescent="0.2">
      <c r="A1568" s="62"/>
      <c r="B1568" s="76" t="s">
        <v>174</v>
      </c>
      <c r="C1568" s="78"/>
      <c r="D1568" s="78"/>
      <c r="E1568" s="79"/>
      <c r="F1568" s="79"/>
      <c r="G1568" s="79">
        <f>SUM(G1562:G1567)</f>
        <v>26447.350000000002</v>
      </c>
      <c r="H1568" s="79">
        <f>SUM(H1562:H1567)</f>
        <v>3525.76</v>
      </c>
      <c r="I1568" s="79">
        <f>SUM(G1568:H1568)</f>
        <v>29973.11</v>
      </c>
    </row>
    <row r="1569" spans="1:10" collapsed="1" x14ac:dyDescent="0.2">
      <c r="A1569" s="62"/>
      <c r="C1569" s="78"/>
      <c r="D1569" s="78"/>
      <c r="E1569" s="79"/>
      <c r="F1569" s="79"/>
      <c r="G1569" s="79"/>
      <c r="H1569" s="79"/>
      <c r="I1569" s="79"/>
    </row>
    <row r="1570" spans="1:10" ht="24" x14ac:dyDescent="0.2">
      <c r="A1570" s="71">
        <f>+A1558+0.01</f>
        <v>105.30000000000015</v>
      </c>
      <c r="B1570" s="72" t="s">
        <v>412</v>
      </c>
      <c r="C1570" s="73">
        <v>1</v>
      </c>
      <c r="D1570" s="73" t="s">
        <v>196</v>
      </c>
      <c r="E1570" s="74"/>
      <c r="F1570" s="74"/>
      <c r="G1570" s="74">
        <f>+G1580/C1572</f>
        <v>26580.55</v>
      </c>
      <c r="H1570" s="74">
        <f>+H1580/C1572</f>
        <v>3549.74</v>
      </c>
      <c r="I1570" s="75">
        <f>+H1570+G1570</f>
        <v>30130.29</v>
      </c>
      <c r="J1570" s="66" t="s">
        <v>167</v>
      </c>
    </row>
    <row r="1571" spans="1:10" hidden="1" outlineLevel="1" x14ac:dyDescent="0.2">
      <c r="A1571" s="55"/>
      <c r="B1571" s="76" t="s">
        <v>411</v>
      </c>
      <c r="C1571" s="56"/>
      <c r="D1571" s="56"/>
      <c r="E1571" s="57"/>
      <c r="F1571" s="57"/>
      <c r="G1571" s="57"/>
      <c r="H1571" s="57"/>
      <c r="I1571" s="58"/>
      <c r="J1571" s="63"/>
    </row>
    <row r="1572" spans="1:10" hidden="1" outlineLevel="1" x14ac:dyDescent="0.2">
      <c r="A1572" s="55"/>
      <c r="B1572" s="77" t="s">
        <v>169</v>
      </c>
      <c r="C1572" s="78">
        <v>1</v>
      </c>
      <c r="D1572" s="78" t="s">
        <v>196</v>
      </c>
      <c r="E1572" s="57"/>
      <c r="F1572" s="57"/>
      <c r="G1572" s="57"/>
      <c r="H1572" s="57"/>
      <c r="I1572" s="58"/>
      <c r="J1572" s="63"/>
    </row>
    <row r="1573" spans="1:10" hidden="1" outlineLevel="1" x14ac:dyDescent="0.2">
      <c r="A1573" s="62"/>
      <c r="B1573" s="77" t="s">
        <v>170</v>
      </c>
      <c r="C1573" s="78"/>
      <c r="D1573" s="78"/>
      <c r="E1573" s="79"/>
      <c r="F1573" s="79"/>
      <c r="G1573" s="79"/>
      <c r="H1573" s="79"/>
      <c r="I1573" s="79"/>
    </row>
    <row r="1574" spans="1:10" hidden="1" outlineLevel="1" x14ac:dyDescent="0.2">
      <c r="A1574" s="62"/>
      <c r="B1574" s="76" t="s">
        <v>250</v>
      </c>
      <c r="C1574" s="78">
        <v>3.57</v>
      </c>
      <c r="D1574" s="78" t="s">
        <v>251</v>
      </c>
      <c r="E1574" s="79">
        <v>3281.36</v>
      </c>
      <c r="F1574" s="79">
        <v>590.64</v>
      </c>
      <c r="G1574" s="79">
        <f>ROUND((C1574*(E1574)),2)</f>
        <v>11714.46</v>
      </c>
      <c r="H1574" s="79">
        <f>ROUND((C1574*(F1574)),2)</f>
        <v>2108.58</v>
      </c>
      <c r="I1574" s="79"/>
    </row>
    <row r="1575" spans="1:10" hidden="1" outlineLevel="1" x14ac:dyDescent="0.2">
      <c r="A1575" s="62"/>
      <c r="B1575" s="76" t="s">
        <v>381</v>
      </c>
      <c r="C1575" s="78">
        <f>+C1572*1.1</f>
        <v>1.1000000000000001</v>
      </c>
      <c r="D1575" s="78" t="s">
        <v>196</v>
      </c>
      <c r="E1575" s="79">
        <v>7007.3</v>
      </c>
      <c r="F1575" s="79">
        <v>1156.7</v>
      </c>
      <c r="G1575" s="79">
        <f>ROUND((C1575*(E1575)),2)</f>
        <v>7708.03</v>
      </c>
      <c r="H1575" s="79">
        <f>ROUND((C1575*(F1575)),2)</f>
        <v>1272.3699999999999</v>
      </c>
      <c r="I1575" s="79"/>
    </row>
    <row r="1576" spans="1:10" hidden="1" outlineLevel="1" x14ac:dyDescent="0.2">
      <c r="A1576" s="62"/>
      <c r="B1576" s="76" t="s">
        <v>253</v>
      </c>
      <c r="C1576" s="78">
        <f>+C1574*2</f>
        <v>7.14</v>
      </c>
      <c r="D1576" s="78" t="s">
        <v>182</v>
      </c>
      <c r="E1576" s="79">
        <v>131.36000000000001</v>
      </c>
      <c r="F1576" s="79">
        <v>23.64</v>
      </c>
      <c r="G1576" s="79">
        <f>ROUND((C1576*(E1576)),2)</f>
        <v>937.91</v>
      </c>
      <c r="H1576" s="79">
        <f>ROUND((C1576*(F1576)),2)</f>
        <v>168.79</v>
      </c>
      <c r="I1576" s="79"/>
    </row>
    <row r="1577" spans="1:10" hidden="1" outlineLevel="1" x14ac:dyDescent="0.2">
      <c r="A1577" s="62"/>
      <c r="B1577" s="77" t="s">
        <v>190</v>
      </c>
      <c r="C1577" s="78"/>
      <c r="D1577" s="78"/>
      <c r="E1577" s="79"/>
      <c r="F1577" s="79"/>
      <c r="G1577" s="79"/>
      <c r="H1577" s="79"/>
      <c r="I1577" s="79"/>
    </row>
    <row r="1578" spans="1:10" hidden="1" outlineLevel="1" x14ac:dyDescent="0.2">
      <c r="A1578" s="62"/>
      <c r="B1578" s="76" t="s">
        <v>254</v>
      </c>
      <c r="C1578" s="78">
        <f>+C1574</f>
        <v>3.57</v>
      </c>
      <c r="D1578" s="78" t="s">
        <v>251</v>
      </c>
      <c r="E1578" s="79">
        <v>403.33769999999998</v>
      </c>
      <c r="F1578" s="79">
        <v>0</v>
      </c>
      <c r="G1578" s="79">
        <f>ROUND((C1578*(E1578)),2)</f>
        <v>1439.92</v>
      </c>
      <c r="H1578" s="79">
        <f>ROUND((C1578*(F1578)),2)</f>
        <v>0</v>
      </c>
      <c r="I1578" s="79"/>
    </row>
    <row r="1579" spans="1:10" hidden="1" outlineLevel="1" x14ac:dyDescent="0.2">
      <c r="A1579" s="62"/>
      <c r="B1579" s="76" t="s">
        <v>379</v>
      </c>
      <c r="C1579" s="78">
        <v>4.76</v>
      </c>
      <c r="D1579" s="78" t="s">
        <v>255</v>
      </c>
      <c r="E1579" s="79">
        <v>1004.25</v>
      </c>
      <c r="F1579" s="79">
        <v>0</v>
      </c>
      <c r="G1579" s="79">
        <f>ROUND((C1579*(E1579)),2)</f>
        <v>4780.2299999999996</v>
      </c>
      <c r="H1579" s="79">
        <f>ROUND((C1579*(F1579)),2)</f>
        <v>0</v>
      </c>
      <c r="I1579" s="79"/>
    </row>
    <row r="1580" spans="1:10" hidden="1" outlineLevel="1" x14ac:dyDescent="0.2">
      <c r="A1580" s="62"/>
      <c r="B1580" s="76" t="s">
        <v>174</v>
      </c>
      <c r="C1580" s="78"/>
      <c r="D1580" s="78"/>
      <c r="E1580" s="79"/>
      <c r="F1580" s="79"/>
      <c r="G1580" s="79">
        <f>SUM(G1574:G1579)</f>
        <v>26580.55</v>
      </c>
      <c r="H1580" s="79">
        <f>SUM(H1574:H1579)</f>
        <v>3549.74</v>
      </c>
      <c r="I1580" s="79">
        <f>SUM(G1580:H1580)</f>
        <v>30130.29</v>
      </c>
    </row>
    <row r="1581" spans="1:10" collapsed="1" x14ac:dyDescent="0.2">
      <c r="A1581" s="62"/>
      <c r="C1581" s="78"/>
      <c r="D1581" s="78"/>
      <c r="E1581" s="79"/>
      <c r="F1581" s="79"/>
      <c r="G1581" s="79"/>
      <c r="H1581" s="79"/>
      <c r="I1581" s="79"/>
    </row>
    <row r="1582" spans="1:10" x14ac:dyDescent="0.2">
      <c r="A1582" s="71">
        <f>+A1570+0.01</f>
        <v>105.31000000000016</v>
      </c>
      <c r="B1582" s="72" t="s">
        <v>413</v>
      </c>
      <c r="C1582" s="73">
        <v>1</v>
      </c>
      <c r="D1582" s="73" t="s">
        <v>196</v>
      </c>
      <c r="E1582" s="74"/>
      <c r="F1582" s="74"/>
      <c r="G1582" s="74">
        <f>+G1592/C1584</f>
        <v>26059.81</v>
      </c>
      <c r="H1582" s="74">
        <f>+H1592/C1584</f>
        <v>3571.08</v>
      </c>
      <c r="I1582" s="75">
        <f>+H1582+G1582</f>
        <v>29630.89</v>
      </c>
      <c r="J1582" s="66" t="s">
        <v>167</v>
      </c>
    </row>
    <row r="1583" spans="1:10" hidden="1" outlineLevel="1" x14ac:dyDescent="0.2">
      <c r="A1583" s="55"/>
      <c r="B1583" s="76" t="s">
        <v>411</v>
      </c>
      <c r="C1583" s="56"/>
      <c r="D1583" s="56"/>
      <c r="E1583" s="57"/>
      <c r="F1583" s="57"/>
      <c r="G1583" s="57"/>
      <c r="H1583" s="57"/>
      <c r="I1583" s="58"/>
      <c r="J1583" s="63"/>
    </row>
    <row r="1584" spans="1:10" hidden="1" outlineLevel="1" x14ac:dyDescent="0.2">
      <c r="A1584" s="55"/>
      <c r="B1584" s="77" t="s">
        <v>169</v>
      </c>
      <c r="C1584" s="78">
        <v>1</v>
      </c>
      <c r="D1584" s="78" t="s">
        <v>196</v>
      </c>
      <c r="E1584" s="57"/>
      <c r="F1584" s="57"/>
      <c r="G1584" s="57"/>
      <c r="H1584" s="57"/>
      <c r="I1584" s="58"/>
      <c r="J1584" s="63"/>
    </row>
    <row r="1585" spans="1:10" hidden="1" outlineLevel="1" x14ac:dyDescent="0.2">
      <c r="A1585" s="62"/>
      <c r="B1585" s="77" t="s">
        <v>170</v>
      </c>
      <c r="C1585" s="78"/>
      <c r="D1585" s="78"/>
      <c r="E1585" s="79"/>
      <c r="F1585" s="79"/>
      <c r="G1585" s="79"/>
      <c r="H1585" s="79"/>
      <c r="I1585" s="79"/>
    </row>
    <row r="1586" spans="1:10" hidden="1" outlineLevel="1" x14ac:dyDescent="0.2">
      <c r="A1586" s="62"/>
      <c r="B1586" s="76" t="s">
        <v>250</v>
      </c>
      <c r="C1586" s="78">
        <v>3.57</v>
      </c>
      <c r="D1586" s="78" t="s">
        <v>251</v>
      </c>
      <c r="E1586" s="79">
        <v>3281.36</v>
      </c>
      <c r="F1586" s="79">
        <v>590.64</v>
      </c>
      <c r="G1586" s="79">
        <f>ROUND((C1586*(E1586)),2)</f>
        <v>11714.46</v>
      </c>
      <c r="H1586" s="79">
        <f>ROUND((C1586*(F1586)),2)</f>
        <v>2108.58</v>
      </c>
      <c r="I1586" s="79"/>
    </row>
    <row r="1587" spans="1:10" hidden="1" outlineLevel="1" x14ac:dyDescent="0.2">
      <c r="A1587" s="62"/>
      <c r="B1587" s="76" t="s">
        <v>383</v>
      </c>
      <c r="C1587" s="78">
        <f>+C1584*1.1</f>
        <v>1.1000000000000001</v>
      </c>
      <c r="D1587" s="78" t="s">
        <v>196</v>
      </c>
      <c r="E1587" s="79">
        <v>6533.9</v>
      </c>
      <c r="F1587" s="79">
        <v>1176.0999999999999</v>
      </c>
      <c r="G1587" s="79">
        <f>ROUND((C1587*(E1587)),2)</f>
        <v>7187.29</v>
      </c>
      <c r="H1587" s="79">
        <f>ROUND((C1587*(F1587)),2)</f>
        <v>1293.71</v>
      </c>
      <c r="I1587" s="79"/>
    </row>
    <row r="1588" spans="1:10" hidden="1" outlineLevel="1" x14ac:dyDescent="0.2">
      <c r="A1588" s="62"/>
      <c r="B1588" s="76" t="s">
        <v>253</v>
      </c>
      <c r="C1588" s="78">
        <f>+C1586*2</f>
        <v>7.14</v>
      </c>
      <c r="D1588" s="78" t="s">
        <v>182</v>
      </c>
      <c r="E1588" s="79">
        <v>131.36000000000001</v>
      </c>
      <c r="F1588" s="79">
        <v>23.64</v>
      </c>
      <c r="G1588" s="79">
        <f>ROUND((C1588*(E1588)),2)</f>
        <v>937.91</v>
      </c>
      <c r="H1588" s="79">
        <f>ROUND((C1588*(F1588)),2)</f>
        <v>168.79</v>
      </c>
      <c r="I1588" s="79"/>
    </row>
    <row r="1589" spans="1:10" hidden="1" outlineLevel="1" x14ac:dyDescent="0.2">
      <c r="A1589" s="62"/>
      <c r="B1589" s="77" t="s">
        <v>190</v>
      </c>
      <c r="C1589" s="78"/>
      <c r="D1589" s="78"/>
      <c r="E1589" s="79"/>
      <c r="F1589" s="79"/>
      <c r="G1589" s="79"/>
      <c r="H1589" s="79"/>
      <c r="I1589" s="79"/>
    </row>
    <row r="1590" spans="1:10" hidden="1" outlineLevel="1" x14ac:dyDescent="0.2">
      <c r="A1590" s="62"/>
      <c r="B1590" s="76" t="s">
        <v>254</v>
      </c>
      <c r="C1590" s="78">
        <f>+C1586</f>
        <v>3.57</v>
      </c>
      <c r="D1590" s="78" t="s">
        <v>251</v>
      </c>
      <c r="E1590" s="79">
        <v>403.33769999999998</v>
      </c>
      <c r="F1590" s="79">
        <v>0</v>
      </c>
      <c r="G1590" s="79">
        <f>ROUND((C1590*(E1590)),2)</f>
        <v>1439.92</v>
      </c>
      <c r="H1590" s="79">
        <f>ROUND((C1590*(F1590)),2)</f>
        <v>0</v>
      </c>
      <c r="I1590" s="79"/>
    </row>
    <row r="1591" spans="1:10" hidden="1" outlineLevel="1" x14ac:dyDescent="0.2">
      <c r="A1591" s="62"/>
      <c r="B1591" s="76" t="s">
        <v>379</v>
      </c>
      <c r="C1591" s="78">
        <v>4.76</v>
      </c>
      <c r="D1591" s="78" t="s">
        <v>255</v>
      </c>
      <c r="E1591" s="79">
        <v>1004.25</v>
      </c>
      <c r="F1591" s="79">
        <v>0</v>
      </c>
      <c r="G1591" s="79">
        <f>ROUND((C1591*(E1591)),2)</f>
        <v>4780.2299999999996</v>
      </c>
      <c r="H1591" s="79">
        <f>ROUND((C1591*(F1591)),2)</f>
        <v>0</v>
      </c>
      <c r="I1591" s="79"/>
    </row>
    <row r="1592" spans="1:10" hidden="1" outlineLevel="1" x14ac:dyDescent="0.2">
      <c r="A1592" s="62"/>
      <c r="B1592" s="76" t="s">
        <v>174</v>
      </c>
      <c r="C1592" s="78"/>
      <c r="D1592" s="78"/>
      <c r="E1592" s="79"/>
      <c r="F1592" s="79"/>
      <c r="G1592" s="79">
        <f>SUM(G1586:G1591)</f>
        <v>26059.81</v>
      </c>
      <c r="H1592" s="79">
        <f>SUM(H1586:H1591)</f>
        <v>3571.08</v>
      </c>
      <c r="I1592" s="79">
        <f>SUM(G1592:H1592)</f>
        <v>29630.89</v>
      </c>
    </row>
    <row r="1593" spans="1:10" collapsed="1" x14ac:dyDescent="0.2">
      <c r="A1593" s="62"/>
      <c r="C1593" s="78"/>
      <c r="D1593" s="78"/>
      <c r="E1593" s="79"/>
      <c r="F1593" s="79"/>
      <c r="G1593" s="79"/>
      <c r="H1593" s="79"/>
      <c r="I1593" s="79"/>
    </row>
    <row r="1594" spans="1:10" x14ac:dyDescent="0.2">
      <c r="A1594" s="71">
        <f>+A1582+0.01</f>
        <v>105.32000000000016</v>
      </c>
      <c r="B1594" s="72" t="s">
        <v>414</v>
      </c>
      <c r="C1594" s="73">
        <v>1</v>
      </c>
      <c r="D1594" s="73" t="s">
        <v>196</v>
      </c>
      <c r="E1594" s="74"/>
      <c r="F1594" s="74"/>
      <c r="G1594" s="74">
        <f>+G1604/C1596</f>
        <v>26609.81</v>
      </c>
      <c r="H1594" s="74">
        <f>+H1604/C1596</f>
        <v>3670.08</v>
      </c>
      <c r="I1594" s="75">
        <f>+H1594+G1594</f>
        <v>30279.89</v>
      </c>
      <c r="J1594" s="66" t="s">
        <v>167</v>
      </c>
    </row>
    <row r="1595" spans="1:10" hidden="1" outlineLevel="1" x14ac:dyDescent="0.2">
      <c r="A1595" s="55"/>
      <c r="B1595" s="76" t="s">
        <v>411</v>
      </c>
      <c r="C1595" s="56"/>
      <c r="D1595" s="56"/>
      <c r="E1595" s="57"/>
      <c r="F1595" s="57"/>
      <c r="G1595" s="57"/>
      <c r="H1595" s="57"/>
      <c r="I1595" s="58"/>
      <c r="J1595" s="63"/>
    </row>
    <row r="1596" spans="1:10" hidden="1" outlineLevel="1" x14ac:dyDescent="0.2">
      <c r="A1596" s="55"/>
      <c r="B1596" s="77" t="s">
        <v>169</v>
      </c>
      <c r="C1596" s="78">
        <v>1</v>
      </c>
      <c r="D1596" s="78" t="s">
        <v>196</v>
      </c>
      <c r="E1596" s="57"/>
      <c r="F1596" s="57"/>
      <c r="G1596" s="57"/>
      <c r="H1596" s="57"/>
      <c r="I1596" s="58"/>
      <c r="J1596" s="63"/>
    </row>
    <row r="1597" spans="1:10" hidden="1" outlineLevel="1" x14ac:dyDescent="0.2">
      <c r="A1597" s="62"/>
      <c r="B1597" s="77" t="s">
        <v>170</v>
      </c>
      <c r="C1597" s="78"/>
      <c r="D1597" s="78"/>
      <c r="E1597" s="79"/>
      <c r="F1597" s="79"/>
      <c r="G1597" s="79"/>
      <c r="H1597" s="79"/>
      <c r="I1597" s="79"/>
    </row>
    <row r="1598" spans="1:10" hidden="1" outlineLevel="1" x14ac:dyDescent="0.2">
      <c r="A1598" s="62"/>
      <c r="B1598" s="76" t="s">
        <v>250</v>
      </c>
      <c r="C1598" s="78">
        <v>3.57</v>
      </c>
      <c r="D1598" s="78" t="s">
        <v>251</v>
      </c>
      <c r="E1598" s="79">
        <v>3281.36</v>
      </c>
      <c r="F1598" s="79">
        <v>590.64</v>
      </c>
      <c r="G1598" s="79">
        <f>ROUND((C1598*(E1598)),2)</f>
        <v>11714.46</v>
      </c>
      <c r="H1598" s="79">
        <f>ROUND((C1598*(F1598)),2)</f>
        <v>2108.58</v>
      </c>
      <c r="I1598" s="79"/>
    </row>
    <row r="1599" spans="1:10" hidden="1" outlineLevel="1" x14ac:dyDescent="0.2">
      <c r="A1599" s="62"/>
      <c r="B1599" s="76" t="s">
        <v>383</v>
      </c>
      <c r="C1599" s="78">
        <f>+C1596*1.1</f>
        <v>1.1000000000000001</v>
      </c>
      <c r="D1599" s="78" t="s">
        <v>196</v>
      </c>
      <c r="E1599" s="79">
        <v>7033.9</v>
      </c>
      <c r="F1599" s="79">
        <v>1266.0999999999999</v>
      </c>
      <c r="G1599" s="79">
        <f>ROUND((C1599*(E1599)),2)</f>
        <v>7737.29</v>
      </c>
      <c r="H1599" s="79">
        <f>ROUND((C1599*(F1599)),2)</f>
        <v>1392.71</v>
      </c>
      <c r="I1599" s="79"/>
    </row>
    <row r="1600" spans="1:10" hidden="1" outlineLevel="1" x14ac:dyDescent="0.2">
      <c r="A1600" s="62"/>
      <c r="B1600" s="76" t="s">
        <v>253</v>
      </c>
      <c r="C1600" s="78">
        <f>+C1598*2</f>
        <v>7.14</v>
      </c>
      <c r="D1600" s="78" t="s">
        <v>182</v>
      </c>
      <c r="E1600" s="79">
        <v>131.36000000000001</v>
      </c>
      <c r="F1600" s="79">
        <v>23.64</v>
      </c>
      <c r="G1600" s="79">
        <f>ROUND((C1600*(E1600)),2)</f>
        <v>937.91</v>
      </c>
      <c r="H1600" s="79">
        <f>ROUND((C1600*(F1600)),2)</f>
        <v>168.79</v>
      </c>
      <c r="I1600" s="79"/>
    </row>
    <row r="1601" spans="1:10" hidden="1" outlineLevel="1" x14ac:dyDescent="0.2">
      <c r="A1601" s="62"/>
      <c r="B1601" s="77" t="s">
        <v>190</v>
      </c>
      <c r="C1601" s="78"/>
      <c r="D1601" s="78"/>
      <c r="E1601" s="79"/>
      <c r="F1601" s="79"/>
      <c r="G1601" s="79"/>
      <c r="H1601" s="79"/>
      <c r="I1601" s="79"/>
    </row>
    <row r="1602" spans="1:10" hidden="1" outlineLevel="1" x14ac:dyDescent="0.2">
      <c r="A1602" s="62"/>
      <c r="B1602" s="76" t="s">
        <v>254</v>
      </c>
      <c r="C1602" s="78">
        <f>+C1598</f>
        <v>3.57</v>
      </c>
      <c r="D1602" s="78" t="s">
        <v>251</v>
      </c>
      <c r="E1602" s="79">
        <v>403.33769999999998</v>
      </c>
      <c r="F1602" s="79">
        <v>0</v>
      </c>
      <c r="G1602" s="79">
        <f>ROUND((C1602*(E1602)),2)</f>
        <v>1439.92</v>
      </c>
      <c r="H1602" s="79">
        <f>ROUND((C1602*(F1602)),2)</f>
        <v>0</v>
      </c>
      <c r="I1602" s="79"/>
    </row>
    <row r="1603" spans="1:10" hidden="1" outlineLevel="1" x14ac:dyDescent="0.2">
      <c r="A1603" s="62"/>
      <c r="B1603" s="76" t="s">
        <v>379</v>
      </c>
      <c r="C1603" s="78">
        <v>4.76</v>
      </c>
      <c r="D1603" s="78" t="s">
        <v>255</v>
      </c>
      <c r="E1603" s="79">
        <v>1004.25</v>
      </c>
      <c r="F1603" s="79">
        <v>0</v>
      </c>
      <c r="G1603" s="79">
        <f>ROUND((C1603*(E1603)),2)</f>
        <v>4780.2299999999996</v>
      </c>
      <c r="H1603" s="79">
        <f>ROUND((C1603*(F1603)),2)</f>
        <v>0</v>
      </c>
      <c r="I1603" s="79"/>
    </row>
    <row r="1604" spans="1:10" hidden="1" outlineLevel="1" x14ac:dyDescent="0.2">
      <c r="A1604" s="62"/>
      <c r="B1604" s="76" t="s">
        <v>174</v>
      </c>
      <c r="C1604" s="78"/>
      <c r="D1604" s="78"/>
      <c r="E1604" s="79"/>
      <c r="F1604" s="79"/>
      <c r="G1604" s="79">
        <f>SUM(G1598:G1603)</f>
        <v>26609.81</v>
      </c>
      <c r="H1604" s="79">
        <f>SUM(H1598:H1603)</f>
        <v>3670.08</v>
      </c>
      <c r="I1604" s="79">
        <f>SUM(G1604:H1604)</f>
        <v>30279.89</v>
      </c>
    </row>
    <row r="1605" spans="1:10" collapsed="1" x14ac:dyDescent="0.2">
      <c r="A1605" s="62"/>
      <c r="C1605" s="78"/>
      <c r="D1605" s="78"/>
      <c r="E1605" s="79"/>
      <c r="F1605" s="79"/>
      <c r="G1605" s="79"/>
      <c r="H1605" s="79"/>
      <c r="I1605" s="79"/>
    </row>
    <row r="1606" spans="1:10" x14ac:dyDescent="0.2">
      <c r="A1606" s="71">
        <f>+A1594+0.01</f>
        <v>105.33000000000017</v>
      </c>
      <c r="B1606" s="72" t="s">
        <v>415</v>
      </c>
      <c r="C1606" s="73">
        <v>1</v>
      </c>
      <c r="D1606" s="73" t="s">
        <v>196</v>
      </c>
      <c r="E1606" s="74"/>
      <c r="F1606" s="74"/>
      <c r="G1606" s="74">
        <f>+G1616/C1608</f>
        <v>26447.350000000002</v>
      </c>
      <c r="H1606" s="74">
        <f>+H1616/C1608</f>
        <v>3525.76</v>
      </c>
      <c r="I1606" s="75">
        <f>+H1606+G1606</f>
        <v>29973.11</v>
      </c>
      <c r="J1606" s="66" t="s">
        <v>167</v>
      </c>
    </row>
    <row r="1607" spans="1:10" hidden="1" outlineLevel="1" x14ac:dyDescent="0.2">
      <c r="A1607" s="55"/>
      <c r="B1607" s="76" t="s">
        <v>416</v>
      </c>
      <c r="C1607" s="56"/>
      <c r="D1607" s="56"/>
      <c r="E1607" s="57"/>
      <c r="F1607" s="57"/>
      <c r="G1607" s="57"/>
      <c r="H1607" s="57"/>
      <c r="I1607" s="58"/>
      <c r="J1607" s="63"/>
    </row>
    <row r="1608" spans="1:10" hidden="1" outlineLevel="1" x14ac:dyDescent="0.2">
      <c r="A1608" s="55"/>
      <c r="B1608" s="77" t="s">
        <v>169</v>
      </c>
      <c r="C1608" s="78">
        <v>1</v>
      </c>
      <c r="D1608" s="78" t="s">
        <v>196</v>
      </c>
      <c r="E1608" s="57"/>
      <c r="F1608" s="57"/>
      <c r="G1608" s="57"/>
      <c r="H1608" s="57"/>
      <c r="I1608" s="58"/>
      <c r="J1608" s="63"/>
    </row>
    <row r="1609" spans="1:10" hidden="1" outlineLevel="1" x14ac:dyDescent="0.2">
      <c r="A1609" s="62"/>
      <c r="B1609" s="77" t="s">
        <v>170</v>
      </c>
      <c r="C1609" s="78"/>
      <c r="D1609" s="78"/>
      <c r="E1609" s="79"/>
      <c r="F1609" s="79"/>
      <c r="G1609" s="79"/>
      <c r="H1609" s="79"/>
      <c r="I1609" s="79"/>
    </row>
    <row r="1610" spans="1:10" hidden="1" outlineLevel="1" x14ac:dyDescent="0.2">
      <c r="A1610" s="62"/>
      <c r="B1610" s="76" t="s">
        <v>250</v>
      </c>
      <c r="C1610" s="78">
        <v>3.57</v>
      </c>
      <c r="D1610" s="78" t="s">
        <v>251</v>
      </c>
      <c r="E1610" s="79">
        <v>3281.36</v>
      </c>
      <c r="F1610" s="79">
        <v>590.64</v>
      </c>
      <c r="G1610" s="79">
        <f>ROUND((C1610*(E1610)),2)</f>
        <v>11714.46</v>
      </c>
      <c r="H1610" s="79">
        <f>ROUND((C1610*(F1610)),2)</f>
        <v>2108.58</v>
      </c>
      <c r="I1610" s="79"/>
    </row>
    <row r="1611" spans="1:10" hidden="1" outlineLevel="1" x14ac:dyDescent="0.2">
      <c r="A1611" s="62"/>
      <c r="B1611" s="76" t="s">
        <v>279</v>
      </c>
      <c r="C1611" s="78">
        <f>+C1608*1.1</f>
        <v>1.1000000000000001</v>
      </c>
      <c r="D1611" s="78" t="s">
        <v>196</v>
      </c>
      <c r="E1611" s="79">
        <v>6886.21</v>
      </c>
      <c r="F1611" s="79">
        <v>1134.8999999999999</v>
      </c>
      <c r="G1611" s="79">
        <f>ROUND((C1611*(E1611)),2)</f>
        <v>7574.83</v>
      </c>
      <c r="H1611" s="79">
        <f>ROUND((C1611*(F1611)),2)</f>
        <v>1248.3900000000001</v>
      </c>
      <c r="I1611" s="79"/>
    </row>
    <row r="1612" spans="1:10" hidden="1" outlineLevel="1" x14ac:dyDescent="0.2">
      <c r="A1612" s="62"/>
      <c r="B1612" s="76" t="s">
        <v>253</v>
      </c>
      <c r="C1612" s="78">
        <f>+C1610*2</f>
        <v>7.14</v>
      </c>
      <c r="D1612" s="78" t="s">
        <v>182</v>
      </c>
      <c r="E1612" s="79">
        <v>131.36000000000001</v>
      </c>
      <c r="F1612" s="79">
        <v>23.64</v>
      </c>
      <c r="G1612" s="79">
        <f>ROUND((C1612*(E1612)),2)</f>
        <v>937.91</v>
      </c>
      <c r="H1612" s="79">
        <f>ROUND((C1612*(F1612)),2)</f>
        <v>168.79</v>
      </c>
      <c r="I1612" s="79"/>
    </row>
    <row r="1613" spans="1:10" hidden="1" outlineLevel="1" x14ac:dyDescent="0.2">
      <c r="A1613" s="62"/>
      <c r="B1613" s="77" t="s">
        <v>190</v>
      </c>
      <c r="C1613" s="78"/>
      <c r="D1613" s="78"/>
      <c r="E1613" s="79"/>
      <c r="F1613" s="79"/>
      <c r="G1613" s="79"/>
      <c r="H1613" s="79"/>
      <c r="I1613" s="79"/>
    </row>
    <row r="1614" spans="1:10" hidden="1" outlineLevel="1" x14ac:dyDescent="0.2">
      <c r="A1614" s="62"/>
      <c r="B1614" s="76" t="s">
        <v>254</v>
      </c>
      <c r="C1614" s="78">
        <f>+C1610</f>
        <v>3.57</v>
      </c>
      <c r="D1614" s="78" t="s">
        <v>251</v>
      </c>
      <c r="E1614" s="79">
        <v>403.33769999999998</v>
      </c>
      <c r="F1614" s="79">
        <v>0</v>
      </c>
      <c r="G1614" s="79">
        <f>ROUND((C1614*(E1614)),2)</f>
        <v>1439.92</v>
      </c>
      <c r="H1614" s="79">
        <f>ROUND((C1614*(F1614)),2)</f>
        <v>0</v>
      </c>
      <c r="I1614" s="79"/>
    </row>
    <row r="1615" spans="1:10" hidden="1" outlineLevel="1" x14ac:dyDescent="0.2">
      <c r="A1615" s="62"/>
      <c r="B1615" s="76" t="s">
        <v>379</v>
      </c>
      <c r="C1615" s="78">
        <v>4.76</v>
      </c>
      <c r="D1615" s="78" t="s">
        <v>255</v>
      </c>
      <c r="E1615" s="79">
        <v>1004.25</v>
      </c>
      <c r="F1615" s="79">
        <v>0</v>
      </c>
      <c r="G1615" s="79">
        <f>ROUND((C1615*(E1615)),2)</f>
        <v>4780.2299999999996</v>
      </c>
      <c r="H1615" s="79">
        <f>ROUND((C1615*(F1615)),2)</f>
        <v>0</v>
      </c>
      <c r="I1615" s="79"/>
    </row>
    <row r="1616" spans="1:10" hidden="1" outlineLevel="1" x14ac:dyDescent="0.2">
      <c r="A1616" s="62"/>
      <c r="B1616" s="76" t="s">
        <v>174</v>
      </c>
      <c r="C1616" s="78"/>
      <c r="D1616" s="78"/>
      <c r="E1616" s="79"/>
      <c r="F1616" s="79"/>
      <c r="G1616" s="79">
        <f>SUM(G1610:G1615)</f>
        <v>26447.350000000002</v>
      </c>
      <c r="H1616" s="79">
        <f>SUM(H1610:H1615)</f>
        <v>3525.76</v>
      </c>
      <c r="I1616" s="79">
        <f>SUM(G1616:H1616)</f>
        <v>29973.11</v>
      </c>
    </row>
    <row r="1617" spans="1:10" collapsed="1" x14ac:dyDescent="0.2">
      <c r="A1617" s="62"/>
      <c r="C1617" s="78"/>
      <c r="D1617" s="78"/>
      <c r="E1617" s="79"/>
      <c r="F1617" s="79"/>
      <c r="G1617" s="79"/>
      <c r="H1617" s="79"/>
      <c r="I1617" s="79"/>
    </row>
    <row r="1618" spans="1:10" ht="24" x14ac:dyDescent="0.2">
      <c r="A1618" s="71">
        <f>+A1606+0.01</f>
        <v>105.34000000000017</v>
      </c>
      <c r="B1618" s="72" t="s">
        <v>417</v>
      </c>
      <c r="C1618" s="73">
        <v>1</v>
      </c>
      <c r="D1618" s="73" t="s">
        <v>196</v>
      </c>
      <c r="E1618" s="74"/>
      <c r="F1618" s="74"/>
      <c r="G1618" s="74">
        <f>+G1628/C1620</f>
        <v>26580.55</v>
      </c>
      <c r="H1618" s="74">
        <f>+H1628/C1620</f>
        <v>3549.74</v>
      </c>
      <c r="I1618" s="75">
        <f>+H1618+G1618</f>
        <v>30130.29</v>
      </c>
      <c r="J1618" s="66" t="s">
        <v>167</v>
      </c>
    </row>
    <row r="1619" spans="1:10" hidden="1" outlineLevel="1" x14ac:dyDescent="0.2">
      <c r="A1619" s="55"/>
      <c r="B1619" s="76" t="s">
        <v>416</v>
      </c>
      <c r="C1619" s="56"/>
      <c r="D1619" s="56"/>
      <c r="E1619" s="57"/>
      <c r="F1619" s="57"/>
      <c r="G1619" s="57"/>
      <c r="H1619" s="57"/>
      <c r="I1619" s="58"/>
      <c r="J1619" s="63"/>
    </row>
    <row r="1620" spans="1:10" hidden="1" outlineLevel="1" x14ac:dyDescent="0.2">
      <c r="A1620" s="55"/>
      <c r="B1620" s="77" t="s">
        <v>169</v>
      </c>
      <c r="C1620" s="78">
        <v>1</v>
      </c>
      <c r="D1620" s="78" t="s">
        <v>196</v>
      </c>
      <c r="E1620" s="57"/>
      <c r="F1620" s="57"/>
      <c r="G1620" s="57"/>
      <c r="H1620" s="57"/>
      <c r="I1620" s="58"/>
      <c r="J1620" s="63"/>
    </row>
    <row r="1621" spans="1:10" hidden="1" outlineLevel="1" x14ac:dyDescent="0.2">
      <c r="A1621" s="62"/>
      <c r="B1621" s="77" t="s">
        <v>170</v>
      </c>
      <c r="C1621" s="78"/>
      <c r="D1621" s="78"/>
      <c r="E1621" s="79"/>
      <c r="F1621" s="79"/>
      <c r="G1621" s="79"/>
      <c r="H1621" s="79"/>
      <c r="I1621" s="79"/>
    </row>
    <row r="1622" spans="1:10" hidden="1" outlineLevel="1" x14ac:dyDescent="0.2">
      <c r="A1622" s="62"/>
      <c r="B1622" s="76" t="s">
        <v>250</v>
      </c>
      <c r="C1622" s="78">
        <v>3.57</v>
      </c>
      <c r="D1622" s="78" t="s">
        <v>251</v>
      </c>
      <c r="E1622" s="79">
        <v>3281.36</v>
      </c>
      <c r="F1622" s="79">
        <v>590.64</v>
      </c>
      <c r="G1622" s="79">
        <f>ROUND((C1622*(E1622)),2)</f>
        <v>11714.46</v>
      </c>
      <c r="H1622" s="79">
        <f>ROUND((C1622*(F1622)),2)</f>
        <v>2108.58</v>
      </c>
      <c r="I1622" s="79"/>
    </row>
    <row r="1623" spans="1:10" hidden="1" outlineLevel="1" x14ac:dyDescent="0.2">
      <c r="A1623" s="62"/>
      <c r="B1623" s="76" t="s">
        <v>381</v>
      </c>
      <c r="C1623" s="78">
        <f>+C1620*1.1</f>
        <v>1.1000000000000001</v>
      </c>
      <c r="D1623" s="78" t="s">
        <v>196</v>
      </c>
      <c r="E1623" s="79">
        <v>7007.3</v>
      </c>
      <c r="F1623" s="79">
        <v>1156.7</v>
      </c>
      <c r="G1623" s="79">
        <f>ROUND((C1623*(E1623)),2)</f>
        <v>7708.03</v>
      </c>
      <c r="H1623" s="79">
        <f>ROUND((C1623*(F1623)),2)</f>
        <v>1272.3699999999999</v>
      </c>
      <c r="I1623" s="79"/>
    </row>
    <row r="1624" spans="1:10" hidden="1" outlineLevel="1" x14ac:dyDescent="0.2">
      <c r="A1624" s="62"/>
      <c r="B1624" s="76" t="s">
        <v>253</v>
      </c>
      <c r="C1624" s="78">
        <f>+C1622*2</f>
        <v>7.14</v>
      </c>
      <c r="D1624" s="78" t="s">
        <v>182</v>
      </c>
      <c r="E1624" s="79">
        <v>131.36000000000001</v>
      </c>
      <c r="F1624" s="79">
        <v>23.64</v>
      </c>
      <c r="G1624" s="79">
        <f>ROUND((C1624*(E1624)),2)</f>
        <v>937.91</v>
      </c>
      <c r="H1624" s="79">
        <f>ROUND((C1624*(F1624)),2)</f>
        <v>168.79</v>
      </c>
      <c r="I1624" s="79"/>
    </row>
    <row r="1625" spans="1:10" hidden="1" outlineLevel="1" x14ac:dyDescent="0.2">
      <c r="A1625" s="62"/>
      <c r="B1625" s="77" t="s">
        <v>190</v>
      </c>
      <c r="C1625" s="78"/>
      <c r="D1625" s="78"/>
      <c r="E1625" s="79"/>
      <c r="F1625" s="79"/>
      <c r="G1625" s="79"/>
      <c r="H1625" s="79"/>
      <c r="I1625" s="79"/>
    </row>
    <row r="1626" spans="1:10" hidden="1" outlineLevel="1" x14ac:dyDescent="0.2">
      <c r="A1626" s="62"/>
      <c r="B1626" s="76" t="s">
        <v>254</v>
      </c>
      <c r="C1626" s="78">
        <f>+C1622</f>
        <v>3.57</v>
      </c>
      <c r="D1626" s="78" t="s">
        <v>251</v>
      </c>
      <c r="E1626" s="79">
        <v>403.33769999999998</v>
      </c>
      <c r="F1626" s="79">
        <v>0</v>
      </c>
      <c r="G1626" s="79">
        <f>ROUND((C1626*(E1626)),2)</f>
        <v>1439.92</v>
      </c>
      <c r="H1626" s="79">
        <f>ROUND((C1626*(F1626)),2)</f>
        <v>0</v>
      </c>
      <c r="I1626" s="79"/>
    </row>
    <row r="1627" spans="1:10" hidden="1" outlineLevel="1" x14ac:dyDescent="0.2">
      <c r="A1627" s="62"/>
      <c r="B1627" s="76" t="s">
        <v>379</v>
      </c>
      <c r="C1627" s="78">
        <v>4.76</v>
      </c>
      <c r="D1627" s="78" t="s">
        <v>255</v>
      </c>
      <c r="E1627" s="79">
        <v>1004.25</v>
      </c>
      <c r="F1627" s="79">
        <v>0</v>
      </c>
      <c r="G1627" s="79">
        <f>ROUND((C1627*(E1627)),2)</f>
        <v>4780.2299999999996</v>
      </c>
      <c r="H1627" s="79">
        <f>ROUND((C1627*(F1627)),2)</f>
        <v>0</v>
      </c>
      <c r="I1627" s="79"/>
    </row>
    <row r="1628" spans="1:10" hidden="1" outlineLevel="1" x14ac:dyDescent="0.2">
      <c r="A1628" s="62"/>
      <c r="B1628" s="76" t="s">
        <v>174</v>
      </c>
      <c r="C1628" s="78"/>
      <c r="D1628" s="78"/>
      <c r="E1628" s="79"/>
      <c r="F1628" s="79"/>
      <c r="G1628" s="79">
        <f>SUM(G1622:G1627)</f>
        <v>26580.55</v>
      </c>
      <c r="H1628" s="79">
        <f>SUM(H1622:H1627)</f>
        <v>3549.74</v>
      </c>
      <c r="I1628" s="79">
        <f>SUM(G1628:H1628)</f>
        <v>30130.29</v>
      </c>
    </row>
    <row r="1629" spans="1:10" collapsed="1" x14ac:dyDescent="0.2">
      <c r="A1629" s="62"/>
      <c r="C1629" s="78"/>
      <c r="D1629" s="78"/>
      <c r="E1629" s="79"/>
      <c r="F1629" s="79"/>
      <c r="G1629" s="79"/>
      <c r="H1629" s="79"/>
      <c r="I1629" s="79"/>
    </row>
    <row r="1630" spans="1:10" x14ac:dyDescent="0.2">
      <c r="A1630" s="71">
        <f>+A1618+0.01</f>
        <v>105.35000000000018</v>
      </c>
      <c r="B1630" s="72" t="s">
        <v>418</v>
      </c>
      <c r="C1630" s="73">
        <v>1</v>
      </c>
      <c r="D1630" s="73" t="s">
        <v>196</v>
      </c>
      <c r="E1630" s="74"/>
      <c r="F1630" s="74"/>
      <c r="G1630" s="74">
        <f>+G1640/C1632</f>
        <v>26059.81</v>
      </c>
      <c r="H1630" s="74">
        <f>+H1640/C1632</f>
        <v>3571.08</v>
      </c>
      <c r="I1630" s="75">
        <f>+H1630+G1630</f>
        <v>29630.89</v>
      </c>
      <c r="J1630" s="66" t="s">
        <v>167</v>
      </c>
    </row>
    <row r="1631" spans="1:10" hidden="1" outlineLevel="1" x14ac:dyDescent="0.2">
      <c r="A1631" s="55"/>
      <c r="B1631" s="76" t="s">
        <v>416</v>
      </c>
      <c r="C1631" s="56"/>
      <c r="D1631" s="56"/>
      <c r="E1631" s="57"/>
      <c r="F1631" s="57"/>
      <c r="G1631" s="57"/>
      <c r="H1631" s="57"/>
      <c r="I1631" s="58"/>
      <c r="J1631" s="63"/>
    </row>
    <row r="1632" spans="1:10" hidden="1" outlineLevel="1" x14ac:dyDescent="0.2">
      <c r="A1632" s="55"/>
      <c r="B1632" s="77" t="s">
        <v>169</v>
      </c>
      <c r="C1632" s="78">
        <v>1</v>
      </c>
      <c r="D1632" s="78" t="s">
        <v>196</v>
      </c>
      <c r="E1632" s="57"/>
      <c r="F1632" s="57"/>
      <c r="G1632" s="57"/>
      <c r="H1632" s="57"/>
      <c r="I1632" s="58"/>
      <c r="J1632" s="63"/>
    </row>
    <row r="1633" spans="1:10" hidden="1" outlineLevel="1" x14ac:dyDescent="0.2">
      <c r="A1633" s="62"/>
      <c r="B1633" s="77" t="s">
        <v>170</v>
      </c>
      <c r="C1633" s="78"/>
      <c r="D1633" s="78"/>
      <c r="E1633" s="79"/>
      <c r="F1633" s="79"/>
      <c r="G1633" s="79"/>
      <c r="H1633" s="79"/>
      <c r="I1633" s="79"/>
    </row>
    <row r="1634" spans="1:10" hidden="1" outlineLevel="1" x14ac:dyDescent="0.2">
      <c r="A1634" s="62"/>
      <c r="B1634" s="76" t="s">
        <v>250</v>
      </c>
      <c r="C1634" s="78">
        <v>3.57</v>
      </c>
      <c r="D1634" s="78" t="s">
        <v>251</v>
      </c>
      <c r="E1634" s="79">
        <v>3281.36</v>
      </c>
      <c r="F1634" s="79">
        <v>590.64</v>
      </c>
      <c r="G1634" s="79">
        <f>ROUND((C1634*(E1634)),2)</f>
        <v>11714.46</v>
      </c>
      <c r="H1634" s="79">
        <f>ROUND((C1634*(F1634)),2)</f>
        <v>2108.58</v>
      </c>
      <c r="I1634" s="79"/>
    </row>
    <row r="1635" spans="1:10" hidden="1" outlineLevel="1" x14ac:dyDescent="0.2">
      <c r="A1635" s="62"/>
      <c r="B1635" s="76" t="s">
        <v>383</v>
      </c>
      <c r="C1635" s="78">
        <f>+C1632*1.1</f>
        <v>1.1000000000000001</v>
      </c>
      <c r="D1635" s="78" t="s">
        <v>196</v>
      </c>
      <c r="E1635" s="79">
        <v>6533.9</v>
      </c>
      <c r="F1635" s="79">
        <v>1176.0999999999999</v>
      </c>
      <c r="G1635" s="79">
        <f>ROUND((C1635*(E1635)),2)</f>
        <v>7187.29</v>
      </c>
      <c r="H1635" s="79">
        <f>ROUND((C1635*(F1635)),2)</f>
        <v>1293.71</v>
      </c>
      <c r="I1635" s="79"/>
    </row>
    <row r="1636" spans="1:10" hidden="1" outlineLevel="1" x14ac:dyDescent="0.2">
      <c r="A1636" s="62"/>
      <c r="B1636" s="76" t="s">
        <v>253</v>
      </c>
      <c r="C1636" s="78">
        <f>+C1634*2</f>
        <v>7.14</v>
      </c>
      <c r="D1636" s="78" t="s">
        <v>182</v>
      </c>
      <c r="E1636" s="79">
        <v>131.36000000000001</v>
      </c>
      <c r="F1636" s="79">
        <v>23.64</v>
      </c>
      <c r="G1636" s="79">
        <f>ROUND((C1636*(E1636)),2)</f>
        <v>937.91</v>
      </c>
      <c r="H1636" s="79">
        <f>ROUND((C1636*(F1636)),2)</f>
        <v>168.79</v>
      </c>
      <c r="I1636" s="79"/>
    </row>
    <row r="1637" spans="1:10" hidden="1" outlineLevel="1" x14ac:dyDescent="0.2">
      <c r="A1637" s="62"/>
      <c r="B1637" s="77" t="s">
        <v>190</v>
      </c>
      <c r="C1637" s="78"/>
      <c r="D1637" s="78"/>
      <c r="E1637" s="79"/>
      <c r="F1637" s="79"/>
      <c r="G1637" s="79"/>
      <c r="H1637" s="79"/>
      <c r="I1637" s="79"/>
    </row>
    <row r="1638" spans="1:10" hidden="1" outlineLevel="1" x14ac:dyDescent="0.2">
      <c r="A1638" s="62"/>
      <c r="B1638" s="76" t="s">
        <v>254</v>
      </c>
      <c r="C1638" s="78">
        <f>+C1634</f>
        <v>3.57</v>
      </c>
      <c r="D1638" s="78" t="s">
        <v>251</v>
      </c>
      <c r="E1638" s="79">
        <v>403.33769999999998</v>
      </c>
      <c r="F1638" s="79">
        <v>0</v>
      </c>
      <c r="G1638" s="79">
        <f>ROUND((C1638*(E1638)),2)</f>
        <v>1439.92</v>
      </c>
      <c r="H1638" s="79">
        <f>ROUND((C1638*(F1638)),2)</f>
        <v>0</v>
      </c>
      <c r="I1638" s="79"/>
    </row>
    <row r="1639" spans="1:10" hidden="1" outlineLevel="1" x14ac:dyDescent="0.2">
      <c r="A1639" s="62"/>
      <c r="B1639" s="76" t="s">
        <v>379</v>
      </c>
      <c r="C1639" s="78">
        <v>4.76</v>
      </c>
      <c r="D1639" s="78" t="s">
        <v>255</v>
      </c>
      <c r="E1639" s="79">
        <v>1004.25</v>
      </c>
      <c r="F1639" s="79">
        <v>0</v>
      </c>
      <c r="G1639" s="79">
        <f>ROUND((C1639*(E1639)),2)</f>
        <v>4780.2299999999996</v>
      </c>
      <c r="H1639" s="79">
        <f>ROUND((C1639*(F1639)),2)</f>
        <v>0</v>
      </c>
      <c r="I1639" s="79"/>
    </row>
    <row r="1640" spans="1:10" hidden="1" outlineLevel="1" x14ac:dyDescent="0.2">
      <c r="A1640" s="62"/>
      <c r="B1640" s="76" t="s">
        <v>174</v>
      </c>
      <c r="C1640" s="78"/>
      <c r="D1640" s="78"/>
      <c r="E1640" s="79"/>
      <c r="F1640" s="79"/>
      <c r="G1640" s="79">
        <f>SUM(G1634:G1639)</f>
        <v>26059.81</v>
      </c>
      <c r="H1640" s="79">
        <f>SUM(H1634:H1639)</f>
        <v>3571.08</v>
      </c>
      <c r="I1640" s="79">
        <f>SUM(G1640:H1640)</f>
        <v>29630.89</v>
      </c>
    </row>
    <row r="1641" spans="1:10" collapsed="1" x14ac:dyDescent="0.2">
      <c r="A1641" s="62"/>
      <c r="C1641" s="78"/>
      <c r="D1641" s="78"/>
      <c r="E1641" s="79"/>
      <c r="F1641" s="79"/>
      <c r="G1641" s="79"/>
      <c r="H1641" s="79"/>
      <c r="I1641" s="79"/>
    </row>
    <row r="1642" spans="1:10" x14ac:dyDescent="0.2">
      <c r="A1642" s="71">
        <f>+A1630+0.01</f>
        <v>105.36000000000018</v>
      </c>
      <c r="B1642" s="72" t="s">
        <v>419</v>
      </c>
      <c r="C1642" s="73">
        <v>1</v>
      </c>
      <c r="D1642" s="73" t="s">
        <v>196</v>
      </c>
      <c r="E1642" s="74"/>
      <c r="F1642" s="74"/>
      <c r="G1642" s="74">
        <f>+G1652/C1644</f>
        <v>26609.81</v>
      </c>
      <c r="H1642" s="74">
        <f>+H1652/C1644</f>
        <v>3670.08</v>
      </c>
      <c r="I1642" s="75">
        <f>+H1642+G1642</f>
        <v>30279.89</v>
      </c>
      <c r="J1642" s="66" t="s">
        <v>167</v>
      </c>
    </row>
    <row r="1643" spans="1:10" hidden="1" outlineLevel="1" x14ac:dyDescent="0.2">
      <c r="A1643" s="55"/>
      <c r="B1643" s="76" t="s">
        <v>416</v>
      </c>
      <c r="C1643" s="56"/>
      <c r="D1643" s="56"/>
      <c r="E1643" s="57"/>
      <c r="F1643" s="57"/>
      <c r="G1643" s="57"/>
      <c r="H1643" s="57"/>
      <c r="I1643" s="58"/>
      <c r="J1643" s="63"/>
    </row>
    <row r="1644" spans="1:10" hidden="1" outlineLevel="1" x14ac:dyDescent="0.2">
      <c r="A1644" s="55"/>
      <c r="B1644" s="77" t="s">
        <v>169</v>
      </c>
      <c r="C1644" s="78">
        <v>1</v>
      </c>
      <c r="D1644" s="78" t="s">
        <v>196</v>
      </c>
      <c r="E1644" s="57"/>
      <c r="F1644" s="57"/>
      <c r="G1644" s="57"/>
      <c r="H1644" s="57"/>
      <c r="I1644" s="58"/>
      <c r="J1644" s="63"/>
    </row>
    <row r="1645" spans="1:10" hidden="1" outlineLevel="1" x14ac:dyDescent="0.2">
      <c r="A1645" s="62"/>
      <c r="B1645" s="77" t="s">
        <v>170</v>
      </c>
      <c r="C1645" s="78"/>
      <c r="D1645" s="78"/>
      <c r="E1645" s="79"/>
      <c r="F1645" s="79"/>
      <c r="G1645" s="79"/>
      <c r="H1645" s="79"/>
      <c r="I1645" s="79"/>
    </row>
    <row r="1646" spans="1:10" hidden="1" outlineLevel="1" x14ac:dyDescent="0.2">
      <c r="A1646" s="62"/>
      <c r="B1646" s="76" t="s">
        <v>250</v>
      </c>
      <c r="C1646" s="78">
        <v>3.57</v>
      </c>
      <c r="D1646" s="78" t="s">
        <v>251</v>
      </c>
      <c r="E1646" s="79">
        <v>3281.36</v>
      </c>
      <c r="F1646" s="79">
        <v>590.64</v>
      </c>
      <c r="G1646" s="79">
        <f>ROUND((C1646*(E1646)),2)</f>
        <v>11714.46</v>
      </c>
      <c r="H1646" s="79">
        <f>ROUND((C1646*(F1646)),2)</f>
        <v>2108.58</v>
      </c>
      <c r="I1646" s="79"/>
    </row>
    <row r="1647" spans="1:10" hidden="1" outlineLevel="1" x14ac:dyDescent="0.2">
      <c r="A1647" s="62"/>
      <c r="B1647" s="76" t="s">
        <v>383</v>
      </c>
      <c r="C1647" s="78">
        <f>+C1644*1.1</f>
        <v>1.1000000000000001</v>
      </c>
      <c r="D1647" s="78" t="s">
        <v>196</v>
      </c>
      <c r="E1647" s="79">
        <v>7033.9</v>
      </c>
      <c r="F1647" s="79">
        <v>1266.0999999999999</v>
      </c>
      <c r="G1647" s="79">
        <f>ROUND((C1647*(E1647)),2)</f>
        <v>7737.29</v>
      </c>
      <c r="H1647" s="79">
        <f>ROUND((C1647*(F1647)),2)</f>
        <v>1392.71</v>
      </c>
      <c r="I1647" s="79"/>
    </row>
    <row r="1648" spans="1:10" hidden="1" outlineLevel="1" x14ac:dyDescent="0.2">
      <c r="A1648" s="62"/>
      <c r="B1648" s="76" t="s">
        <v>253</v>
      </c>
      <c r="C1648" s="78">
        <f>+C1646*2</f>
        <v>7.14</v>
      </c>
      <c r="D1648" s="78" t="s">
        <v>182</v>
      </c>
      <c r="E1648" s="79">
        <v>131.36000000000001</v>
      </c>
      <c r="F1648" s="79">
        <v>23.64</v>
      </c>
      <c r="G1648" s="79">
        <f>ROUND((C1648*(E1648)),2)</f>
        <v>937.91</v>
      </c>
      <c r="H1648" s="79">
        <f>ROUND((C1648*(F1648)),2)</f>
        <v>168.79</v>
      </c>
      <c r="I1648" s="79"/>
    </row>
    <row r="1649" spans="1:10" hidden="1" outlineLevel="1" x14ac:dyDescent="0.2">
      <c r="A1649" s="62"/>
      <c r="B1649" s="77" t="s">
        <v>190</v>
      </c>
      <c r="C1649" s="78"/>
      <c r="D1649" s="78"/>
      <c r="E1649" s="79"/>
      <c r="F1649" s="79"/>
      <c r="G1649" s="79"/>
      <c r="H1649" s="79"/>
      <c r="I1649" s="79"/>
    </row>
    <row r="1650" spans="1:10" hidden="1" outlineLevel="1" x14ac:dyDescent="0.2">
      <c r="A1650" s="62"/>
      <c r="B1650" s="76" t="s">
        <v>254</v>
      </c>
      <c r="C1650" s="78">
        <f>+C1646</f>
        <v>3.57</v>
      </c>
      <c r="D1650" s="78" t="s">
        <v>251</v>
      </c>
      <c r="E1650" s="79">
        <v>403.33769999999998</v>
      </c>
      <c r="F1650" s="79">
        <v>0</v>
      </c>
      <c r="G1650" s="79">
        <f>ROUND((C1650*(E1650)),2)</f>
        <v>1439.92</v>
      </c>
      <c r="H1650" s="79">
        <f>ROUND((C1650*(F1650)),2)</f>
        <v>0</v>
      </c>
      <c r="I1650" s="79"/>
    </row>
    <row r="1651" spans="1:10" hidden="1" outlineLevel="1" x14ac:dyDescent="0.2">
      <c r="A1651" s="62"/>
      <c r="B1651" s="76" t="s">
        <v>379</v>
      </c>
      <c r="C1651" s="78">
        <v>4.76</v>
      </c>
      <c r="D1651" s="78" t="s">
        <v>255</v>
      </c>
      <c r="E1651" s="79">
        <v>1004.25</v>
      </c>
      <c r="F1651" s="79">
        <v>0</v>
      </c>
      <c r="G1651" s="79">
        <f>ROUND((C1651*(E1651)),2)</f>
        <v>4780.2299999999996</v>
      </c>
      <c r="H1651" s="79">
        <f>ROUND((C1651*(F1651)),2)</f>
        <v>0</v>
      </c>
      <c r="I1651" s="79"/>
    </row>
    <row r="1652" spans="1:10" hidden="1" outlineLevel="1" x14ac:dyDescent="0.2">
      <c r="A1652" s="62"/>
      <c r="B1652" s="76" t="s">
        <v>174</v>
      </c>
      <c r="C1652" s="78"/>
      <c r="D1652" s="78"/>
      <c r="E1652" s="79"/>
      <c r="F1652" s="79"/>
      <c r="G1652" s="79">
        <f>SUM(G1646:G1651)</f>
        <v>26609.81</v>
      </c>
      <c r="H1652" s="79">
        <f>SUM(H1646:H1651)</f>
        <v>3670.08</v>
      </c>
      <c r="I1652" s="79">
        <f>SUM(G1652:H1652)</f>
        <v>30279.89</v>
      </c>
    </row>
    <row r="1653" spans="1:10" collapsed="1" x14ac:dyDescent="0.2">
      <c r="A1653" s="62"/>
      <c r="C1653" s="78"/>
      <c r="D1653" s="78"/>
      <c r="E1653" s="79"/>
      <c r="F1653" s="79"/>
      <c r="G1653" s="79"/>
      <c r="H1653" s="79"/>
      <c r="I1653" s="79"/>
    </row>
    <row r="1654" spans="1:10" x14ac:dyDescent="0.2">
      <c r="A1654" s="67">
        <v>106</v>
      </c>
      <c r="B1654" s="68" t="s">
        <v>420</v>
      </c>
      <c r="C1654" s="69"/>
      <c r="D1654" s="69"/>
      <c r="E1654" s="69"/>
      <c r="F1654" s="69"/>
      <c r="G1654" s="69"/>
      <c r="H1654" s="69"/>
      <c r="I1654" s="69"/>
      <c r="J1654" s="70"/>
    </row>
    <row r="1655" spans="1:10" x14ac:dyDescent="0.2">
      <c r="A1655" s="71">
        <f>+A1654+0.01</f>
        <v>106.01</v>
      </c>
      <c r="B1655" s="72" t="s">
        <v>421</v>
      </c>
      <c r="C1655" s="73">
        <v>1</v>
      </c>
      <c r="D1655" s="73" t="s">
        <v>196</v>
      </c>
      <c r="E1655" s="74"/>
      <c r="F1655" s="74"/>
      <c r="G1655" s="74">
        <f>+G1665/C1657</f>
        <v>67524.58</v>
      </c>
      <c r="H1655" s="74">
        <f>+H1665/C1657</f>
        <v>5369.26</v>
      </c>
      <c r="I1655" s="75">
        <f>+H1655+G1655</f>
        <v>72893.84</v>
      </c>
      <c r="J1655" s="66" t="s">
        <v>167</v>
      </c>
    </row>
    <row r="1656" spans="1:10" hidden="1" outlineLevel="1" x14ac:dyDescent="0.2">
      <c r="A1656" s="55"/>
      <c r="B1656" s="76" t="s">
        <v>422</v>
      </c>
      <c r="C1656" s="56"/>
      <c r="D1656" s="56"/>
      <c r="E1656" s="57"/>
      <c r="F1656" s="57"/>
      <c r="G1656" s="57"/>
      <c r="H1656" s="57"/>
      <c r="I1656" s="58"/>
      <c r="J1656" s="63"/>
    </row>
    <row r="1657" spans="1:10" hidden="1" outlineLevel="1" x14ac:dyDescent="0.2">
      <c r="A1657" s="55"/>
      <c r="B1657" s="77" t="s">
        <v>169</v>
      </c>
      <c r="C1657" s="78">
        <v>1</v>
      </c>
      <c r="D1657" s="78" t="s">
        <v>196</v>
      </c>
      <c r="E1657" s="57"/>
      <c r="F1657" s="57"/>
      <c r="G1657" s="57"/>
      <c r="H1657" s="57"/>
      <c r="I1657" s="58"/>
      <c r="J1657" s="63"/>
    </row>
    <row r="1658" spans="1:10" hidden="1" outlineLevel="1" x14ac:dyDescent="0.2">
      <c r="A1658" s="62"/>
      <c r="B1658" s="77" t="s">
        <v>170</v>
      </c>
      <c r="C1658" s="78"/>
      <c r="D1658" s="78"/>
      <c r="E1658" s="79"/>
      <c r="F1658" s="79"/>
      <c r="G1658" s="79"/>
      <c r="H1658" s="79"/>
      <c r="I1658" s="79"/>
    </row>
    <row r="1659" spans="1:10" hidden="1" outlineLevel="1" x14ac:dyDescent="0.2">
      <c r="A1659" s="62"/>
      <c r="B1659" s="76" t="s">
        <v>250</v>
      </c>
      <c r="C1659" s="78">
        <v>6.58</v>
      </c>
      <c r="D1659" s="78" t="s">
        <v>251</v>
      </c>
      <c r="E1659" s="79">
        <v>3281.36</v>
      </c>
      <c r="F1659" s="79">
        <v>590.64</v>
      </c>
      <c r="G1659" s="79">
        <f>ROUND((C1659*(E1659)),2)</f>
        <v>21591.35</v>
      </c>
      <c r="H1659" s="79">
        <f>ROUND((C1659*(F1659)),2)</f>
        <v>3886.41</v>
      </c>
      <c r="I1659" s="79"/>
    </row>
    <row r="1660" spans="1:10" hidden="1" outlineLevel="1" x14ac:dyDescent="0.2">
      <c r="A1660" s="62"/>
      <c r="B1660" s="76" t="s">
        <v>279</v>
      </c>
      <c r="C1660" s="78">
        <f>+C1657*1.1</f>
        <v>1.1000000000000001</v>
      </c>
      <c r="D1660" s="78" t="s">
        <v>196</v>
      </c>
      <c r="E1660" s="79">
        <v>6920.68</v>
      </c>
      <c r="F1660" s="79">
        <v>1065.23</v>
      </c>
      <c r="G1660" s="79">
        <f>ROUND((C1660*(E1660)),2)</f>
        <v>7612.75</v>
      </c>
      <c r="H1660" s="79">
        <f>ROUND((C1660*(F1660)),2)</f>
        <v>1171.75</v>
      </c>
      <c r="I1660" s="79"/>
    </row>
    <row r="1661" spans="1:10" hidden="1" outlineLevel="1" x14ac:dyDescent="0.2">
      <c r="A1661" s="62"/>
      <c r="B1661" s="76" t="s">
        <v>253</v>
      </c>
      <c r="C1661" s="78">
        <f>+C1659*2</f>
        <v>13.16</v>
      </c>
      <c r="D1661" s="78" t="s">
        <v>182</v>
      </c>
      <c r="E1661" s="79">
        <v>131.36000000000001</v>
      </c>
      <c r="F1661" s="79">
        <v>23.64</v>
      </c>
      <c r="G1661" s="79">
        <f>ROUND((C1661*(E1661)),2)</f>
        <v>1728.7</v>
      </c>
      <c r="H1661" s="79">
        <f>ROUND((C1661*(F1661)),2)</f>
        <v>311.10000000000002</v>
      </c>
      <c r="I1661" s="79"/>
    </row>
    <row r="1662" spans="1:10" hidden="1" outlineLevel="1" x14ac:dyDescent="0.2">
      <c r="A1662" s="62"/>
      <c r="B1662" s="77" t="s">
        <v>190</v>
      </c>
      <c r="C1662" s="78"/>
      <c r="D1662" s="78"/>
      <c r="E1662" s="79"/>
      <c r="F1662" s="79"/>
      <c r="G1662" s="79"/>
      <c r="H1662" s="79"/>
      <c r="I1662" s="79"/>
    </row>
    <row r="1663" spans="1:10" hidden="1" outlineLevel="1" x14ac:dyDescent="0.2">
      <c r="A1663" s="62"/>
      <c r="B1663" s="76" t="s">
        <v>254</v>
      </c>
      <c r="C1663" s="78">
        <v>50</v>
      </c>
      <c r="D1663" s="78" t="s">
        <v>255</v>
      </c>
      <c r="E1663" s="79">
        <v>134.43560000000002</v>
      </c>
      <c r="F1663" s="79">
        <v>0</v>
      </c>
      <c r="G1663" s="79">
        <f>ROUND((C1663*(E1663)),2)</f>
        <v>6721.78</v>
      </c>
      <c r="H1663" s="79">
        <f>ROUND((C1663*(F1663)),2)</f>
        <v>0</v>
      </c>
      <c r="I1663" s="79"/>
    </row>
    <row r="1664" spans="1:10" hidden="1" outlineLevel="1" x14ac:dyDescent="0.2">
      <c r="A1664" s="62"/>
      <c r="B1664" s="76" t="s">
        <v>423</v>
      </c>
      <c r="C1664" s="78">
        <f>+C1663</f>
        <v>50</v>
      </c>
      <c r="D1664" s="78" t="s">
        <v>255</v>
      </c>
      <c r="E1664" s="79">
        <v>597.4</v>
      </c>
      <c r="F1664" s="79">
        <v>0</v>
      </c>
      <c r="G1664" s="79">
        <f>ROUND((C1664*(E1664)),2)</f>
        <v>29870</v>
      </c>
      <c r="H1664" s="79">
        <f>ROUND((C1664*(F1664)),2)</f>
        <v>0</v>
      </c>
      <c r="I1664" s="79"/>
    </row>
    <row r="1665" spans="1:10" hidden="1" outlineLevel="1" x14ac:dyDescent="0.2">
      <c r="A1665" s="62"/>
      <c r="B1665" s="76" t="s">
        <v>174</v>
      </c>
      <c r="C1665" s="78"/>
      <c r="D1665" s="78"/>
      <c r="E1665" s="79"/>
      <c r="F1665" s="79"/>
      <c r="G1665" s="79">
        <f>SUM(G1659:G1664)</f>
        <v>67524.58</v>
      </c>
      <c r="H1665" s="79">
        <f>SUM(H1659:H1664)</f>
        <v>5369.26</v>
      </c>
      <c r="I1665" s="79">
        <f>SUM(G1665:H1665)</f>
        <v>72893.84</v>
      </c>
    </row>
    <row r="1666" spans="1:10" collapsed="1" x14ac:dyDescent="0.2">
      <c r="A1666" s="62"/>
      <c r="C1666" s="78"/>
      <c r="D1666" s="78"/>
      <c r="E1666" s="79"/>
      <c r="F1666" s="79"/>
      <c r="G1666" s="79"/>
      <c r="H1666" s="79"/>
      <c r="I1666" s="79"/>
    </row>
    <row r="1667" spans="1:10" ht="24" x14ac:dyDescent="0.2">
      <c r="A1667" s="71">
        <f>+A1655+0.01</f>
        <v>106.02000000000001</v>
      </c>
      <c r="B1667" s="72" t="s">
        <v>424</v>
      </c>
      <c r="C1667" s="73">
        <v>1</v>
      </c>
      <c r="D1667" s="73" t="s">
        <v>196</v>
      </c>
      <c r="E1667" s="74"/>
      <c r="F1667" s="74"/>
      <c r="G1667" s="74">
        <f>+G1677/C1669</f>
        <v>67111.260000000009</v>
      </c>
      <c r="H1667" s="74">
        <f>+H1677/C1669</f>
        <v>5378.33</v>
      </c>
      <c r="I1667" s="75">
        <f>+H1667+G1667</f>
        <v>72489.590000000011</v>
      </c>
      <c r="J1667" s="66" t="s">
        <v>167</v>
      </c>
    </row>
    <row r="1668" spans="1:10" hidden="1" outlineLevel="1" x14ac:dyDescent="0.2">
      <c r="A1668" s="55"/>
      <c r="B1668" s="76" t="s">
        <v>422</v>
      </c>
      <c r="C1668" s="56"/>
      <c r="D1668" s="56"/>
      <c r="E1668" s="57"/>
      <c r="F1668" s="57"/>
      <c r="G1668" s="57"/>
      <c r="H1668" s="57"/>
      <c r="I1668" s="58"/>
      <c r="J1668" s="63"/>
    </row>
    <row r="1669" spans="1:10" hidden="1" outlineLevel="1" x14ac:dyDescent="0.2">
      <c r="A1669" s="55"/>
      <c r="B1669" s="77" t="s">
        <v>169</v>
      </c>
      <c r="C1669" s="78">
        <v>1</v>
      </c>
      <c r="D1669" s="78" t="s">
        <v>196</v>
      </c>
      <c r="E1669" s="57"/>
      <c r="F1669" s="57"/>
      <c r="G1669" s="57"/>
      <c r="H1669" s="57"/>
      <c r="I1669" s="58"/>
      <c r="J1669" s="63"/>
    </row>
    <row r="1670" spans="1:10" hidden="1" outlineLevel="1" x14ac:dyDescent="0.2">
      <c r="A1670" s="62"/>
      <c r="B1670" s="77" t="s">
        <v>170</v>
      </c>
      <c r="C1670" s="78"/>
      <c r="D1670" s="78"/>
      <c r="E1670" s="79"/>
      <c r="F1670" s="79"/>
      <c r="G1670" s="79"/>
      <c r="H1670" s="79"/>
      <c r="I1670" s="79"/>
    </row>
    <row r="1671" spans="1:10" hidden="1" outlineLevel="1" x14ac:dyDescent="0.2">
      <c r="A1671" s="62"/>
      <c r="B1671" s="76" t="s">
        <v>250</v>
      </c>
      <c r="C1671" s="78">
        <v>6.58</v>
      </c>
      <c r="D1671" s="78" t="s">
        <v>251</v>
      </c>
      <c r="E1671" s="79">
        <v>3281.36</v>
      </c>
      <c r="F1671" s="79">
        <v>590.64</v>
      </c>
      <c r="G1671" s="79">
        <f>ROUND((C1671*(E1671)),2)</f>
        <v>21591.35</v>
      </c>
      <c r="H1671" s="79">
        <f>ROUND((C1671*(F1671)),2)</f>
        <v>3886.41</v>
      </c>
      <c r="I1671" s="79"/>
    </row>
    <row r="1672" spans="1:10" hidden="1" outlineLevel="1" x14ac:dyDescent="0.2">
      <c r="A1672" s="62"/>
      <c r="B1672" s="76" t="s">
        <v>279</v>
      </c>
      <c r="C1672" s="78">
        <f>+C1669*1.1</f>
        <v>1.1000000000000001</v>
      </c>
      <c r="D1672" s="78" t="s">
        <v>196</v>
      </c>
      <c r="E1672" s="79">
        <v>6544.9400000000005</v>
      </c>
      <c r="F1672" s="79">
        <v>1073.47</v>
      </c>
      <c r="G1672" s="79">
        <f>ROUND((C1672*(E1672)),2)</f>
        <v>7199.43</v>
      </c>
      <c r="H1672" s="79">
        <f>ROUND((C1672*(F1672)),2)</f>
        <v>1180.82</v>
      </c>
      <c r="I1672" s="79"/>
    </row>
    <row r="1673" spans="1:10" hidden="1" outlineLevel="1" x14ac:dyDescent="0.2">
      <c r="A1673" s="62"/>
      <c r="B1673" s="76" t="s">
        <v>253</v>
      </c>
      <c r="C1673" s="78">
        <f>+C1671*2</f>
        <v>13.16</v>
      </c>
      <c r="D1673" s="78" t="s">
        <v>182</v>
      </c>
      <c r="E1673" s="79">
        <v>131.36000000000001</v>
      </c>
      <c r="F1673" s="79">
        <v>23.64</v>
      </c>
      <c r="G1673" s="79">
        <f>ROUND((C1673*(E1673)),2)</f>
        <v>1728.7</v>
      </c>
      <c r="H1673" s="79">
        <f>ROUND((C1673*(F1673)),2)</f>
        <v>311.10000000000002</v>
      </c>
      <c r="I1673" s="79"/>
    </row>
    <row r="1674" spans="1:10" hidden="1" outlineLevel="1" x14ac:dyDescent="0.2">
      <c r="A1674" s="62"/>
      <c r="B1674" s="77" t="s">
        <v>190</v>
      </c>
      <c r="C1674" s="78"/>
      <c r="D1674" s="78"/>
      <c r="E1674" s="79"/>
      <c r="F1674" s="79"/>
      <c r="G1674" s="79"/>
      <c r="H1674" s="79"/>
      <c r="I1674" s="79"/>
    </row>
    <row r="1675" spans="1:10" hidden="1" outlineLevel="1" x14ac:dyDescent="0.2">
      <c r="A1675" s="62"/>
      <c r="B1675" s="76" t="s">
        <v>254</v>
      </c>
      <c r="C1675" s="78">
        <v>50</v>
      </c>
      <c r="D1675" s="78" t="s">
        <v>255</v>
      </c>
      <c r="E1675" s="79">
        <v>134.43560000000002</v>
      </c>
      <c r="F1675" s="79">
        <v>0</v>
      </c>
      <c r="G1675" s="79">
        <f>ROUND((C1675*(E1675)),2)</f>
        <v>6721.78</v>
      </c>
      <c r="H1675" s="79">
        <f>ROUND((C1675*(F1675)),2)</f>
        <v>0</v>
      </c>
      <c r="I1675" s="79"/>
    </row>
    <row r="1676" spans="1:10" hidden="1" outlineLevel="1" x14ac:dyDescent="0.2">
      <c r="A1676" s="62"/>
      <c r="B1676" s="76" t="s">
        <v>423</v>
      </c>
      <c r="C1676" s="78">
        <f>+C1675</f>
        <v>50</v>
      </c>
      <c r="D1676" s="78" t="s">
        <v>255</v>
      </c>
      <c r="E1676" s="79">
        <v>597.4</v>
      </c>
      <c r="F1676" s="79">
        <v>0</v>
      </c>
      <c r="G1676" s="79">
        <f>ROUND((C1676*(E1676)),2)</f>
        <v>29870</v>
      </c>
      <c r="H1676" s="79">
        <f>ROUND((C1676*(F1676)),2)</f>
        <v>0</v>
      </c>
      <c r="I1676" s="79"/>
    </row>
    <row r="1677" spans="1:10" hidden="1" outlineLevel="1" x14ac:dyDescent="0.2">
      <c r="A1677" s="62"/>
      <c r="B1677" s="76" t="s">
        <v>174</v>
      </c>
      <c r="C1677" s="78"/>
      <c r="D1677" s="78"/>
      <c r="E1677" s="79"/>
      <c r="F1677" s="79"/>
      <c r="G1677" s="79">
        <f>SUM(G1671:G1676)</f>
        <v>67111.260000000009</v>
      </c>
      <c r="H1677" s="79">
        <f>SUM(H1671:H1676)</f>
        <v>5378.33</v>
      </c>
      <c r="I1677" s="79">
        <f>SUM(G1677:H1677)</f>
        <v>72489.590000000011</v>
      </c>
    </row>
    <row r="1678" spans="1:10" collapsed="1" x14ac:dyDescent="0.2">
      <c r="A1678" s="62"/>
      <c r="C1678" s="78"/>
      <c r="D1678" s="78"/>
      <c r="E1678" s="79"/>
      <c r="F1678" s="79"/>
      <c r="G1678" s="79"/>
      <c r="H1678" s="79"/>
      <c r="I1678" s="79"/>
    </row>
    <row r="1679" spans="1:10" ht="24" x14ac:dyDescent="0.2">
      <c r="A1679" s="71">
        <f>+A1667+0.01</f>
        <v>106.03000000000002</v>
      </c>
      <c r="B1679" s="72" t="s">
        <v>425</v>
      </c>
      <c r="C1679" s="73">
        <v>1</v>
      </c>
      <c r="D1679" s="73" t="s">
        <v>196</v>
      </c>
      <c r="E1679" s="74"/>
      <c r="F1679" s="74"/>
      <c r="G1679" s="74">
        <f>+G1689/C1681</f>
        <v>67244.459999999992</v>
      </c>
      <c r="H1679" s="74">
        <f>+H1689/C1681</f>
        <v>5402.31</v>
      </c>
      <c r="I1679" s="75">
        <f>+H1679+G1679</f>
        <v>72646.76999999999</v>
      </c>
      <c r="J1679" s="66" t="s">
        <v>167</v>
      </c>
    </row>
    <row r="1680" spans="1:10" hidden="1" outlineLevel="1" x14ac:dyDescent="0.2">
      <c r="A1680" s="55"/>
      <c r="B1680" s="76" t="s">
        <v>422</v>
      </c>
      <c r="C1680" s="56"/>
      <c r="D1680" s="56"/>
      <c r="E1680" s="57"/>
      <c r="F1680" s="57"/>
      <c r="G1680" s="57"/>
      <c r="H1680" s="57"/>
      <c r="I1680" s="58"/>
      <c r="J1680" s="63"/>
    </row>
    <row r="1681" spans="1:10" hidden="1" outlineLevel="1" x14ac:dyDescent="0.2">
      <c r="A1681" s="55"/>
      <c r="B1681" s="77" t="s">
        <v>169</v>
      </c>
      <c r="C1681" s="78">
        <v>1</v>
      </c>
      <c r="D1681" s="78" t="s">
        <v>196</v>
      </c>
      <c r="E1681" s="57"/>
      <c r="F1681" s="57"/>
      <c r="G1681" s="57"/>
      <c r="H1681" s="57"/>
      <c r="I1681" s="58"/>
      <c r="J1681" s="63"/>
    </row>
    <row r="1682" spans="1:10" hidden="1" outlineLevel="1" x14ac:dyDescent="0.2">
      <c r="A1682" s="62"/>
      <c r="B1682" s="77" t="s">
        <v>170</v>
      </c>
      <c r="C1682" s="78"/>
      <c r="D1682" s="78"/>
      <c r="E1682" s="79"/>
      <c r="F1682" s="79"/>
      <c r="G1682" s="79"/>
      <c r="H1682" s="79"/>
      <c r="I1682" s="79"/>
    </row>
    <row r="1683" spans="1:10" hidden="1" outlineLevel="1" x14ac:dyDescent="0.2">
      <c r="A1683" s="62"/>
      <c r="B1683" s="76" t="s">
        <v>250</v>
      </c>
      <c r="C1683" s="78">
        <v>6.58</v>
      </c>
      <c r="D1683" s="78" t="s">
        <v>251</v>
      </c>
      <c r="E1683" s="79">
        <v>3281.36</v>
      </c>
      <c r="F1683" s="79">
        <v>590.64</v>
      </c>
      <c r="G1683" s="79">
        <f>ROUND((C1683*(E1683)),2)</f>
        <v>21591.35</v>
      </c>
      <c r="H1683" s="79">
        <f>ROUND((C1683*(F1683)),2)</f>
        <v>3886.41</v>
      </c>
      <c r="I1683" s="79"/>
    </row>
    <row r="1684" spans="1:10" hidden="1" outlineLevel="1" x14ac:dyDescent="0.2">
      <c r="A1684" s="62"/>
      <c r="B1684" s="76" t="s">
        <v>381</v>
      </c>
      <c r="C1684" s="78">
        <f>+C1681*1.1</f>
        <v>1.1000000000000001</v>
      </c>
      <c r="D1684" s="78" t="s">
        <v>196</v>
      </c>
      <c r="E1684" s="79">
        <v>6666.0300000000007</v>
      </c>
      <c r="F1684" s="79">
        <v>1095.2700000000002</v>
      </c>
      <c r="G1684" s="79">
        <f>ROUND((C1684*(E1684)),2)</f>
        <v>7332.63</v>
      </c>
      <c r="H1684" s="79">
        <f>ROUND((C1684*(F1684)),2)</f>
        <v>1204.8</v>
      </c>
      <c r="I1684" s="79"/>
    </row>
    <row r="1685" spans="1:10" hidden="1" outlineLevel="1" x14ac:dyDescent="0.2">
      <c r="A1685" s="62"/>
      <c r="B1685" s="76" t="s">
        <v>253</v>
      </c>
      <c r="C1685" s="78">
        <f>+C1683*2</f>
        <v>13.16</v>
      </c>
      <c r="D1685" s="78" t="s">
        <v>182</v>
      </c>
      <c r="E1685" s="79">
        <v>131.36000000000001</v>
      </c>
      <c r="F1685" s="79">
        <v>23.64</v>
      </c>
      <c r="G1685" s="79">
        <f>ROUND((C1685*(E1685)),2)</f>
        <v>1728.7</v>
      </c>
      <c r="H1685" s="79">
        <f>ROUND((C1685*(F1685)),2)</f>
        <v>311.10000000000002</v>
      </c>
      <c r="I1685" s="79"/>
    </row>
    <row r="1686" spans="1:10" hidden="1" outlineLevel="1" x14ac:dyDescent="0.2">
      <c r="A1686" s="62"/>
      <c r="B1686" s="77" t="s">
        <v>190</v>
      </c>
      <c r="C1686" s="78"/>
      <c r="D1686" s="78"/>
      <c r="E1686" s="79"/>
      <c r="F1686" s="79"/>
      <c r="G1686" s="79"/>
      <c r="H1686" s="79"/>
      <c r="I1686" s="79"/>
    </row>
    <row r="1687" spans="1:10" hidden="1" outlineLevel="1" x14ac:dyDescent="0.2">
      <c r="A1687" s="62"/>
      <c r="B1687" s="76" t="s">
        <v>254</v>
      </c>
      <c r="C1687" s="78">
        <v>50</v>
      </c>
      <c r="D1687" s="78" t="s">
        <v>255</v>
      </c>
      <c r="E1687" s="79">
        <v>134.43560000000002</v>
      </c>
      <c r="F1687" s="79">
        <v>0</v>
      </c>
      <c r="G1687" s="79">
        <f>ROUND((C1687*(E1687)),2)</f>
        <v>6721.78</v>
      </c>
      <c r="H1687" s="79">
        <f>ROUND((C1687*(F1687)),2)</f>
        <v>0</v>
      </c>
      <c r="I1687" s="79"/>
    </row>
    <row r="1688" spans="1:10" hidden="1" outlineLevel="1" x14ac:dyDescent="0.2">
      <c r="A1688" s="62"/>
      <c r="B1688" s="76" t="s">
        <v>423</v>
      </c>
      <c r="C1688" s="78">
        <f>+C1687</f>
        <v>50</v>
      </c>
      <c r="D1688" s="78" t="s">
        <v>255</v>
      </c>
      <c r="E1688" s="79">
        <v>597.4</v>
      </c>
      <c r="F1688" s="79">
        <v>0</v>
      </c>
      <c r="G1688" s="79">
        <f>ROUND((C1688*(E1688)),2)</f>
        <v>29870</v>
      </c>
      <c r="H1688" s="79">
        <f>ROUND((C1688*(F1688)),2)</f>
        <v>0</v>
      </c>
      <c r="I1688" s="79"/>
    </row>
    <row r="1689" spans="1:10" hidden="1" outlineLevel="1" x14ac:dyDescent="0.2">
      <c r="A1689" s="62"/>
      <c r="B1689" s="76" t="s">
        <v>174</v>
      </c>
      <c r="C1689" s="78"/>
      <c r="D1689" s="78"/>
      <c r="E1689" s="79"/>
      <c r="F1689" s="79"/>
      <c r="G1689" s="79">
        <f>SUM(G1683:G1688)</f>
        <v>67244.459999999992</v>
      </c>
      <c r="H1689" s="79">
        <f>SUM(H1683:H1688)</f>
        <v>5402.31</v>
      </c>
      <c r="I1689" s="79">
        <f>SUM(G1689:H1689)</f>
        <v>72646.76999999999</v>
      </c>
    </row>
    <row r="1690" spans="1:10" collapsed="1" x14ac:dyDescent="0.2">
      <c r="A1690" s="62"/>
      <c r="C1690" s="78"/>
      <c r="D1690" s="78"/>
      <c r="E1690" s="79"/>
      <c r="F1690" s="79"/>
      <c r="G1690" s="79"/>
      <c r="H1690" s="79"/>
      <c r="I1690" s="79"/>
    </row>
    <row r="1691" spans="1:10" x14ac:dyDescent="0.2">
      <c r="A1691" s="71">
        <f>+A1679+0.01</f>
        <v>106.04000000000002</v>
      </c>
      <c r="B1691" s="72" t="s">
        <v>426</v>
      </c>
      <c r="C1691" s="73">
        <v>1</v>
      </c>
      <c r="D1691" s="73" t="s">
        <v>196</v>
      </c>
      <c r="E1691" s="74"/>
      <c r="F1691" s="74"/>
      <c r="G1691" s="74">
        <f>+G1701/C1693</f>
        <v>51390.95</v>
      </c>
      <c r="H1691" s="74">
        <f>+H1701/C1693</f>
        <v>4661.17</v>
      </c>
      <c r="I1691" s="75">
        <f>+H1691+G1691</f>
        <v>56052.119999999995</v>
      </c>
      <c r="J1691" s="66" t="s">
        <v>167</v>
      </c>
    </row>
    <row r="1692" spans="1:10" hidden="1" outlineLevel="1" x14ac:dyDescent="0.2">
      <c r="A1692" s="55"/>
      <c r="B1692" s="76" t="s">
        <v>427</v>
      </c>
      <c r="C1692" s="56"/>
      <c r="D1692" s="56"/>
      <c r="E1692" s="57"/>
      <c r="F1692" s="57"/>
      <c r="G1692" s="57"/>
      <c r="H1692" s="57"/>
      <c r="I1692" s="58"/>
      <c r="J1692" s="63"/>
    </row>
    <row r="1693" spans="1:10" hidden="1" outlineLevel="1" x14ac:dyDescent="0.2">
      <c r="A1693" s="55"/>
      <c r="B1693" s="77" t="s">
        <v>169</v>
      </c>
      <c r="C1693" s="78">
        <v>1</v>
      </c>
      <c r="D1693" s="78" t="s">
        <v>196</v>
      </c>
      <c r="E1693" s="57"/>
      <c r="F1693" s="57"/>
      <c r="G1693" s="57"/>
      <c r="H1693" s="57"/>
      <c r="I1693" s="58"/>
      <c r="J1693" s="63"/>
    </row>
    <row r="1694" spans="1:10" hidden="1" outlineLevel="1" x14ac:dyDescent="0.2">
      <c r="A1694" s="62"/>
      <c r="B1694" s="77" t="s">
        <v>170</v>
      </c>
      <c r="C1694" s="78"/>
      <c r="D1694" s="78"/>
      <c r="E1694" s="79"/>
      <c r="F1694" s="79"/>
      <c r="G1694" s="79"/>
      <c r="H1694" s="79"/>
      <c r="I1694" s="79"/>
    </row>
    <row r="1695" spans="1:10" hidden="1" outlineLevel="1" x14ac:dyDescent="0.2">
      <c r="A1695" s="62"/>
      <c r="B1695" s="76" t="s">
        <v>250</v>
      </c>
      <c r="C1695" s="78">
        <v>5.47</v>
      </c>
      <c r="D1695" s="78" t="s">
        <v>251</v>
      </c>
      <c r="E1695" s="79">
        <v>3281.36</v>
      </c>
      <c r="F1695" s="79">
        <v>590.64</v>
      </c>
      <c r="G1695" s="79">
        <f>ROUND((C1695*(E1695)),2)</f>
        <v>17949.04</v>
      </c>
      <c r="H1695" s="79">
        <f>ROUND((C1695*(F1695)),2)</f>
        <v>3230.8</v>
      </c>
      <c r="I1695" s="79"/>
    </row>
    <row r="1696" spans="1:10" hidden="1" outlineLevel="1" x14ac:dyDescent="0.2">
      <c r="A1696" s="62"/>
      <c r="B1696" s="76" t="s">
        <v>279</v>
      </c>
      <c r="C1696" s="78">
        <f>+C1693*1.1</f>
        <v>1.1000000000000001</v>
      </c>
      <c r="D1696" s="78" t="s">
        <v>196</v>
      </c>
      <c r="E1696" s="79">
        <v>6920.68</v>
      </c>
      <c r="F1696" s="79">
        <v>1065.23</v>
      </c>
      <c r="G1696" s="79">
        <f>ROUND((C1696*(E1696)),2)</f>
        <v>7612.75</v>
      </c>
      <c r="H1696" s="79">
        <f>ROUND((C1696*(F1696)),2)</f>
        <v>1171.75</v>
      </c>
      <c r="I1696" s="79"/>
    </row>
    <row r="1697" spans="1:10" hidden="1" outlineLevel="1" x14ac:dyDescent="0.2">
      <c r="A1697" s="62"/>
      <c r="B1697" s="76" t="s">
        <v>253</v>
      </c>
      <c r="C1697" s="78">
        <f>+C1695*2</f>
        <v>10.94</v>
      </c>
      <c r="D1697" s="78" t="s">
        <v>182</v>
      </c>
      <c r="E1697" s="79">
        <v>131.36000000000001</v>
      </c>
      <c r="F1697" s="79">
        <v>23.64</v>
      </c>
      <c r="G1697" s="79">
        <f>ROUND((C1697*(E1697)),2)</f>
        <v>1437.08</v>
      </c>
      <c r="H1697" s="79">
        <f>ROUND((C1697*(F1697)),2)</f>
        <v>258.62</v>
      </c>
      <c r="I1697" s="79"/>
    </row>
    <row r="1698" spans="1:10" hidden="1" outlineLevel="1" x14ac:dyDescent="0.2">
      <c r="A1698" s="62"/>
      <c r="B1698" s="77" t="s">
        <v>190</v>
      </c>
      <c r="C1698" s="78"/>
      <c r="D1698" s="78"/>
      <c r="E1698" s="79"/>
      <c r="F1698" s="79"/>
      <c r="G1698" s="79"/>
      <c r="H1698" s="79"/>
      <c r="I1698" s="79"/>
    </row>
    <row r="1699" spans="1:10" hidden="1" outlineLevel="1" x14ac:dyDescent="0.2">
      <c r="A1699" s="62"/>
      <c r="B1699" s="76" t="s">
        <v>254</v>
      </c>
      <c r="C1699" s="78">
        <v>33.33</v>
      </c>
      <c r="D1699" s="78" t="s">
        <v>255</v>
      </c>
      <c r="E1699" s="79">
        <v>134.43560000000002</v>
      </c>
      <c r="F1699" s="79">
        <v>0</v>
      </c>
      <c r="G1699" s="79">
        <f>ROUND((C1699*(E1699)),2)</f>
        <v>4480.74</v>
      </c>
      <c r="H1699" s="79">
        <f>ROUND((C1699*(F1699)),2)</f>
        <v>0</v>
      </c>
      <c r="I1699" s="79"/>
    </row>
    <row r="1700" spans="1:10" hidden="1" outlineLevel="1" x14ac:dyDescent="0.2">
      <c r="A1700" s="62"/>
      <c r="B1700" s="76" t="s">
        <v>423</v>
      </c>
      <c r="C1700" s="78">
        <f>+C1699</f>
        <v>33.33</v>
      </c>
      <c r="D1700" s="78" t="s">
        <v>255</v>
      </c>
      <c r="E1700" s="79">
        <v>597.4</v>
      </c>
      <c r="F1700" s="79">
        <v>0</v>
      </c>
      <c r="G1700" s="79">
        <f>ROUND((C1700*(E1700)),2)</f>
        <v>19911.34</v>
      </c>
      <c r="H1700" s="79">
        <f>ROUND((C1700*(F1700)),2)</f>
        <v>0</v>
      </c>
      <c r="I1700" s="79"/>
    </row>
    <row r="1701" spans="1:10" hidden="1" outlineLevel="1" x14ac:dyDescent="0.2">
      <c r="A1701" s="62"/>
      <c r="B1701" s="76" t="s">
        <v>174</v>
      </c>
      <c r="C1701" s="78"/>
      <c r="D1701" s="78"/>
      <c r="E1701" s="79"/>
      <c r="F1701" s="79"/>
      <c r="G1701" s="79">
        <f>SUM(G1695:G1700)</f>
        <v>51390.95</v>
      </c>
      <c r="H1701" s="79">
        <f>SUM(H1695:H1700)</f>
        <v>4661.17</v>
      </c>
      <c r="I1701" s="79">
        <f>SUM(G1701:H1701)</f>
        <v>56052.119999999995</v>
      </c>
    </row>
    <row r="1702" spans="1:10" collapsed="1" x14ac:dyDescent="0.2">
      <c r="A1702" s="62"/>
      <c r="C1702" s="78"/>
      <c r="D1702" s="78"/>
      <c r="E1702" s="79"/>
      <c r="F1702" s="79"/>
      <c r="G1702" s="79"/>
      <c r="H1702" s="79"/>
      <c r="I1702" s="79"/>
    </row>
    <row r="1703" spans="1:10" ht="24" x14ac:dyDescent="0.2">
      <c r="A1703" s="71">
        <f>+A1691+0.01</f>
        <v>106.05000000000003</v>
      </c>
      <c r="B1703" s="72" t="s">
        <v>428</v>
      </c>
      <c r="C1703" s="73">
        <v>1</v>
      </c>
      <c r="D1703" s="73" t="s">
        <v>196</v>
      </c>
      <c r="E1703" s="74"/>
      <c r="F1703" s="74"/>
      <c r="G1703" s="74">
        <f>+G1713/C1705</f>
        <v>50977.630000000005</v>
      </c>
      <c r="H1703" s="74">
        <f>+H1713/C1705</f>
        <v>4670.24</v>
      </c>
      <c r="I1703" s="75">
        <f>+H1703+G1703</f>
        <v>55647.87</v>
      </c>
      <c r="J1703" s="66" t="s">
        <v>167</v>
      </c>
    </row>
    <row r="1704" spans="1:10" hidden="1" outlineLevel="1" x14ac:dyDescent="0.2">
      <c r="A1704" s="55"/>
      <c r="B1704" s="76" t="s">
        <v>427</v>
      </c>
      <c r="C1704" s="56"/>
      <c r="D1704" s="56"/>
      <c r="E1704" s="57"/>
      <c r="F1704" s="57"/>
      <c r="G1704" s="57"/>
      <c r="H1704" s="57"/>
      <c r="I1704" s="58"/>
      <c r="J1704" s="63"/>
    </row>
    <row r="1705" spans="1:10" hidden="1" outlineLevel="1" x14ac:dyDescent="0.2">
      <c r="A1705" s="55"/>
      <c r="B1705" s="77" t="s">
        <v>169</v>
      </c>
      <c r="C1705" s="78">
        <v>1</v>
      </c>
      <c r="D1705" s="78" t="s">
        <v>196</v>
      </c>
      <c r="E1705" s="57"/>
      <c r="F1705" s="57"/>
      <c r="G1705" s="57"/>
      <c r="H1705" s="57"/>
      <c r="I1705" s="58"/>
      <c r="J1705" s="63"/>
    </row>
    <row r="1706" spans="1:10" hidden="1" outlineLevel="1" x14ac:dyDescent="0.2">
      <c r="A1706" s="62"/>
      <c r="B1706" s="77" t="s">
        <v>170</v>
      </c>
      <c r="C1706" s="78"/>
      <c r="D1706" s="78"/>
      <c r="E1706" s="79"/>
      <c r="F1706" s="79"/>
      <c r="G1706" s="79"/>
      <c r="H1706" s="79"/>
      <c r="I1706" s="79"/>
    </row>
    <row r="1707" spans="1:10" hidden="1" outlineLevel="1" x14ac:dyDescent="0.2">
      <c r="A1707" s="62"/>
      <c r="B1707" s="76" t="s">
        <v>250</v>
      </c>
      <c r="C1707" s="78">
        <v>5.47</v>
      </c>
      <c r="D1707" s="78" t="s">
        <v>251</v>
      </c>
      <c r="E1707" s="79">
        <v>3281.36</v>
      </c>
      <c r="F1707" s="79">
        <v>590.64</v>
      </c>
      <c r="G1707" s="79">
        <f>ROUND((C1707*(E1707)),2)</f>
        <v>17949.04</v>
      </c>
      <c r="H1707" s="79">
        <f>ROUND((C1707*(F1707)),2)</f>
        <v>3230.8</v>
      </c>
      <c r="I1707" s="79"/>
    </row>
    <row r="1708" spans="1:10" hidden="1" outlineLevel="1" x14ac:dyDescent="0.2">
      <c r="A1708" s="62"/>
      <c r="B1708" s="76" t="s">
        <v>279</v>
      </c>
      <c r="C1708" s="78">
        <f>+C1705*1.1</f>
        <v>1.1000000000000001</v>
      </c>
      <c r="D1708" s="78" t="s">
        <v>196</v>
      </c>
      <c r="E1708" s="79">
        <v>6544.9400000000005</v>
      </c>
      <c r="F1708" s="79">
        <v>1073.47</v>
      </c>
      <c r="G1708" s="79">
        <f>ROUND((C1708*(E1708)),2)</f>
        <v>7199.43</v>
      </c>
      <c r="H1708" s="79">
        <f>ROUND((C1708*(F1708)),2)</f>
        <v>1180.82</v>
      </c>
      <c r="I1708" s="79"/>
    </row>
    <row r="1709" spans="1:10" hidden="1" outlineLevel="1" x14ac:dyDescent="0.2">
      <c r="A1709" s="62"/>
      <c r="B1709" s="76" t="s">
        <v>253</v>
      </c>
      <c r="C1709" s="78">
        <f>+C1707*2</f>
        <v>10.94</v>
      </c>
      <c r="D1709" s="78" t="s">
        <v>182</v>
      </c>
      <c r="E1709" s="79">
        <v>131.36000000000001</v>
      </c>
      <c r="F1709" s="79">
        <v>23.64</v>
      </c>
      <c r="G1709" s="79">
        <f>ROUND((C1709*(E1709)),2)</f>
        <v>1437.08</v>
      </c>
      <c r="H1709" s="79">
        <f>ROUND((C1709*(F1709)),2)</f>
        <v>258.62</v>
      </c>
      <c r="I1709" s="79"/>
    </row>
    <row r="1710" spans="1:10" hidden="1" outlineLevel="1" x14ac:dyDescent="0.2">
      <c r="A1710" s="62"/>
      <c r="B1710" s="77" t="s">
        <v>190</v>
      </c>
      <c r="C1710" s="78"/>
      <c r="D1710" s="78"/>
      <c r="E1710" s="79"/>
      <c r="F1710" s="79"/>
      <c r="G1710" s="79"/>
      <c r="H1710" s="79"/>
      <c r="I1710" s="79"/>
    </row>
    <row r="1711" spans="1:10" hidden="1" outlineLevel="1" x14ac:dyDescent="0.2">
      <c r="A1711" s="62"/>
      <c r="B1711" s="76" t="s">
        <v>254</v>
      </c>
      <c r="C1711" s="78">
        <v>33.33</v>
      </c>
      <c r="D1711" s="78" t="s">
        <v>255</v>
      </c>
      <c r="E1711" s="79">
        <v>134.43560000000002</v>
      </c>
      <c r="F1711" s="79">
        <v>0</v>
      </c>
      <c r="G1711" s="79">
        <f>ROUND((C1711*(E1711)),2)</f>
        <v>4480.74</v>
      </c>
      <c r="H1711" s="79">
        <f>ROUND((C1711*(F1711)),2)</f>
        <v>0</v>
      </c>
      <c r="I1711" s="79"/>
    </row>
    <row r="1712" spans="1:10" hidden="1" outlineLevel="1" x14ac:dyDescent="0.2">
      <c r="A1712" s="62"/>
      <c r="B1712" s="76" t="s">
        <v>423</v>
      </c>
      <c r="C1712" s="78">
        <f>+C1711</f>
        <v>33.33</v>
      </c>
      <c r="D1712" s="78" t="s">
        <v>255</v>
      </c>
      <c r="E1712" s="79">
        <v>597.4</v>
      </c>
      <c r="F1712" s="79">
        <v>0</v>
      </c>
      <c r="G1712" s="79">
        <f>ROUND((C1712*(E1712)),2)</f>
        <v>19911.34</v>
      </c>
      <c r="H1712" s="79">
        <f>ROUND((C1712*(F1712)),2)</f>
        <v>0</v>
      </c>
      <c r="I1712" s="79"/>
    </row>
    <row r="1713" spans="1:10" hidden="1" outlineLevel="1" x14ac:dyDescent="0.2">
      <c r="A1713" s="62"/>
      <c r="B1713" s="76" t="s">
        <v>174</v>
      </c>
      <c r="C1713" s="78"/>
      <c r="D1713" s="78"/>
      <c r="E1713" s="79"/>
      <c r="F1713" s="79"/>
      <c r="G1713" s="79">
        <f>SUM(G1707:G1712)</f>
        <v>50977.630000000005</v>
      </c>
      <c r="H1713" s="79">
        <f>SUM(H1707:H1712)</f>
        <v>4670.24</v>
      </c>
      <c r="I1713" s="79">
        <f>SUM(G1713:H1713)</f>
        <v>55647.87</v>
      </c>
    </row>
    <row r="1714" spans="1:10" collapsed="1" x14ac:dyDescent="0.2">
      <c r="A1714" s="62"/>
      <c r="C1714" s="78"/>
      <c r="D1714" s="78"/>
      <c r="E1714" s="79"/>
      <c r="F1714" s="79"/>
      <c r="G1714" s="79"/>
      <c r="H1714" s="79"/>
      <c r="I1714" s="79"/>
    </row>
    <row r="1715" spans="1:10" ht="24" x14ac:dyDescent="0.2">
      <c r="A1715" s="71">
        <f>+A1703+0.01</f>
        <v>106.06000000000003</v>
      </c>
      <c r="B1715" s="72" t="s">
        <v>429</v>
      </c>
      <c r="C1715" s="73">
        <v>1</v>
      </c>
      <c r="D1715" s="73" t="s">
        <v>196</v>
      </c>
      <c r="E1715" s="74"/>
      <c r="F1715" s="74"/>
      <c r="G1715" s="74">
        <f>+G1725/C1717</f>
        <v>51110.83</v>
      </c>
      <c r="H1715" s="74">
        <f>+H1725/C1717</f>
        <v>4694.22</v>
      </c>
      <c r="I1715" s="75">
        <f>+H1715+G1715</f>
        <v>55805.05</v>
      </c>
      <c r="J1715" s="66" t="s">
        <v>167</v>
      </c>
    </row>
    <row r="1716" spans="1:10" hidden="1" outlineLevel="1" x14ac:dyDescent="0.2">
      <c r="A1716" s="55"/>
      <c r="B1716" s="76" t="s">
        <v>427</v>
      </c>
      <c r="C1716" s="56"/>
      <c r="D1716" s="56"/>
      <c r="E1716" s="57"/>
      <c r="F1716" s="57"/>
      <c r="G1716" s="57"/>
      <c r="H1716" s="57"/>
      <c r="I1716" s="58"/>
      <c r="J1716" s="63"/>
    </row>
    <row r="1717" spans="1:10" hidden="1" outlineLevel="1" x14ac:dyDescent="0.2">
      <c r="A1717" s="55"/>
      <c r="B1717" s="77" t="s">
        <v>169</v>
      </c>
      <c r="C1717" s="78">
        <v>1</v>
      </c>
      <c r="D1717" s="78" t="s">
        <v>196</v>
      </c>
      <c r="E1717" s="57"/>
      <c r="F1717" s="57"/>
      <c r="G1717" s="57"/>
      <c r="H1717" s="57"/>
      <c r="I1717" s="58"/>
      <c r="J1717" s="63"/>
    </row>
    <row r="1718" spans="1:10" hidden="1" outlineLevel="1" x14ac:dyDescent="0.2">
      <c r="A1718" s="62"/>
      <c r="B1718" s="77" t="s">
        <v>170</v>
      </c>
      <c r="C1718" s="78"/>
      <c r="D1718" s="78"/>
      <c r="E1718" s="79"/>
      <c r="F1718" s="79"/>
      <c r="G1718" s="79"/>
      <c r="H1718" s="79"/>
      <c r="I1718" s="79"/>
    </row>
    <row r="1719" spans="1:10" hidden="1" outlineLevel="1" x14ac:dyDescent="0.2">
      <c r="A1719" s="62"/>
      <c r="B1719" s="76" t="s">
        <v>250</v>
      </c>
      <c r="C1719" s="78">
        <v>5.47</v>
      </c>
      <c r="D1719" s="78" t="s">
        <v>251</v>
      </c>
      <c r="E1719" s="79">
        <v>3281.36</v>
      </c>
      <c r="F1719" s="79">
        <v>590.64</v>
      </c>
      <c r="G1719" s="79">
        <f>ROUND((C1719*(E1719)),2)</f>
        <v>17949.04</v>
      </c>
      <c r="H1719" s="79">
        <f>ROUND((C1719*(F1719)),2)</f>
        <v>3230.8</v>
      </c>
      <c r="I1719" s="79"/>
    </row>
    <row r="1720" spans="1:10" hidden="1" outlineLevel="1" x14ac:dyDescent="0.2">
      <c r="A1720" s="62"/>
      <c r="B1720" s="76" t="s">
        <v>381</v>
      </c>
      <c r="C1720" s="78">
        <f>+C1717*1.1</f>
        <v>1.1000000000000001</v>
      </c>
      <c r="D1720" s="78" t="s">
        <v>196</v>
      </c>
      <c r="E1720" s="79">
        <v>6666.0300000000007</v>
      </c>
      <c r="F1720" s="79">
        <v>1095.2700000000002</v>
      </c>
      <c r="G1720" s="79">
        <f>ROUND((C1720*(E1720)),2)</f>
        <v>7332.63</v>
      </c>
      <c r="H1720" s="79">
        <f>ROUND((C1720*(F1720)),2)</f>
        <v>1204.8</v>
      </c>
      <c r="I1720" s="79"/>
    </row>
    <row r="1721" spans="1:10" hidden="1" outlineLevel="1" x14ac:dyDescent="0.2">
      <c r="A1721" s="62"/>
      <c r="B1721" s="76" t="s">
        <v>253</v>
      </c>
      <c r="C1721" s="78">
        <f>+C1719*2</f>
        <v>10.94</v>
      </c>
      <c r="D1721" s="78" t="s">
        <v>182</v>
      </c>
      <c r="E1721" s="79">
        <v>131.36000000000001</v>
      </c>
      <c r="F1721" s="79">
        <v>23.64</v>
      </c>
      <c r="G1721" s="79">
        <f>ROUND((C1721*(E1721)),2)</f>
        <v>1437.08</v>
      </c>
      <c r="H1721" s="79">
        <f>ROUND((C1721*(F1721)),2)</f>
        <v>258.62</v>
      </c>
      <c r="I1721" s="79"/>
    </row>
    <row r="1722" spans="1:10" hidden="1" outlineLevel="1" x14ac:dyDescent="0.2">
      <c r="A1722" s="62"/>
      <c r="B1722" s="77" t="s">
        <v>190</v>
      </c>
      <c r="C1722" s="78"/>
      <c r="D1722" s="78"/>
      <c r="E1722" s="79"/>
      <c r="F1722" s="79"/>
      <c r="G1722" s="79"/>
      <c r="H1722" s="79"/>
      <c r="I1722" s="79"/>
    </row>
    <row r="1723" spans="1:10" hidden="1" outlineLevel="1" x14ac:dyDescent="0.2">
      <c r="A1723" s="62"/>
      <c r="B1723" s="76" t="s">
        <v>254</v>
      </c>
      <c r="C1723" s="78">
        <v>33.33</v>
      </c>
      <c r="D1723" s="78" t="s">
        <v>255</v>
      </c>
      <c r="E1723" s="79">
        <v>134.43560000000002</v>
      </c>
      <c r="F1723" s="79">
        <v>0</v>
      </c>
      <c r="G1723" s="79">
        <f>ROUND((C1723*(E1723)),2)</f>
        <v>4480.74</v>
      </c>
      <c r="H1723" s="79">
        <f>ROUND((C1723*(F1723)),2)</f>
        <v>0</v>
      </c>
      <c r="I1723" s="79"/>
    </row>
    <row r="1724" spans="1:10" hidden="1" outlineLevel="1" x14ac:dyDescent="0.2">
      <c r="A1724" s="62"/>
      <c r="B1724" s="76" t="s">
        <v>423</v>
      </c>
      <c r="C1724" s="78">
        <f>+C1723</f>
        <v>33.33</v>
      </c>
      <c r="D1724" s="78" t="s">
        <v>255</v>
      </c>
      <c r="E1724" s="79">
        <v>597.4</v>
      </c>
      <c r="F1724" s="79">
        <v>0</v>
      </c>
      <c r="G1724" s="79">
        <f>ROUND((C1724*(E1724)),2)</f>
        <v>19911.34</v>
      </c>
      <c r="H1724" s="79">
        <f>ROUND((C1724*(F1724)),2)</f>
        <v>0</v>
      </c>
      <c r="I1724" s="79"/>
    </row>
    <row r="1725" spans="1:10" hidden="1" outlineLevel="1" x14ac:dyDescent="0.2">
      <c r="A1725" s="62"/>
      <c r="B1725" s="76" t="s">
        <v>174</v>
      </c>
      <c r="C1725" s="78"/>
      <c r="D1725" s="78"/>
      <c r="E1725" s="79"/>
      <c r="F1725" s="79"/>
      <c r="G1725" s="79">
        <f>SUM(G1719:G1724)</f>
        <v>51110.83</v>
      </c>
      <c r="H1725" s="79">
        <f>SUM(H1719:H1724)</f>
        <v>4694.22</v>
      </c>
      <c r="I1725" s="79">
        <f>SUM(G1725:H1725)</f>
        <v>55805.05</v>
      </c>
    </row>
    <row r="1726" spans="1:10" collapsed="1" x14ac:dyDescent="0.2">
      <c r="A1726" s="62"/>
      <c r="C1726" s="78"/>
      <c r="D1726" s="78"/>
      <c r="E1726" s="79"/>
      <c r="F1726" s="79"/>
      <c r="G1726" s="79"/>
      <c r="H1726" s="79"/>
      <c r="I1726" s="79"/>
    </row>
    <row r="1727" spans="1:10" x14ac:dyDescent="0.2">
      <c r="A1727" s="71">
        <f>+A1715+0.01</f>
        <v>106.07000000000004</v>
      </c>
      <c r="B1727" s="72" t="s">
        <v>430</v>
      </c>
      <c r="C1727" s="73">
        <v>1</v>
      </c>
      <c r="D1727" s="73" t="s">
        <v>196</v>
      </c>
      <c r="E1727" s="74"/>
      <c r="F1727" s="74"/>
      <c r="G1727" s="74">
        <f>+G1737/C1729</f>
        <v>41254.51</v>
      </c>
      <c r="H1727" s="74">
        <f>+H1737/C1729</f>
        <v>3933.9399999999996</v>
      </c>
      <c r="I1727" s="75">
        <f>+H1727+G1727</f>
        <v>45188.450000000004</v>
      </c>
      <c r="J1727" s="66" t="s">
        <v>167</v>
      </c>
    </row>
    <row r="1728" spans="1:10" hidden="1" outlineLevel="1" x14ac:dyDescent="0.2">
      <c r="A1728" s="55"/>
      <c r="B1728" s="76" t="s">
        <v>431</v>
      </c>
      <c r="C1728" s="56"/>
      <c r="D1728" s="56"/>
      <c r="E1728" s="57"/>
      <c r="F1728" s="57"/>
      <c r="G1728" s="57"/>
      <c r="H1728" s="57"/>
      <c r="I1728" s="58"/>
      <c r="J1728" s="63"/>
    </row>
    <row r="1729" spans="1:10" hidden="1" outlineLevel="1" x14ac:dyDescent="0.2">
      <c r="A1729" s="55"/>
      <c r="B1729" s="77" t="s">
        <v>169</v>
      </c>
      <c r="C1729" s="78">
        <v>1</v>
      </c>
      <c r="D1729" s="78" t="s">
        <v>196</v>
      </c>
      <c r="E1729" s="57"/>
      <c r="F1729" s="57"/>
      <c r="G1729" s="57"/>
      <c r="H1729" s="57"/>
      <c r="I1729" s="58"/>
      <c r="J1729" s="63"/>
    </row>
    <row r="1730" spans="1:10" hidden="1" outlineLevel="1" x14ac:dyDescent="0.2">
      <c r="A1730" s="62"/>
      <c r="B1730" s="77" t="s">
        <v>170</v>
      </c>
      <c r="C1730" s="78"/>
      <c r="D1730" s="78"/>
      <c r="E1730" s="79"/>
      <c r="F1730" s="79"/>
      <c r="G1730" s="79"/>
      <c r="H1730" s="79"/>
      <c r="I1730" s="79"/>
    </row>
    <row r="1731" spans="1:10" hidden="1" outlineLevel="1" x14ac:dyDescent="0.2">
      <c r="A1731" s="62"/>
      <c r="B1731" s="76" t="s">
        <v>250</v>
      </c>
      <c r="C1731" s="78">
        <v>4.33</v>
      </c>
      <c r="D1731" s="78" t="s">
        <v>251</v>
      </c>
      <c r="E1731" s="79">
        <v>3281.36</v>
      </c>
      <c r="F1731" s="79">
        <v>590.64</v>
      </c>
      <c r="G1731" s="79">
        <f>ROUND((C1731*(E1731)),2)</f>
        <v>14208.29</v>
      </c>
      <c r="H1731" s="79">
        <f>ROUND((C1731*(F1731)),2)</f>
        <v>2557.4699999999998</v>
      </c>
      <c r="I1731" s="79"/>
    </row>
    <row r="1732" spans="1:10" hidden="1" outlineLevel="1" x14ac:dyDescent="0.2">
      <c r="A1732" s="62"/>
      <c r="B1732" s="76" t="s">
        <v>279</v>
      </c>
      <c r="C1732" s="78">
        <f>+C1729*1.1</f>
        <v>1.1000000000000001</v>
      </c>
      <c r="D1732" s="78" t="s">
        <v>196</v>
      </c>
      <c r="E1732" s="79">
        <v>6920.68</v>
      </c>
      <c r="F1732" s="79">
        <v>1065.23</v>
      </c>
      <c r="G1732" s="79">
        <f>ROUND((C1732*(E1732)),2)</f>
        <v>7612.75</v>
      </c>
      <c r="H1732" s="79">
        <f>ROUND((C1732*(F1732)),2)</f>
        <v>1171.75</v>
      </c>
      <c r="I1732" s="79"/>
    </row>
    <row r="1733" spans="1:10" hidden="1" outlineLevel="1" x14ac:dyDescent="0.2">
      <c r="A1733" s="62"/>
      <c r="B1733" s="76" t="s">
        <v>253</v>
      </c>
      <c r="C1733" s="78">
        <f>+C1731*2</f>
        <v>8.66</v>
      </c>
      <c r="D1733" s="78" t="s">
        <v>182</v>
      </c>
      <c r="E1733" s="79">
        <v>131.36000000000001</v>
      </c>
      <c r="F1733" s="79">
        <v>23.64</v>
      </c>
      <c r="G1733" s="79">
        <f>ROUND((C1733*(E1733)),2)</f>
        <v>1137.58</v>
      </c>
      <c r="H1733" s="79">
        <f>ROUND((C1733*(F1733)),2)</f>
        <v>204.72</v>
      </c>
      <c r="I1733" s="79"/>
    </row>
    <row r="1734" spans="1:10" hidden="1" outlineLevel="1" x14ac:dyDescent="0.2">
      <c r="A1734" s="62"/>
      <c r="B1734" s="77" t="s">
        <v>190</v>
      </c>
      <c r="C1734" s="78"/>
      <c r="D1734" s="78"/>
      <c r="E1734" s="79"/>
      <c r="F1734" s="79"/>
      <c r="G1734" s="79"/>
      <c r="H1734" s="79"/>
      <c r="I1734" s="79"/>
    </row>
    <row r="1735" spans="1:10" hidden="1" outlineLevel="1" x14ac:dyDescent="0.2">
      <c r="A1735" s="62"/>
      <c r="B1735" s="76" t="s">
        <v>254</v>
      </c>
      <c r="C1735" s="78">
        <v>25</v>
      </c>
      <c r="D1735" s="78" t="s">
        <v>255</v>
      </c>
      <c r="E1735" s="79">
        <v>134.43560000000002</v>
      </c>
      <c r="F1735" s="79">
        <v>0</v>
      </c>
      <c r="G1735" s="79">
        <f>ROUND((C1735*(E1735)),2)</f>
        <v>3360.89</v>
      </c>
      <c r="H1735" s="79">
        <f>ROUND((C1735*(F1735)),2)</f>
        <v>0</v>
      </c>
      <c r="I1735" s="79"/>
    </row>
    <row r="1736" spans="1:10" hidden="1" outlineLevel="1" x14ac:dyDescent="0.2">
      <c r="A1736" s="62"/>
      <c r="B1736" s="76" t="s">
        <v>423</v>
      </c>
      <c r="C1736" s="78">
        <f>+C1735</f>
        <v>25</v>
      </c>
      <c r="D1736" s="78" t="s">
        <v>255</v>
      </c>
      <c r="E1736" s="79">
        <v>597.4</v>
      </c>
      <c r="F1736" s="79">
        <v>0</v>
      </c>
      <c r="G1736" s="79">
        <f>ROUND((C1736*(E1736)),2)</f>
        <v>14935</v>
      </c>
      <c r="H1736" s="79">
        <f>ROUND((C1736*(F1736)),2)</f>
        <v>0</v>
      </c>
      <c r="I1736" s="79"/>
    </row>
    <row r="1737" spans="1:10" hidden="1" outlineLevel="1" x14ac:dyDescent="0.2">
      <c r="A1737" s="62"/>
      <c r="B1737" s="76" t="s">
        <v>174</v>
      </c>
      <c r="C1737" s="78"/>
      <c r="D1737" s="78"/>
      <c r="E1737" s="79"/>
      <c r="F1737" s="79"/>
      <c r="G1737" s="79">
        <f>SUM(G1731:G1736)</f>
        <v>41254.51</v>
      </c>
      <c r="H1737" s="79">
        <f>SUM(H1731:H1736)</f>
        <v>3933.9399999999996</v>
      </c>
      <c r="I1737" s="79">
        <f>SUM(G1737:H1737)</f>
        <v>45188.450000000004</v>
      </c>
    </row>
    <row r="1738" spans="1:10" collapsed="1" x14ac:dyDescent="0.2">
      <c r="A1738" s="62"/>
      <c r="C1738" s="78"/>
      <c r="D1738" s="78"/>
      <c r="E1738" s="79"/>
      <c r="F1738" s="79"/>
      <c r="G1738" s="79"/>
      <c r="H1738" s="79"/>
      <c r="I1738" s="79"/>
    </row>
    <row r="1739" spans="1:10" ht="24" x14ac:dyDescent="0.2">
      <c r="A1739" s="71">
        <f>+A1727+0.01</f>
        <v>106.08000000000004</v>
      </c>
      <c r="B1739" s="72" t="s">
        <v>432</v>
      </c>
      <c r="C1739" s="73">
        <v>1</v>
      </c>
      <c r="D1739" s="73" t="s">
        <v>196</v>
      </c>
      <c r="E1739" s="74"/>
      <c r="F1739" s="74"/>
      <c r="G1739" s="74">
        <f>+G1749/C1741</f>
        <v>40841.19</v>
      </c>
      <c r="H1739" s="74">
        <f>+H1749/C1741</f>
        <v>3943.0099999999998</v>
      </c>
      <c r="I1739" s="75">
        <f>+H1739+G1739</f>
        <v>44784.200000000004</v>
      </c>
      <c r="J1739" s="66" t="s">
        <v>167</v>
      </c>
    </row>
    <row r="1740" spans="1:10" hidden="1" outlineLevel="1" x14ac:dyDescent="0.2">
      <c r="A1740" s="55"/>
      <c r="B1740" s="76" t="s">
        <v>431</v>
      </c>
      <c r="C1740" s="56"/>
      <c r="D1740" s="56"/>
      <c r="E1740" s="57"/>
      <c r="F1740" s="57"/>
      <c r="G1740" s="57"/>
      <c r="H1740" s="57"/>
      <c r="I1740" s="58"/>
      <c r="J1740" s="63"/>
    </row>
    <row r="1741" spans="1:10" hidden="1" outlineLevel="1" x14ac:dyDescent="0.2">
      <c r="A1741" s="55"/>
      <c r="B1741" s="77" t="s">
        <v>169</v>
      </c>
      <c r="C1741" s="78">
        <v>1</v>
      </c>
      <c r="D1741" s="78" t="s">
        <v>196</v>
      </c>
      <c r="E1741" s="57"/>
      <c r="F1741" s="57"/>
      <c r="G1741" s="57"/>
      <c r="H1741" s="57"/>
      <c r="I1741" s="58"/>
      <c r="J1741" s="63"/>
    </row>
    <row r="1742" spans="1:10" hidden="1" outlineLevel="1" x14ac:dyDescent="0.2">
      <c r="A1742" s="62"/>
      <c r="B1742" s="77" t="s">
        <v>170</v>
      </c>
      <c r="C1742" s="78"/>
      <c r="D1742" s="78"/>
      <c r="E1742" s="79"/>
      <c r="F1742" s="79"/>
      <c r="G1742" s="79"/>
      <c r="H1742" s="79"/>
      <c r="I1742" s="79"/>
    </row>
    <row r="1743" spans="1:10" hidden="1" outlineLevel="1" x14ac:dyDescent="0.2">
      <c r="A1743" s="62"/>
      <c r="B1743" s="76" t="s">
        <v>250</v>
      </c>
      <c r="C1743" s="78">
        <v>4.33</v>
      </c>
      <c r="D1743" s="78" t="s">
        <v>251</v>
      </c>
      <c r="E1743" s="79">
        <v>3281.36</v>
      </c>
      <c r="F1743" s="79">
        <v>590.64</v>
      </c>
      <c r="G1743" s="79">
        <f>ROUND((C1743*(E1743)),2)</f>
        <v>14208.29</v>
      </c>
      <c r="H1743" s="79">
        <f>ROUND((C1743*(F1743)),2)</f>
        <v>2557.4699999999998</v>
      </c>
      <c r="I1743" s="79"/>
    </row>
    <row r="1744" spans="1:10" hidden="1" outlineLevel="1" x14ac:dyDescent="0.2">
      <c r="A1744" s="62"/>
      <c r="B1744" s="76" t="s">
        <v>279</v>
      </c>
      <c r="C1744" s="78">
        <f>+C1741*1.1</f>
        <v>1.1000000000000001</v>
      </c>
      <c r="D1744" s="78" t="s">
        <v>196</v>
      </c>
      <c r="E1744" s="79">
        <v>6544.9400000000005</v>
      </c>
      <c r="F1744" s="79">
        <v>1073.47</v>
      </c>
      <c r="G1744" s="79">
        <f>ROUND((C1744*(E1744)),2)</f>
        <v>7199.43</v>
      </c>
      <c r="H1744" s="79">
        <f>ROUND((C1744*(F1744)),2)</f>
        <v>1180.82</v>
      </c>
      <c r="I1744" s="79"/>
    </row>
    <row r="1745" spans="1:10" hidden="1" outlineLevel="1" x14ac:dyDescent="0.2">
      <c r="A1745" s="62"/>
      <c r="B1745" s="76" t="s">
        <v>253</v>
      </c>
      <c r="C1745" s="78">
        <f>+C1743*2</f>
        <v>8.66</v>
      </c>
      <c r="D1745" s="78" t="s">
        <v>182</v>
      </c>
      <c r="E1745" s="79">
        <v>131.36000000000001</v>
      </c>
      <c r="F1745" s="79">
        <v>23.64</v>
      </c>
      <c r="G1745" s="79">
        <f>ROUND((C1745*(E1745)),2)</f>
        <v>1137.58</v>
      </c>
      <c r="H1745" s="79">
        <f>ROUND((C1745*(F1745)),2)</f>
        <v>204.72</v>
      </c>
      <c r="I1745" s="79"/>
    </row>
    <row r="1746" spans="1:10" hidden="1" outlineLevel="1" x14ac:dyDescent="0.2">
      <c r="A1746" s="62"/>
      <c r="B1746" s="77" t="s">
        <v>190</v>
      </c>
      <c r="C1746" s="78"/>
      <c r="D1746" s="78"/>
      <c r="E1746" s="79"/>
      <c r="F1746" s="79"/>
      <c r="G1746" s="79"/>
      <c r="H1746" s="79"/>
      <c r="I1746" s="79"/>
    </row>
    <row r="1747" spans="1:10" hidden="1" outlineLevel="1" x14ac:dyDescent="0.2">
      <c r="A1747" s="62"/>
      <c r="B1747" s="76" t="s">
        <v>254</v>
      </c>
      <c r="C1747" s="78">
        <v>25</v>
      </c>
      <c r="D1747" s="78" t="s">
        <v>255</v>
      </c>
      <c r="E1747" s="79">
        <v>134.43560000000002</v>
      </c>
      <c r="F1747" s="79">
        <v>0</v>
      </c>
      <c r="G1747" s="79">
        <f>ROUND((C1747*(E1747)),2)</f>
        <v>3360.89</v>
      </c>
      <c r="H1747" s="79">
        <f>ROUND((C1747*(F1747)),2)</f>
        <v>0</v>
      </c>
      <c r="I1747" s="79"/>
    </row>
    <row r="1748" spans="1:10" hidden="1" outlineLevel="1" x14ac:dyDescent="0.2">
      <c r="A1748" s="62"/>
      <c r="B1748" s="76" t="s">
        <v>423</v>
      </c>
      <c r="C1748" s="78">
        <f>+C1747</f>
        <v>25</v>
      </c>
      <c r="D1748" s="78" t="s">
        <v>255</v>
      </c>
      <c r="E1748" s="79">
        <v>597.4</v>
      </c>
      <c r="F1748" s="79">
        <v>0</v>
      </c>
      <c r="G1748" s="79">
        <f>ROUND((C1748*(E1748)),2)</f>
        <v>14935</v>
      </c>
      <c r="H1748" s="79">
        <f>ROUND((C1748*(F1748)),2)</f>
        <v>0</v>
      </c>
      <c r="I1748" s="79"/>
    </row>
    <row r="1749" spans="1:10" hidden="1" outlineLevel="1" x14ac:dyDescent="0.2">
      <c r="A1749" s="62"/>
      <c r="B1749" s="76" t="s">
        <v>174</v>
      </c>
      <c r="C1749" s="78"/>
      <c r="D1749" s="78"/>
      <c r="E1749" s="79"/>
      <c r="F1749" s="79"/>
      <c r="G1749" s="79">
        <f>SUM(G1743:G1748)</f>
        <v>40841.19</v>
      </c>
      <c r="H1749" s="79">
        <f>SUM(H1743:H1748)</f>
        <v>3943.0099999999998</v>
      </c>
      <c r="I1749" s="79">
        <f>SUM(G1749:H1749)</f>
        <v>44784.200000000004</v>
      </c>
    </row>
    <row r="1750" spans="1:10" collapsed="1" x14ac:dyDescent="0.2">
      <c r="A1750" s="62"/>
      <c r="C1750" s="78"/>
      <c r="D1750" s="78"/>
      <c r="E1750" s="79"/>
      <c r="F1750" s="79"/>
      <c r="G1750" s="79"/>
      <c r="H1750" s="79"/>
      <c r="I1750" s="79"/>
    </row>
    <row r="1751" spans="1:10" ht="24" x14ac:dyDescent="0.2">
      <c r="A1751" s="71">
        <f>+A1739+0.01</f>
        <v>106.09000000000005</v>
      </c>
      <c r="B1751" s="72" t="s">
        <v>433</v>
      </c>
      <c r="C1751" s="73">
        <v>1</v>
      </c>
      <c r="D1751" s="73" t="s">
        <v>196</v>
      </c>
      <c r="E1751" s="74"/>
      <c r="F1751" s="74"/>
      <c r="G1751" s="74">
        <f>+G1761/C1753</f>
        <v>40974.39</v>
      </c>
      <c r="H1751" s="74">
        <f>+H1761/C1753</f>
        <v>3966.9899999999993</v>
      </c>
      <c r="I1751" s="75">
        <f>+H1751+G1751</f>
        <v>44941.38</v>
      </c>
      <c r="J1751" s="66" t="s">
        <v>167</v>
      </c>
    </row>
    <row r="1752" spans="1:10" hidden="1" outlineLevel="1" x14ac:dyDescent="0.2">
      <c r="A1752" s="55"/>
      <c r="B1752" s="76" t="s">
        <v>431</v>
      </c>
      <c r="C1752" s="56"/>
      <c r="D1752" s="56"/>
      <c r="E1752" s="57"/>
      <c r="F1752" s="57"/>
      <c r="G1752" s="57"/>
      <c r="H1752" s="57"/>
      <c r="I1752" s="58"/>
      <c r="J1752" s="63"/>
    </row>
    <row r="1753" spans="1:10" hidden="1" outlineLevel="1" x14ac:dyDescent="0.2">
      <c r="A1753" s="55"/>
      <c r="B1753" s="77" t="s">
        <v>169</v>
      </c>
      <c r="C1753" s="78">
        <v>1</v>
      </c>
      <c r="D1753" s="78" t="s">
        <v>196</v>
      </c>
      <c r="E1753" s="57"/>
      <c r="F1753" s="57"/>
      <c r="G1753" s="57"/>
      <c r="H1753" s="57"/>
      <c r="I1753" s="58"/>
      <c r="J1753" s="63"/>
    </row>
    <row r="1754" spans="1:10" hidden="1" outlineLevel="1" x14ac:dyDescent="0.2">
      <c r="A1754" s="62"/>
      <c r="B1754" s="77" t="s">
        <v>170</v>
      </c>
      <c r="C1754" s="78"/>
      <c r="D1754" s="78"/>
      <c r="E1754" s="79"/>
      <c r="F1754" s="79"/>
      <c r="G1754" s="79"/>
      <c r="H1754" s="79"/>
      <c r="I1754" s="79"/>
    </row>
    <row r="1755" spans="1:10" hidden="1" outlineLevel="1" x14ac:dyDescent="0.2">
      <c r="A1755" s="62"/>
      <c r="B1755" s="76" t="s">
        <v>250</v>
      </c>
      <c r="C1755" s="78">
        <v>4.33</v>
      </c>
      <c r="D1755" s="78" t="s">
        <v>251</v>
      </c>
      <c r="E1755" s="79">
        <v>3281.36</v>
      </c>
      <c r="F1755" s="79">
        <v>590.64</v>
      </c>
      <c r="G1755" s="79">
        <f>ROUND((C1755*(E1755)),2)</f>
        <v>14208.29</v>
      </c>
      <c r="H1755" s="79">
        <f>ROUND((C1755*(F1755)),2)</f>
        <v>2557.4699999999998</v>
      </c>
      <c r="I1755" s="79"/>
    </row>
    <row r="1756" spans="1:10" hidden="1" outlineLevel="1" x14ac:dyDescent="0.2">
      <c r="A1756" s="62"/>
      <c r="B1756" s="76" t="s">
        <v>381</v>
      </c>
      <c r="C1756" s="78">
        <f>+C1753*1.1</f>
        <v>1.1000000000000001</v>
      </c>
      <c r="D1756" s="78" t="s">
        <v>196</v>
      </c>
      <c r="E1756" s="79">
        <v>6666.0300000000007</v>
      </c>
      <c r="F1756" s="79">
        <v>1095.2700000000002</v>
      </c>
      <c r="G1756" s="79">
        <f>ROUND((C1756*(E1756)),2)</f>
        <v>7332.63</v>
      </c>
      <c r="H1756" s="79">
        <f>ROUND((C1756*(F1756)),2)</f>
        <v>1204.8</v>
      </c>
      <c r="I1756" s="79"/>
    </row>
    <row r="1757" spans="1:10" hidden="1" outlineLevel="1" x14ac:dyDescent="0.2">
      <c r="A1757" s="62"/>
      <c r="B1757" s="76" t="s">
        <v>253</v>
      </c>
      <c r="C1757" s="78">
        <f>+C1755*2</f>
        <v>8.66</v>
      </c>
      <c r="D1757" s="78" t="s">
        <v>182</v>
      </c>
      <c r="E1757" s="79">
        <v>131.36000000000001</v>
      </c>
      <c r="F1757" s="79">
        <v>23.64</v>
      </c>
      <c r="G1757" s="79">
        <f>ROUND((C1757*(E1757)),2)</f>
        <v>1137.58</v>
      </c>
      <c r="H1757" s="79">
        <f>ROUND((C1757*(F1757)),2)</f>
        <v>204.72</v>
      </c>
      <c r="I1757" s="79"/>
    </row>
    <row r="1758" spans="1:10" hidden="1" outlineLevel="1" x14ac:dyDescent="0.2">
      <c r="A1758" s="62"/>
      <c r="B1758" s="77" t="s">
        <v>190</v>
      </c>
      <c r="C1758" s="78"/>
      <c r="D1758" s="78"/>
      <c r="E1758" s="79"/>
      <c r="F1758" s="79"/>
      <c r="G1758" s="79"/>
      <c r="H1758" s="79"/>
      <c r="I1758" s="79"/>
    </row>
    <row r="1759" spans="1:10" hidden="1" outlineLevel="1" x14ac:dyDescent="0.2">
      <c r="A1759" s="62"/>
      <c r="B1759" s="76" t="s">
        <v>254</v>
      </c>
      <c r="C1759" s="78">
        <v>25</v>
      </c>
      <c r="D1759" s="78" t="s">
        <v>255</v>
      </c>
      <c r="E1759" s="79">
        <v>134.43560000000002</v>
      </c>
      <c r="F1759" s="79">
        <v>0</v>
      </c>
      <c r="G1759" s="79">
        <f>ROUND((C1759*(E1759)),2)</f>
        <v>3360.89</v>
      </c>
      <c r="H1759" s="79">
        <f>ROUND((C1759*(F1759)),2)</f>
        <v>0</v>
      </c>
      <c r="I1759" s="79"/>
    </row>
    <row r="1760" spans="1:10" hidden="1" outlineLevel="1" x14ac:dyDescent="0.2">
      <c r="A1760" s="62"/>
      <c r="B1760" s="76" t="s">
        <v>423</v>
      </c>
      <c r="C1760" s="78">
        <f>+C1759</f>
        <v>25</v>
      </c>
      <c r="D1760" s="78" t="s">
        <v>255</v>
      </c>
      <c r="E1760" s="79">
        <v>597.4</v>
      </c>
      <c r="F1760" s="79">
        <v>0</v>
      </c>
      <c r="G1760" s="79">
        <f>ROUND((C1760*(E1760)),2)</f>
        <v>14935</v>
      </c>
      <c r="H1760" s="79">
        <f>ROUND((C1760*(F1760)),2)</f>
        <v>0</v>
      </c>
      <c r="I1760" s="79"/>
    </row>
    <row r="1761" spans="1:10" hidden="1" outlineLevel="1" x14ac:dyDescent="0.2">
      <c r="A1761" s="62"/>
      <c r="B1761" s="76" t="s">
        <v>174</v>
      </c>
      <c r="C1761" s="78"/>
      <c r="D1761" s="78"/>
      <c r="E1761" s="79"/>
      <c r="F1761" s="79"/>
      <c r="G1761" s="79">
        <f>SUM(G1755:G1760)</f>
        <v>40974.39</v>
      </c>
      <c r="H1761" s="79">
        <f>SUM(H1755:H1760)</f>
        <v>3966.9899999999993</v>
      </c>
      <c r="I1761" s="79">
        <f>SUM(G1761:H1761)</f>
        <v>44941.38</v>
      </c>
    </row>
    <row r="1762" spans="1:10" collapsed="1" x14ac:dyDescent="0.2">
      <c r="A1762" s="62"/>
      <c r="C1762" s="78"/>
      <c r="D1762" s="78"/>
      <c r="E1762" s="79"/>
      <c r="F1762" s="79"/>
      <c r="G1762" s="79"/>
      <c r="H1762" s="79"/>
      <c r="I1762" s="79"/>
    </row>
    <row r="1763" spans="1:10" x14ac:dyDescent="0.2">
      <c r="A1763" s="67">
        <v>107</v>
      </c>
      <c r="B1763" s="68" t="s">
        <v>434</v>
      </c>
      <c r="C1763" s="69"/>
      <c r="D1763" s="69"/>
      <c r="E1763" s="69"/>
      <c r="F1763" s="69"/>
      <c r="G1763" s="69"/>
      <c r="H1763" s="69"/>
      <c r="I1763" s="69"/>
      <c r="J1763" s="70"/>
    </row>
    <row r="1764" spans="1:10" ht="24" x14ac:dyDescent="0.2">
      <c r="A1764" s="71">
        <f>+A1763+0.01</f>
        <v>107.01</v>
      </c>
      <c r="B1764" s="72" t="s">
        <v>435</v>
      </c>
      <c r="C1764" s="73">
        <v>1</v>
      </c>
      <c r="D1764" s="73" t="s">
        <v>196</v>
      </c>
      <c r="E1764" s="74"/>
      <c r="F1764" s="74"/>
      <c r="G1764" s="74">
        <f>+G1774/C1766</f>
        <v>27129.760000000002</v>
      </c>
      <c r="H1764" s="74">
        <f>+H1774/C1766</f>
        <v>2546.42</v>
      </c>
      <c r="I1764" s="75">
        <f>+H1764+G1764</f>
        <v>29676.18</v>
      </c>
      <c r="J1764" s="66" t="s">
        <v>167</v>
      </c>
    </row>
    <row r="1765" spans="1:10" hidden="1" outlineLevel="1" x14ac:dyDescent="0.2">
      <c r="A1765" s="55"/>
      <c r="B1765" s="76" t="s">
        <v>436</v>
      </c>
      <c r="C1765" s="56"/>
      <c r="D1765" s="56"/>
      <c r="E1765" s="57"/>
      <c r="F1765" s="57"/>
      <c r="G1765" s="57"/>
      <c r="H1765" s="57"/>
      <c r="I1765" s="58"/>
      <c r="J1765" s="63"/>
    </row>
    <row r="1766" spans="1:10" hidden="1" outlineLevel="1" x14ac:dyDescent="0.2">
      <c r="A1766" s="55"/>
      <c r="B1766" s="77" t="s">
        <v>169</v>
      </c>
      <c r="C1766" s="78">
        <v>1</v>
      </c>
      <c r="D1766" s="78" t="s">
        <v>196</v>
      </c>
      <c r="E1766" s="57"/>
      <c r="F1766" s="57"/>
      <c r="G1766" s="57"/>
      <c r="H1766" s="57"/>
      <c r="I1766" s="58"/>
      <c r="J1766" s="63"/>
    </row>
    <row r="1767" spans="1:10" hidden="1" outlineLevel="1" x14ac:dyDescent="0.2">
      <c r="A1767" s="62"/>
      <c r="B1767" s="77" t="s">
        <v>170</v>
      </c>
      <c r="C1767" s="78"/>
      <c r="D1767" s="78"/>
      <c r="E1767" s="79"/>
      <c r="F1767" s="79"/>
      <c r="G1767" s="79"/>
      <c r="H1767" s="79"/>
      <c r="I1767" s="79"/>
    </row>
    <row r="1768" spans="1:10" hidden="1" outlineLevel="1" x14ac:dyDescent="0.2">
      <c r="A1768" s="62"/>
      <c r="B1768" s="76" t="s">
        <v>250</v>
      </c>
      <c r="C1768" s="78">
        <v>2.04</v>
      </c>
      <c r="D1768" s="78" t="s">
        <v>251</v>
      </c>
      <c r="E1768" s="79">
        <v>3281.36</v>
      </c>
      <c r="F1768" s="79">
        <v>590.64</v>
      </c>
      <c r="G1768" s="79">
        <f>ROUND((C1768*(E1768)),2)</f>
        <v>6693.97</v>
      </c>
      <c r="H1768" s="79">
        <f>ROUND((C1768*(F1768)),2)</f>
        <v>1204.9100000000001</v>
      </c>
      <c r="I1768" s="79"/>
    </row>
    <row r="1769" spans="1:10" hidden="1" outlineLevel="1" x14ac:dyDescent="0.2">
      <c r="A1769" s="62"/>
      <c r="B1769" s="76" t="s">
        <v>437</v>
      </c>
      <c r="C1769" s="78">
        <f>+C1766*1.1</f>
        <v>1.1000000000000001</v>
      </c>
      <c r="D1769" s="78" t="s">
        <v>196</v>
      </c>
      <c r="E1769" s="79">
        <v>6288.14</v>
      </c>
      <c r="F1769" s="79">
        <v>1131.8699999999999</v>
      </c>
      <c r="G1769" s="79">
        <f>ROUND((C1769*(E1769)),2)</f>
        <v>6916.95</v>
      </c>
      <c r="H1769" s="79">
        <f>ROUND((C1769*(F1769)),2)</f>
        <v>1245.06</v>
      </c>
      <c r="I1769" s="79"/>
    </row>
    <row r="1770" spans="1:10" hidden="1" outlineLevel="1" x14ac:dyDescent="0.2">
      <c r="A1770" s="62"/>
      <c r="B1770" s="76" t="s">
        <v>253</v>
      </c>
      <c r="C1770" s="78">
        <f>+C1768*2</f>
        <v>4.08</v>
      </c>
      <c r="D1770" s="78" t="s">
        <v>182</v>
      </c>
      <c r="E1770" s="79">
        <v>131.36000000000001</v>
      </c>
      <c r="F1770" s="79">
        <v>23.64</v>
      </c>
      <c r="G1770" s="79">
        <f>ROUND((C1770*(E1770)),2)</f>
        <v>535.95000000000005</v>
      </c>
      <c r="H1770" s="79">
        <f>ROUND((C1770*(F1770)),2)</f>
        <v>96.45</v>
      </c>
      <c r="I1770" s="79"/>
    </row>
    <row r="1771" spans="1:10" hidden="1" outlineLevel="1" x14ac:dyDescent="0.2">
      <c r="A1771" s="62"/>
      <c r="B1771" s="77" t="s">
        <v>190</v>
      </c>
      <c r="C1771" s="78"/>
      <c r="D1771" s="78"/>
      <c r="E1771" s="79"/>
      <c r="F1771" s="79"/>
      <c r="G1771" s="79"/>
      <c r="H1771" s="79"/>
      <c r="I1771" s="79"/>
    </row>
    <row r="1772" spans="1:10" hidden="1" outlineLevel="1" x14ac:dyDescent="0.2">
      <c r="A1772" s="62"/>
      <c r="B1772" s="76" t="s">
        <v>254</v>
      </c>
      <c r="C1772" s="78">
        <f>+C1768</f>
        <v>2.04</v>
      </c>
      <c r="D1772" s="78" t="s">
        <v>251</v>
      </c>
      <c r="E1772" s="79">
        <v>403.33769999999998</v>
      </c>
      <c r="F1772" s="79">
        <v>0</v>
      </c>
      <c r="G1772" s="79">
        <f>ROUND((C1772*(E1772)),2)</f>
        <v>822.81</v>
      </c>
      <c r="H1772" s="79">
        <f>ROUND((C1772*(F1772)),2)</f>
        <v>0</v>
      </c>
      <c r="I1772" s="79"/>
    </row>
    <row r="1773" spans="1:10" hidden="1" outlineLevel="1" x14ac:dyDescent="0.2">
      <c r="A1773" s="62"/>
      <c r="B1773" s="76" t="s">
        <v>438</v>
      </c>
      <c r="C1773" s="78">
        <v>6.67</v>
      </c>
      <c r="D1773" s="78" t="s">
        <v>176</v>
      </c>
      <c r="E1773" s="79">
        <v>1823.1000000000001</v>
      </c>
      <c r="F1773" s="79">
        <v>0</v>
      </c>
      <c r="G1773" s="79">
        <f>ROUND((C1773*(E1773)),2)</f>
        <v>12160.08</v>
      </c>
      <c r="H1773" s="79">
        <f>ROUND((C1773*(F1773)),2)</f>
        <v>0</v>
      </c>
      <c r="I1773" s="79"/>
    </row>
    <row r="1774" spans="1:10" hidden="1" outlineLevel="1" x14ac:dyDescent="0.2">
      <c r="A1774" s="62"/>
      <c r="B1774" s="76" t="s">
        <v>174</v>
      </c>
      <c r="C1774" s="78"/>
      <c r="D1774" s="78"/>
      <c r="E1774" s="79"/>
      <c r="F1774" s="79"/>
      <c r="G1774" s="79">
        <f>SUM(G1768:G1773)</f>
        <v>27129.760000000002</v>
      </c>
      <c r="H1774" s="79">
        <f>SUM(H1768:H1773)</f>
        <v>2546.42</v>
      </c>
      <c r="I1774" s="79">
        <f>SUM(G1774:H1774)</f>
        <v>29676.18</v>
      </c>
    </row>
    <row r="1775" spans="1:10" collapsed="1" x14ac:dyDescent="0.2">
      <c r="A1775" s="62"/>
      <c r="C1775" s="78"/>
      <c r="D1775" s="78"/>
      <c r="E1775" s="79"/>
      <c r="F1775" s="79"/>
      <c r="G1775" s="79"/>
      <c r="H1775" s="79"/>
      <c r="I1775" s="79"/>
    </row>
    <row r="1776" spans="1:10" ht="24" x14ac:dyDescent="0.2">
      <c r="A1776" s="71">
        <f>+A1764+0.01</f>
        <v>107.02000000000001</v>
      </c>
      <c r="B1776" s="72" t="s">
        <v>439</v>
      </c>
      <c r="C1776" s="73">
        <v>1</v>
      </c>
      <c r="D1776" s="73" t="s">
        <v>196</v>
      </c>
      <c r="E1776" s="74"/>
      <c r="F1776" s="74"/>
      <c r="G1776" s="74">
        <f>+G1786/C1778</f>
        <v>27400.1</v>
      </c>
      <c r="H1776" s="74">
        <f>+H1786/C1778</f>
        <v>2595.0699999999997</v>
      </c>
      <c r="I1776" s="75">
        <f>+H1776+G1776</f>
        <v>29995.17</v>
      </c>
      <c r="J1776" s="66" t="s">
        <v>167</v>
      </c>
    </row>
    <row r="1777" spans="1:10" hidden="1" outlineLevel="1" x14ac:dyDescent="0.2">
      <c r="A1777" s="55"/>
      <c r="B1777" s="76" t="s">
        <v>436</v>
      </c>
      <c r="C1777" s="56"/>
      <c r="D1777" s="56"/>
      <c r="E1777" s="57"/>
      <c r="F1777" s="57"/>
      <c r="G1777" s="57"/>
      <c r="H1777" s="57"/>
      <c r="I1777" s="58"/>
      <c r="J1777" s="63"/>
    </row>
    <row r="1778" spans="1:10" hidden="1" outlineLevel="1" x14ac:dyDescent="0.2">
      <c r="A1778" s="55"/>
      <c r="B1778" s="77" t="s">
        <v>169</v>
      </c>
      <c r="C1778" s="78">
        <v>1</v>
      </c>
      <c r="D1778" s="78" t="s">
        <v>196</v>
      </c>
      <c r="E1778" s="57"/>
      <c r="F1778" s="57"/>
      <c r="G1778" s="57"/>
      <c r="H1778" s="57"/>
      <c r="I1778" s="58"/>
      <c r="J1778" s="63"/>
    </row>
    <row r="1779" spans="1:10" hidden="1" outlineLevel="1" x14ac:dyDescent="0.2">
      <c r="A1779" s="62"/>
      <c r="B1779" s="77" t="s">
        <v>170</v>
      </c>
      <c r="C1779" s="78"/>
      <c r="D1779" s="78"/>
      <c r="E1779" s="79"/>
      <c r="F1779" s="79"/>
      <c r="G1779" s="79"/>
      <c r="H1779" s="79"/>
      <c r="I1779" s="79"/>
    </row>
    <row r="1780" spans="1:10" hidden="1" outlineLevel="1" x14ac:dyDescent="0.2">
      <c r="A1780" s="62"/>
      <c r="B1780" s="76" t="s">
        <v>250</v>
      </c>
      <c r="C1780" s="78">
        <v>2.04</v>
      </c>
      <c r="D1780" s="78" t="s">
        <v>251</v>
      </c>
      <c r="E1780" s="79">
        <v>3281.36</v>
      </c>
      <c r="F1780" s="79">
        <v>590.64</v>
      </c>
      <c r="G1780" s="79">
        <f>ROUND((C1780*(E1780)),2)</f>
        <v>6693.97</v>
      </c>
      <c r="H1780" s="79">
        <f>ROUND((C1780*(F1780)),2)</f>
        <v>1204.9100000000001</v>
      </c>
      <c r="I1780" s="79"/>
    </row>
    <row r="1781" spans="1:10" hidden="1" outlineLevel="1" x14ac:dyDescent="0.2">
      <c r="A1781" s="62"/>
      <c r="B1781" s="76" t="s">
        <v>437</v>
      </c>
      <c r="C1781" s="78">
        <f>+C1778*1.1</f>
        <v>1.1000000000000001</v>
      </c>
      <c r="D1781" s="78" t="s">
        <v>196</v>
      </c>
      <c r="E1781" s="79">
        <v>6533.9</v>
      </c>
      <c r="F1781" s="79">
        <v>1176.0999999999999</v>
      </c>
      <c r="G1781" s="79">
        <f>ROUND((C1781*(E1781)),2)</f>
        <v>7187.29</v>
      </c>
      <c r="H1781" s="79">
        <f>ROUND((C1781*(F1781)),2)</f>
        <v>1293.71</v>
      </c>
      <c r="I1781" s="79"/>
    </row>
    <row r="1782" spans="1:10" hidden="1" outlineLevel="1" x14ac:dyDescent="0.2">
      <c r="A1782" s="62"/>
      <c r="B1782" s="76" t="s">
        <v>253</v>
      </c>
      <c r="C1782" s="78">
        <f>+C1780*2</f>
        <v>4.08</v>
      </c>
      <c r="D1782" s="78" t="s">
        <v>182</v>
      </c>
      <c r="E1782" s="79">
        <v>131.36000000000001</v>
      </c>
      <c r="F1782" s="79">
        <v>23.64</v>
      </c>
      <c r="G1782" s="79">
        <f>ROUND((C1782*(E1782)),2)</f>
        <v>535.95000000000005</v>
      </c>
      <c r="H1782" s="79">
        <f>ROUND((C1782*(F1782)),2)</f>
        <v>96.45</v>
      </c>
      <c r="I1782" s="79"/>
    </row>
    <row r="1783" spans="1:10" hidden="1" outlineLevel="1" x14ac:dyDescent="0.2">
      <c r="A1783" s="62"/>
      <c r="B1783" s="77" t="s">
        <v>190</v>
      </c>
      <c r="C1783" s="78"/>
      <c r="D1783" s="78"/>
      <c r="E1783" s="79"/>
      <c r="F1783" s="79"/>
      <c r="G1783" s="79"/>
      <c r="H1783" s="79"/>
      <c r="I1783" s="79"/>
    </row>
    <row r="1784" spans="1:10" hidden="1" outlineLevel="1" x14ac:dyDescent="0.2">
      <c r="A1784" s="62"/>
      <c r="B1784" s="76" t="s">
        <v>254</v>
      </c>
      <c r="C1784" s="78">
        <f>+C1780</f>
        <v>2.04</v>
      </c>
      <c r="D1784" s="78" t="s">
        <v>251</v>
      </c>
      <c r="E1784" s="79">
        <v>403.33769999999998</v>
      </c>
      <c r="F1784" s="79">
        <v>0</v>
      </c>
      <c r="G1784" s="79">
        <f>ROUND((C1784*(E1784)),2)</f>
        <v>822.81</v>
      </c>
      <c r="H1784" s="79">
        <f>ROUND((C1784*(F1784)),2)</f>
        <v>0</v>
      </c>
      <c r="I1784" s="79"/>
    </row>
    <row r="1785" spans="1:10" hidden="1" outlineLevel="1" x14ac:dyDescent="0.2">
      <c r="A1785" s="62"/>
      <c r="B1785" s="76" t="s">
        <v>438</v>
      </c>
      <c r="C1785" s="78">
        <v>6.67</v>
      </c>
      <c r="D1785" s="78" t="s">
        <v>176</v>
      </c>
      <c r="E1785" s="79">
        <v>1823.1000000000001</v>
      </c>
      <c r="F1785" s="79">
        <v>0</v>
      </c>
      <c r="G1785" s="79">
        <f>ROUND((C1785*(E1785)),2)</f>
        <v>12160.08</v>
      </c>
      <c r="H1785" s="79">
        <f>ROUND((C1785*(F1785)),2)</f>
        <v>0</v>
      </c>
      <c r="I1785" s="79"/>
    </row>
    <row r="1786" spans="1:10" hidden="1" outlineLevel="1" x14ac:dyDescent="0.2">
      <c r="A1786" s="62"/>
      <c r="B1786" s="76" t="s">
        <v>174</v>
      </c>
      <c r="C1786" s="78"/>
      <c r="D1786" s="78"/>
      <c r="E1786" s="79"/>
      <c r="F1786" s="79"/>
      <c r="G1786" s="79">
        <f>SUM(G1780:G1785)</f>
        <v>27400.1</v>
      </c>
      <c r="H1786" s="79">
        <f>SUM(H1780:H1785)</f>
        <v>2595.0699999999997</v>
      </c>
      <c r="I1786" s="79">
        <f>SUM(G1786:H1786)</f>
        <v>29995.17</v>
      </c>
    </row>
    <row r="1787" spans="1:10" collapsed="1" x14ac:dyDescent="0.2">
      <c r="A1787" s="62"/>
      <c r="C1787" s="78"/>
      <c r="D1787" s="78"/>
      <c r="E1787" s="79"/>
      <c r="F1787" s="79"/>
      <c r="G1787" s="79"/>
      <c r="H1787" s="79"/>
      <c r="I1787" s="79"/>
    </row>
    <row r="1788" spans="1:10" ht="24" x14ac:dyDescent="0.2">
      <c r="A1788" s="71">
        <f>+A1776+0.01</f>
        <v>107.03000000000002</v>
      </c>
      <c r="B1788" s="72" t="s">
        <v>440</v>
      </c>
      <c r="C1788" s="73">
        <v>1</v>
      </c>
      <c r="D1788" s="73" t="s">
        <v>196</v>
      </c>
      <c r="E1788" s="74"/>
      <c r="F1788" s="74"/>
      <c r="G1788" s="74">
        <f>+G1798/C1790</f>
        <v>27950.1</v>
      </c>
      <c r="H1788" s="74">
        <f>+H1798/C1790</f>
        <v>2694.0699999999997</v>
      </c>
      <c r="I1788" s="75">
        <f>+H1788+G1788</f>
        <v>30644.17</v>
      </c>
      <c r="J1788" s="66" t="s">
        <v>167</v>
      </c>
    </row>
    <row r="1789" spans="1:10" hidden="1" outlineLevel="1" x14ac:dyDescent="0.2">
      <c r="A1789" s="55"/>
      <c r="B1789" s="76" t="s">
        <v>436</v>
      </c>
      <c r="C1789" s="56"/>
      <c r="D1789" s="56"/>
      <c r="E1789" s="57"/>
      <c r="F1789" s="57"/>
      <c r="G1789" s="57"/>
      <c r="H1789" s="57"/>
      <c r="I1789" s="58"/>
      <c r="J1789" s="63"/>
    </row>
    <row r="1790" spans="1:10" hidden="1" outlineLevel="1" x14ac:dyDescent="0.2">
      <c r="A1790" s="55"/>
      <c r="B1790" s="77" t="s">
        <v>169</v>
      </c>
      <c r="C1790" s="78">
        <v>1</v>
      </c>
      <c r="D1790" s="78" t="s">
        <v>196</v>
      </c>
      <c r="E1790" s="57"/>
      <c r="F1790" s="57"/>
      <c r="G1790" s="57"/>
      <c r="H1790" s="57"/>
      <c r="I1790" s="58"/>
      <c r="J1790" s="63"/>
    </row>
    <row r="1791" spans="1:10" hidden="1" outlineLevel="1" x14ac:dyDescent="0.2">
      <c r="A1791" s="62"/>
      <c r="B1791" s="77" t="s">
        <v>170</v>
      </c>
      <c r="C1791" s="78"/>
      <c r="D1791" s="78"/>
      <c r="E1791" s="79"/>
      <c r="F1791" s="79"/>
      <c r="G1791" s="79"/>
      <c r="H1791" s="79"/>
      <c r="I1791" s="79"/>
    </row>
    <row r="1792" spans="1:10" hidden="1" outlineLevel="1" x14ac:dyDescent="0.2">
      <c r="A1792" s="62"/>
      <c r="B1792" s="76" t="s">
        <v>250</v>
      </c>
      <c r="C1792" s="78">
        <v>2.04</v>
      </c>
      <c r="D1792" s="78" t="s">
        <v>251</v>
      </c>
      <c r="E1792" s="79">
        <v>3281.36</v>
      </c>
      <c r="F1792" s="79">
        <v>590.64</v>
      </c>
      <c r="G1792" s="79">
        <f>ROUND((C1792*(E1792)),2)</f>
        <v>6693.97</v>
      </c>
      <c r="H1792" s="79">
        <f>ROUND((C1792*(F1792)),2)</f>
        <v>1204.9100000000001</v>
      </c>
      <c r="I1792" s="79"/>
    </row>
    <row r="1793" spans="1:10" hidden="1" outlineLevel="1" x14ac:dyDescent="0.2">
      <c r="A1793" s="62"/>
      <c r="B1793" s="76" t="s">
        <v>437</v>
      </c>
      <c r="C1793" s="78">
        <f>+C1790*1.1</f>
        <v>1.1000000000000001</v>
      </c>
      <c r="D1793" s="78" t="s">
        <v>196</v>
      </c>
      <c r="E1793" s="79">
        <v>7033.9</v>
      </c>
      <c r="F1793" s="79">
        <v>1266.0999999999999</v>
      </c>
      <c r="G1793" s="79">
        <f>ROUND((C1793*(E1793)),2)</f>
        <v>7737.29</v>
      </c>
      <c r="H1793" s="79">
        <f>ROUND((C1793*(F1793)),2)</f>
        <v>1392.71</v>
      </c>
      <c r="I1793" s="79"/>
    </row>
    <row r="1794" spans="1:10" hidden="1" outlineLevel="1" x14ac:dyDescent="0.2">
      <c r="A1794" s="62"/>
      <c r="B1794" s="76" t="s">
        <v>253</v>
      </c>
      <c r="C1794" s="78">
        <f>+C1792*2</f>
        <v>4.08</v>
      </c>
      <c r="D1794" s="78" t="s">
        <v>182</v>
      </c>
      <c r="E1794" s="79">
        <v>131.36000000000001</v>
      </c>
      <c r="F1794" s="79">
        <v>23.64</v>
      </c>
      <c r="G1794" s="79">
        <f>ROUND((C1794*(E1794)),2)</f>
        <v>535.95000000000005</v>
      </c>
      <c r="H1794" s="79">
        <f>ROUND((C1794*(F1794)),2)</f>
        <v>96.45</v>
      </c>
      <c r="I1794" s="79"/>
    </row>
    <row r="1795" spans="1:10" hidden="1" outlineLevel="1" x14ac:dyDescent="0.2">
      <c r="A1795" s="62"/>
      <c r="B1795" s="77" t="s">
        <v>190</v>
      </c>
      <c r="C1795" s="78"/>
      <c r="D1795" s="78"/>
      <c r="E1795" s="79"/>
      <c r="F1795" s="79"/>
      <c r="G1795" s="79"/>
      <c r="H1795" s="79"/>
      <c r="I1795" s="79"/>
    </row>
    <row r="1796" spans="1:10" hidden="1" outlineLevel="1" x14ac:dyDescent="0.2">
      <c r="A1796" s="62"/>
      <c r="B1796" s="76" t="s">
        <v>254</v>
      </c>
      <c r="C1796" s="78">
        <f>+C1792</f>
        <v>2.04</v>
      </c>
      <c r="D1796" s="78" t="s">
        <v>251</v>
      </c>
      <c r="E1796" s="79">
        <v>403.33769999999998</v>
      </c>
      <c r="F1796" s="79">
        <v>0</v>
      </c>
      <c r="G1796" s="79">
        <f>ROUND((C1796*(E1796)),2)</f>
        <v>822.81</v>
      </c>
      <c r="H1796" s="79">
        <f>ROUND((C1796*(F1796)),2)</f>
        <v>0</v>
      </c>
      <c r="I1796" s="79"/>
    </row>
    <row r="1797" spans="1:10" hidden="1" outlineLevel="1" x14ac:dyDescent="0.2">
      <c r="A1797" s="62"/>
      <c r="B1797" s="76" t="s">
        <v>438</v>
      </c>
      <c r="C1797" s="78">
        <v>6.67</v>
      </c>
      <c r="D1797" s="78" t="s">
        <v>176</v>
      </c>
      <c r="E1797" s="79">
        <v>1823.1000000000001</v>
      </c>
      <c r="F1797" s="79">
        <v>0</v>
      </c>
      <c r="G1797" s="79">
        <f>ROUND((C1797*(E1797)),2)</f>
        <v>12160.08</v>
      </c>
      <c r="H1797" s="79">
        <f>ROUND((C1797*(F1797)),2)</f>
        <v>0</v>
      </c>
      <c r="I1797" s="79"/>
    </row>
    <row r="1798" spans="1:10" hidden="1" outlineLevel="1" x14ac:dyDescent="0.2">
      <c r="A1798" s="62"/>
      <c r="B1798" s="76" t="s">
        <v>174</v>
      </c>
      <c r="C1798" s="78"/>
      <c r="D1798" s="78"/>
      <c r="E1798" s="79"/>
      <c r="F1798" s="79"/>
      <c r="G1798" s="79">
        <f>SUM(G1792:G1797)</f>
        <v>27950.1</v>
      </c>
      <c r="H1798" s="79">
        <f>SUM(H1792:H1797)</f>
        <v>2694.0699999999997</v>
      </c>
      <c r="I1798" s="79">
        <f>SUM(G1798:H1798)</f>
        <v>30644.17</v>
      </c>
    </row>
    <row r="1799" spans="1:10" collapsed="1" x14ac:dyDescent="0.2">
      <c r="A1799" s="62"/>
      <c r="C1799" s="78"/>
      <c r="D1799" s="78"/>
      <c r="E1799" s="79"/>
      <c r="F1799" s="79"/>
      <c r="G1799" s="79"/>
      <c r="H1799" s="79"/>
      <c r="I1799" s="79"/>
    </row>
    <row r="1800" spans="1:10" ht="24" x14ac:dyDescent="0.2">
      <c r="A1800" s="71">
        <f>+A1788+0.01</f>
        <v>107.04000000000002</v>
      </c>
      <c r="B1800" s="72" t="s">
        <v>441</v>
      </c>
      <c r="C1800" s="73">
        <v>1</v>
      </c>
      <c r="D1800" s="73" t="s">
        <v>196</v>
      </c>
      <c r="E1800" s="74"/>
      <c r="F1800" s="74"/>
      <c r="G1800" s="74">
        <f>+G1810/C1802</f>
        <v>22072</v>
      </c>
      <c r="H1800" s="74">
        <f>+H1810/C1802</f>
        <v>2221.08</v>
      </c>
      <c r="I1800" s="75">
        <f>+H1800+G1800</f>
        <v>24293.08</v>
      </c>
      <c r="J1800" s="66" t="s">
        <v>167</v>
      </c>
    </row>
    <row r="1801" spans="1:10" hidden="1" outlineLevel="1" x14ac:dyDescent="0.2">
      <c r="A1801" s="55"/>
      <c r="B1801" s="76" t="s">
        <v>442</v>
      </c>
      <c r="C1801" s="56"/>
      <c r="D1801" s="56"/>
      <c r="E1801" s="57"/>
      <c r="F1801" s="57"/>
      <c r="G1801" s="57"/>
      <c r="H1801" s="57"/>
      <c r="I1801" s="58"/>
      <c r="J1801" s="63"/>
    </row>
    <row r="1802" spans="1:10" hidden="1" outlineLevel="1" x14ac:dyDescent="0.2">
      <c r="A1802" s="55"/>
      <c r="B1802" s="77" t="s">
        <v>169</v>
      </c>
      <c r="C1802" s="78">
        <v>1</v>
      </c>
      <c r="D1802" s="78" t="s">
        <v>196</v>
      </c>
      <c r="E1802" s="57"/>
      <c r="F1802" s="57"/>
      <c r="G1802" s="57"/>
      <c r="H1802" s="57"/>
      <c r="I1802" s="58"/>
      <c r="J1802" s="63"/>
    </row>
    <row r="1803" spans="1:10" hidden="1" outlineLevel="1" x14ac:dyDescent="0.2">
      <c r="A1803" s="62"/>
      <c r="B1803" s="77" t="s">
        <v>170</v>
      </c>
      <c r="C1803" s="78"/>
      <c r="D1803" s="78"/>
      <c r="E1803" s="79"/>
      <c r="F1803" s="79"/>
      <c r="G1803" s="79"/>
      <c r="H1803" s="79"/>
      <c r="I1803" s="79"/>
    </row>
    <row r="1804" spans="1:10" hidden="1" outlineLevel="1" x14ac:dyDescent="0.2">
      <c r="A1804" s="62"/>
      <c r="B1804" s="76" t="s">
        <v>250</v>
      </c>
      <c r="C1804" s="78">
        <v>1.53</v>
      </c>
      <c r="D1804" s="78" t="s">
        <v>251</v>
      </c>
      <c r="E1804" s="79">
        <v>3281.36</v>
      </c>
      <c r="F1804" s="79">
        <v>590.64</v>
      </c>
      <c r="G1804" s="79">
        <f>ROUND((C1804*(E1804)),2)</f>
        <v>5020.4799999999996</v>
      </c>
      <c r="H1804" s="79">
        <f>ROUND((C1804*(F1804)),2)</f>
        <v>903.68</v>
      </c>
      <c r="I1804" s="79"/>
    </row>
    <row r="1805" spans="1:10" hidden="1" outlineLevel="1" x14ac:dyDescent="0.2">
      <c r="A1805" s="62"/>
      <c r="B1805" s="76" t="s">
        <v>437</v>
      </c>
      <c r="C1805" s="78">
        <f>+C1802*1.1</f>
        <v>1.1000000000000001</v>
      </c>
      <c r="D1805" s="78" t="s">
        <v>196</v>
      </c>
      <c r="E1805" s="79">
        <v>6288.14</v>
      </c>
      <c r="F1805" s="79">
        <v>1131.8699999999999</v>
      </c>
      <c r="G1805" s="79">
        <f>ROUND((C1805*(E1805)),2)</f>
        <v>6916.95</v>
      </c>
      <c r="H1805" s="79">
        <f>ROUND((C1805*(F1805)),2)</f>
        <v>1245.06</v>
      </c>
      <c r="I1805" s="79"/>
    </row>
    <row r="1806" spans="1:10" hidden="1" outlineLevel="1" x14ac:dyDescent="0.2">
      <c r="A1806" s="62"/>
      <c r="B1806" s="76" t="s">
        <v>253</v>
      </c>
      <c r="C1806" s="78">
        <f>+C1804*2</f>
        <v>3.06</v>
      </c>
      <c r="D1806" s="78" t="s">
        <v>182</v>
      </c>
      <c r="E1806" s="79">
        <v>131.36000000000001</v>
      </c>
      <c r="F1806" s="79">
        <v>23.64</v>
      </c>
      <c r="G1806" s="79">
        <f>ROUND((C1806*(E1806)),2)</f>
        <v>401.96</v>
      </c>
      <c r="H1806" s="79">
        <f>ROUND((C1806*(F1806)),2)</f>
        <v>72.34</v>
      </c>
      <c r="I1806" s="79"/>
    </row>
    <row r="1807" spans="1:10" hidden="1" outlineLevel="1" x14ac:dyDescent="0.2">
      <c r="A1807" s="62"/>
      <c r="B1807" s="77" t="s">
        <v>190</v>
      </c>
      <c r="C1807" s="78"/>
      <c r="D1807" s="78"/>
      <c r="E1807" s="79"/>
      <c r="F1807" s="79"/>
      <c r="G1807" s="79"/>
      <c r="H1807" s="79"/>
      <c r="I1807" s="79"/>
    </row>
    <row r="1808" spans="1:10" hidden="1" outlineLevel="1" x14ac:dyDescent="0.2">
      <c r="A1808" s="62"/>
      <c r="B1808" s="76" t="s">
        <v>254</v>
      </c>
      <c r="C1808" s="78">
        <f>+C1804</f>
        <v>1.53</v>
      </c>
      <c r="D1808" s="78" t="s">
        <v>251</v>
      </c>
      <c r="E1808" s="79">
        <v>403.33769999999998</v>
      </c>
      <c r="F1808" s="79">
        <v>0</v>
      </c>
      <c r="G1808" s="79">
        <f>ROUND((C1808*(E1808)),2)</f>
        <v>617.11</v>
      </c>
      <c r="H1808" s="79">
        <f>ROUND((C1808*(F1808)),2)</f>
        <v>0</v>
      </c>
      <c r="I1808" s="79"/>
    </row>
    <row r="1809" spans="1:10" hidden="1" outlineLevel="1" x14ac:dyDescent="0.2">
      <c r="A1809" s="62"/>
      <c r="B1809" s="76" t="s">
        <v>438</v>
      </c>
      <c r="C1809" s="78">
        <v>5</v>
      </c>
      <c r="D1809" s="78" t="s">
        <v>176</v>
      </c>
      <c r="E1809" s="79">
        <v>1823.1000000000001</v>
      </c>
      <c r="F1809" s="79">
        <v>0</v>
      </c>
      <c r="G1809" s="79">
        <f>ROUND((C1809*(E1809)),2)</f>
        <v>9115.5</v>
      </c>
      <c r="H1809" s="79">
        <f>ROUND((C1809*(F1809)),2)</f>
        <v>0</v>
      </c>
      <c r="I1809" s="79"/>
    </row>
    <row r="1810" spans="1:10" hidden="1" outlineLevel="1" x14ac:dyDescent="0.2">
      <c r="A1810" s="62"/>
      <c r="B1810" s="76" t="s">
        <v>174</v>
      </c>
      <c r="C1810" s="78"/>
      <c r="D1810" s="78"/>
      <c r="E1810" s="79"/>
      <c r="F1810" s="79"/>
      <c r="G1810" s="79">
        <f>SUM(G1804:G1809)</f>
        <v>22072</v>
      </c>
      <c r="H1810" s="79">
        <f>SUM(H1804:H1809)</f>
        <v>2221.08</v>
      </c>
      <c r="I1810" s="79">
        <f>SUM(G1810:H1810)</f>
        <v>24293.08</v>
      </c>
    </row>
    <row r="1811" spans="1:10" collapsed="1" x14ac:dyDescent="0.2">
      <c r="A1811" s="62"/>
      <c r="C1811" s="78"/>
      <c r="D1811" s="78"/>
      <c r="E1811" s="79"/>
      <c r="F1811" s="79"/>
      <c r="G1811" s="79"/>
      <c r="H1811" s="79"/>
      <c r="I1811" s="79"/>
    </row>
    <row r="1812" spans="1:10" ht="24" x14ac:dyDescent="0.2">
      <c r="A1812" s="71">
        <f>+A1800+0.01</f>
        <v>107.05000000000003</v>
      </c>
      <c r="B1812" s="72" t="s">
        <v>443</v>
      </c>
      <c r="C1812" s="73">
        <v>1</v>
      </c>
      <c r="D1812" s="73" t="s">
        <v>196</v>
      </c>
      <c r="E1812" s="74"/>
      <c r="F1812" s="74"/>
      <c r="G1812" s="74">
        <f>+G1822/C1814</f>
        <v>22342.34</v>
      </c>
      <c r="H1812" s="74">
        <f>+H1822/C1814</f>
        <v>2269.73</v>
      </c>
      <c r="I1812" s="75">
        <f>+H1812+G1812</f>
        <v>24612.07</v>
      </c>
      <c r="J1812" s="66" t="s">
        <v>167</v>
      </c>
    </row>
    <row r="1813" spans="1:10" hidden="1" outlineLevel="1" x14ac:dyDescent="0.2">
      <c r="A1813" s="55"/>
      <c r="B1813" s="76" t="s">
        <v>442</v>
      </c>
      <c r="C1813" s="56"/>
      <c r="D1813" s="56"/>
      <c r="E1813" s="57"/>
      <c r="F1813" s="57"/>
      <c r="G1813" s="57"/>
      <c r="H1813" s="57"/>
      <c r="I1813" s="58"/>
      <c r="J1813" s="63"/>
    </row>
    <row r="1814" spans="1:10" hidden="1" outlineLevel="1" x14ac:dyDescent="0.2">
      <c r="A1814" s="55"/>
      <c r="B1814" s="77" t="s">
        <v>169</v>
      </c>
      <c r="C1814" s="78">
        <v>1</v>
      </c>
      <c r="D1814" s="78" t="s">
        <v>196</v>
      </c>
      <c r="E1814" s="57"/>
      <c r="F1814" s="57"/>
      <c r="G1814" s="57"/>
      <c r="H1814" s="57"/>
      <c r="I1814" s="58"/>
      <c r="J1814" s="63"/>
    </row>
    <row r="1815" spans="1:10" hidden="1" outlineLevel="1" x14ac:dyDescent="0.2">
      <c r="A1815" s="62"/>
      <c r="B1815" s="77" t="s">
        <v>170</v>
      </c>
      <c r="C1815" s="78"/>
      <c r="D1815" s="78"/>
      <c r="E1815" s="79"/>
      <c r="F1815" s="79"/>
      <c r="G1815" s="79"/>
      <c r="H1815" s="79"/>
      <c r="I1815" s="79"/>
    </row>
    <row r="1816" spans="1:10" hidden="1" outlineLevel="1" x14ac:dyDescent="0.2">
      <c r="A1816" s="62"/>
      <c r="B1816" s="76" t="s">
        <v>250</v>
      </c>
      <c r="C1816" s="78">
        <v>1.53</v>
      </c>
      <c r="D1816" s="78" t="s">
        <v>251</v>
      </c>
      <c r="E1816" s="79">
        <v>3281.36</v>
      </c>
      <c r="F1816" s="79">
        <v>590.64</v>
      </c>
      <c r="G1816" s="79">
        <f>ROUND((C1816*(E1816)),2)</f>
        <v>5020.4799999999996</v>
      </c>
      <c r="H1816" s="79">
        <f>ROUND((C1816*(F1816)),2)</f>
        <v>903.68</v>
      </c>
      <c r="I1816" s="79"/>
    </row>
    <row r="1817" spans="1:10" hidden="1" outlineLevel="1" x14ac:dyDescent="0.2">
      <c r="A1817" s="62"/>
      <c r="B1817" s="76" t="s">
        <v>437</v>
      </c>
      <c r="C1817" s="78">
        <f>+C1814*1.1</f>
        <v>1.1000000000000001</v>
      </c>
      <c r="D1817" s="78" t="s">
        <v>196</v>
      </c>
      <c r="E1817" s="79">
        <v>6533.9</v>
      </c>
      <c r="F1817" s="79">
        <v>1176.0999999999999</v>
      </c>
      <c r="G1817" s="79">
        <f>ROUND((C1817*(E1817)),2)</f>
        <v>7187.29</v>
      </c>
      <c r="H1817" s="79">
        <f>ROUND((C1817*(F1817)),2)</f>
        <v>1293.71</v>
      </c>
      <c r="I1817" s="79"/>
    </row>
    <row r="1818" spans="1:10" hidden="1" outlineLevel="1" x14ac:dyDescent="0.2">
      <c r="A1818" s="62"/>
      <c r="B1818" s="76" t="s">
        <v>253</v>
      </c>
      <c r="C1818" s="78">
        <f>+C1816*2</f>
        <v>3.06</v>
      </c>
      <c r="D1818" s="78" t="s">
        <v>182</v>
      </c>
      <c r="E1818" s="79">
        <v>131.36000000000001</v>
      </c>
      <c r="F1818" s="79">
        <v>23.64</v>
      </c>
      <c r="G1818" s="79">
        <f>ROUND((C1818*(E1818)),2)</f>
        <v>401.96</v>
      </c>
      <c r="H1818" s="79">
        <f>ROUND((C1818*(F1818)),2)</f>
        <v>72.34</v>
      </c>
      <c r="I1818" s="79"/>
    </row>
    <row r="1819" spans="1:10" hidden="1" outlineLevel="1" x14ac:dyDescent="0.2">
      <c r="A1819" s="62"/>
      <c r="B1819" s="77" t="s">
        <v>190</v>
      </c>
      <c r="C1819" s="78"/>
      <c r="D1819" s="78"/>
      <c r="E1819" s="79"/>
      <c r="F1819" s="79"/>
      <c r="G1819" s="79"/>
      <c r="H1819" s="79"/>
      <c r="I1819" s="79"/>
    </row>
    <row r="1820" spans="1:10" hidden="1" outlineLevel="1" x14ac:dyDescent="0.2">
      <c r="A1820" s="62"/>
      <c r="B1820" s="76" t="s">
        <v>254</v>
      </c>
      <c r="C1820" s="78">
        <f>+C1816</f>
        <v>1.53</v>
      </c>
      <c r="D1820" s="78" t="s">
        <v>251</v>
      </c>
      <c r="E1820" s="79">
        <v>403.33769999999998</v>
      </c>
      <c r="F1820" s="79">
        <v>0</v>
      </c>
      <c r="G1820" s="79">
        <f>ROUND((C1820*(E1820)),2)</f>
        <v>617.11</v>
      </c>
      <c r="H1820" s="79">
        <f>ROUND((C1820*(F1820)),2)</f>
        <v>0</v>
      </c>
      <c r="I1820" s="79"/>
    </row>
    <row r="1821" spans="1:10" hidden="1" outlineLevel="1" x14ac:dyDescent="0.2">
      <c r="A1821" s="62"/>
      <c r="B1821" s="76" t="s">
        <v>438</v>
      </c>
      <c r="C1821" s="78">
        <v>5</v>
      </c>
      <c r="D1821" s="78" t="s">
        <v>176</v>
      </c>
      <c r="E1821" s="79">
        <v>1823.1000000000001</v>
      </c>
      <c r="F1821" s="79">
        <v>0</v>
      </c>
      <c r="G1821" s="79">
        <f>ROUND((C1821*(E1821)),2)</f>
        <v>9115.5</v>
      </c>
      <c r="H1821" s="79">
        <f>ROUND((C1821*(F1821)),2)</f>
        <v>0</v>
      </c>
      <c r="I1821" s="79"/>
    </row>
    <row r="1822" spans="1:10" hidden="1" outlineLevel="1" x14ac:dyDescent="0.2">
      <c r="A1822" s="62"/>
      <c r="B1822" s="76" t="s">
        <v>174</v>
      </c>
      <c r="C1822" s="78"/>
      <c r="D1822" s="78"/>
      <c r="E1822" s="79"/>
      <c r="F1822" s="79"/>
      <c r="G1822" s="79">
        <f>SUM(G1816:G1821)</f>
        <v>22342.34</v>
      </c>
      <c r="H1822" s="79">
        <f>SUM(H1816:H1821)</f>
        <v>2269.73</v>
      </c>
      <c r="I1822" s="79">
        <f>SUM(G1822:H1822)</f>
        <v>24612.07</v>
      </c>
    </row>
    <row r="1823" spans="1:10" collapsed="1" x14ac:dyDescent="0.2">
      <c r="A1823" s="62"/>
      <c r="C1823" s="78"/>
      <c r="D1823" s="78"/>
      <c r="E1823" s="79"/>
      <c r="F1823" s="79"/>
      <c r="G1823" s="79"/>
      <c r="H1823" s="79"/>
      <c r="I1823" s="79"/>
    </row>
    <row r="1824" spans="1:10" ht="24" x14ac:dyDescent="0.2">
      <c r="A1824" s="71">
        <f>+A1812+0.01</f>
        <v>107.06000000000003</v>
      </c>
      <c r="B1824" s="72" t="s">
        <v>444</v>
      </c>
      <c r="C1824" s="73">
        <v>1</v>
      </c>
      <c r="D1824" s="73" t="s">
        <v>196</v>
      </c>
      <c r="E1824" s="74"/>
      <c r="F1824" s="74"/>
      <c r="G1824" s="74">
        <f>+G1834/C1826</f>
        <v>22892.34</v>
      </c>
      <c r="H1824" s="74">
        <f>+H1834/C1826</f>
        <v>2368.73</v>
      </c>
      <c r="I1824" s="75">
        <f>+H1824+G1824</f>
        <v>25261.07</v>
      </c>
      <c r="J1824" s="66" t="s">
        <v>167</v>
      </c>
    </row>
    <row r="1825" spans="1:10" hidden="1" outlineLevel="1" x14ac:dyDescent="0.2">
      <c r="A1825" s="55"/>
      <c r="B1825" s="76" t="s">
        <v>442</v>
      </c>
      <c r="C1825" s="56"/>
      <c r="D1825" s="56"/>
      <c r="E1825" s="57"/>
      <c r="F1825" s="57"/>
      <c r="G1825" s="57"/>
      <c r="H1825" s="57"/>
      <c r="I1825" s="58"/>
      <c r="J1825" s="63"/>
    </row>
    <row r="1826" spans="1:10" hidden="1" outlineLevel="1" x14ac:dyDescent="0.2">
      <c r="A1826" s="55"/>
      <c r="B1826" s="77" t="s">
        <v>169</v>
      </c>
      <c r="C1826" s="78">
        <v>1</v>
      </c>
      <c r="D1826" s="78" t="s">
        <v>196</v>
      </c>
      <c r="E1826" s="57"/>
      <c r="F1826" s="57"/>
      <c r="G1826" s="57"/>
      <c r="H1826" s="57"/>
      <c r="I1826" s="58"/>
      <c r="J1826" s="63"/>
    </row>
    <row r="1827" spans="1:10" hidden="1" outlineLevel="1" x14ac:dyDescent="0.2">
      <c r="A1827" s="62"/>
      <c r="B1827" s="77" t="s">
        <v>170</v>
      </c>
      <c r="C1827" s="78"/>
      <c r="D1827" s="78"/>
      <c r="E1827" s="79"/>
      <c r="F1827" s="79"/>
      <c r="G1827" s="79"/>
      <c r="H1827" s="79"/>
      <c r="I1827" s="79"/>
    </row>
    <row r="1828" spans="1:10" hidden="1" outlineLevel="1" x14ac:dyDescent="0.2">
      <c r="A1828" s="62"/>
      <c r="B1828" s="76" t="s">
        <v>250</v>
      </c>
      <c r="C1828" s="78">
        <v>1.53</v>
      </c>
      <c r="D1828" s="78" t="s">
        <v>251</v>
      </c>
      <c r="E1828" s="79">
        <v>3281.36</v>
      </c>
      <c r="F1828" s="79">
        <v>590.64</v>
      </c>
      <c r="G1828" s="79">
        <f>ROUND((C1828*(E1828)),2)</f>
        <v>5020.4799999999996</v>
      </c>
      <c r="H1828" s="79">
        <f>ROUND((C1828*(F1828)),2)</f>
        <v>903.68</v>
      </c>
      <c r="I1828" s="79"/>
    </row>
    <row r="1829" spans="1:10" hidden="1" outlineLevel="1" x14ac:dyDescent="0.2">
      <c r="A1829" s="62"/>
      <c r="B1829" s="76" t="s">
        <v>437</v>
      </c>
      <c r="C1829" s="78">
        <f>+C1826*1.1</f>
        <v>1.1000000000000001</v>
      </c>
      <c r="D1829" s="78" t="s">
        <v>196</v>
      </c>
      <c r="E1829" s="79">
        <v>7033.9</v>
      </c>
      <c r="F1829" s="79">
        <v>1266.0999999999999</v>
      </c>
      <c r="G1829" s="79">
        <f>ROUND((C1829*(E1829)),2)</f>
        <v>7737.29</v>
      </c>
      <c r="H1829" s="79">
        <f>ROUND((C1829*(F1829)),2)</f>
        <v>1392.71</v>
      </c>
      <c r="I1829" s="79"/>
    </row>
    <row r="1830" spans="1:10" hidden="1" outlineLevel="1" x14ac:dyDescent="0.2">
      <c r="A1830" s="62"/>
      <c r="B1830" s="76" t="s">
        <v>253</v>
      </c>
      <c r="C1830" s="78">
        <f>+C1828*2</f>
        <v>3.06</v>
      </c>
      <c r="D1830" s="78" t="s">
        <v>182</v>
      </c>
      <c r="E1830" s="79">
        <v>131.36000000000001</v>
      </c>
      <c r="F1830" s="79">
        <v>23.64</v>
      </c>
      <c r="G1830" s="79">
        <f>ROUND((C1830*(E1830)),2)</f>
        <v>401.96</v>
      </c>
      <c r="H1830" s="79">
        <f>ROUND((C1830*(F1830)),2)</f>
        <v>72.34</v>
      </c>
      <c r="I1830" s="79"/>
    </row>
    <row r="1831" spans="1:10" hidden="1" outlineLevel="1" x14ac:dyDescent="0.2">
      <c r="A1831" s="62"/>
      <c r="B1831" s="77" t="s">
        <v>190</v>
      </c>
      <c r="C1831" s="78"/>
      <c r="D1831" s="78"/>
      <c r="E1831" s="79"/>
      <c r="F1831" s="79"/>
      <c r="G1831" s="79"/>
      <c r="H1831" s="79"/>
      <c r="I1831" s="79"/>
    </row>
    <row r="1832" spans="1:10" hidden="1" outlineLevel="1" x14ac:dyDescent="0.2">
      <c r="A1832" s="62"/>
      <c r="B1832" s="76" t="s">
        <v>254</v>
      </c>
      <c r="C1832" s="78">
        <f>+C1828</f>
        <v>1.53</v>
      </c>
      <c r="D1832" s="78" t="s">
        <v>251</v>
      </c>
      <c r="E1832" s="79">
        <v>403.33769999999998</v>
      </c>
      <c r="F1832" s="79">
        <v>0</v>
      </c>
      <c r="G1832" s="79">
        <f>ROUND((C1832*(E1832)),2)</f>
        <v>617.11</v>
      </c>
      <c r="H1832" s="79">
        <f>ROUND((C1832*(F1832)),2)</f>
        <v>0</v>
      </c>
      <c r="I1832" s="79"/>
    </row>
    <row r="1833" spans="1:10" hidden="1" outlineLevel="1" x14ac:dyDescent="0.2">
      <c r="A1833" s="62"/>
      <c r="B1833" s="76" t="s">
        <v>438</v>
      </c>
      <c r="C1833" s="78">
        <v>5</v>
      </c>
      <c r="D1833" s="78" t="s">
        <v>176</v>
      </c>
      <c r="E1833" s="79">
        <v>1823.1000000000001</v>
      </c>
      <c r="F1833" s="79">
        <v>0</v>
      </c>
      <c r="G1833" s="79">
        <f>ROUND((C1833*(E1833)),2)</f>
        <v>9115.5</v>
      </c>
      <c r="H1833" s="79">
        <f>ROUND((C1833*(F1833)),2)</f>
        <v>0</v>
      </c>
      <c r="I1833" s="79"/>
    </row>
    <row r="1834" spans="1:10" hidden="1" outlineLevel="1" x14ac:dyDescent="0.2">
      <c r="A1834" s="62"/>
      <c r="B1834" s="76" t="s">
        <v>174</v>
      </c>
      <c r="C1834" s="78"/>
      <c r="D1834" s="78"/>
      <c r="E1834" s="79"/>
      <c r="F1834" s="79"/>
      <c r="G1834" s="79">
        <f>SUM(G1828:G1833)</f>
        <v>22892.34</v>
      </c>
      <c r="H1834" s="79">
        <f>SUM(H1828:H1833)</f>
        <v>2368.73</v>
      </c>
      <c r="I1834" s="79">
        <f>SUM(G1834:H1834)</f>
        <v>25261.07</v>
      </c>
    </row>
    <row r="1835" spans="1:10" collapsed="1" x14ac:dyDescent="0.2">
      <c r="A1835" s="62"/>
      <c r="C1835" s="78"/>
      <c r="D1835" s="78"/>
      <c r="E1835" s="79"/>
      <c r="F1835" s="79"/>
      <c r="G1835" s="79"/>
      <c r="H1835" s="79"/>
      <c r="I1835" s="79"/>
    </row>
    <row r="1836" spans="1:10" x14ac:dyDescent="0.2">
      <c r="A1836" s="67">
        <v>108</v>
      </c>
      <c r="B1836" s="68" t="s">
        <v>445</v>
      </c>
      <c r="C1836" s="69"/>
      <c r="D1836" s="69"/>
      <c r="E1836" s="69"/>
      <c r="F1836" s="69"/>
      <c r="G1836" s="69"/>
      <c r="H1836" s="69"/>
      <c r="I1836" s="69"/>
      <c r="J1836" s="70"/>
    </row>
    <row r="1837" spans="1:10" ht="24" x14ac:dyDescent="0.2">
      <c r="A1837" s="71">
        <f>+A1836+0.01</f>
        <v>108.01</v>
      </c>
      <c r="B1837" s="72" t="s">
        <v>446</v>
      </c>
      <c r="C1837" s="73">
        <v>1</v>
      </c>
      <c r="D1837" s="73" t="s">
        <v>196</v>
      </c>
      <c r="E1837" s="74"/>
      <c r="F1837" s="74"/>
      <c r="G1837" s="74">
        <f>+G1847/C1839</f>
        <v>21888.34</v>
      </c>
      <c r="H1837" s="74">
        <f>+H1847/C1839</f>
        <v>2479.58</v>
      </c>
      <c r="I1837" s="75">
        <f>+H1837+G1837</f>
        <v>24367.919999999998</v>
      </c>
      <c r="J1837" s="66" t="s">
        <v>167</v>
      </c>
    </row>
    <row r="1838" spans="1:10" hidden="1" outlineLevel="1" x14ac:dyDescent="0.2">
      <c r="A1838" s="55"/>
      <c r="B1838" s="76" t="s">
        <v>447</v>
      </c>
      <c r="C1838" s="56"/>
      <c r="D1838" s="56"/>
      <c r="E1838" s="57"/>
      <c r="F1838" s="57"/>
      <c r="G1838" s="57"/>
      <c r="H1838" s="57"/>
      <c r="I1838" s="58"/>
      <c r="J1838" s="63"/>
    </row>
    <row r="1839" spans="1:10" hidden="1" outlineLevel="1" x14ac:dyDescent="0.2">
      <c r="A1839" s="55"/>
      <c r="B1839" s="77" t="s">
        <v>169</v>
      </c>
      <c r="C1839" s="78">
        <v>1</v>
      </c>
      <c r="D1839" s="78" t="s">
        <v>196</v>
      </c>
      <c r="E1839" s="57"/>
      <c r="F1839" s="57"/>
      <c r="G1839" s="57"/>
      <c r="H1839" s="57"/>
      <c r="I1839" s="58"/>
      <c r="J1839" s="63"/>
    </row>
    <row r="1840" spans="1:10" hidden="1" outlineLevel="1" x14ac:dyDescent="0.2">
      <c r="A1840" s="62"/>
      <c r="B1840" s="77" t="s">
        <v>170</v>
      </c>
      <c r="C1840" s="78"/>
      <c r="D1840" s="78"/>
      <c r="E1840" s="79"/>
      <c r="F1840" s="79"/>
      <c r="G1840" s="79"/>
      <c r="H1840" s="79"/>
      <c r="I1840" s="79"/>
    </row>
    <row r="1841" spans="1:10" hidden="1" outlineLevel="1" x14ac:dyDescent="0.2">
      <c r="A1841" s="62"/>
      <c r="B1841" s="76" t="s">
        <v>250</v>
      </c>
      <c r="C1841" s="78">
        <v>1.93</v>
      </c>
      <c r="D1841" s="78" t="s">
        <v>251</v>
      </c>
      <c r="E1841" s="79">
        <v>3281.36</v>
      </c>
      <c r="F1841" s="79">
        <v>590.64</v>
      </c>
      <c r="G1841" s="79">
        <f>ROUND((C1841*(E1841)),2)</f>
        <v>6333.02</v>
      </c>
      <c r="H1841" s="79">
        <f>ROUND((C1841*(F1841)),2)</f>
        <v>1139.94</v>
      </c>
      <c r="I1841" s="79"/>
    </row>
    <row r="1842" spans="1:10" hidden="1" outlineLevel="1" x14ac:dyDescent="0.2">
      <c r="A1842" s="62"/>
      <c r="B1842" s="76" t="s">
        <v>279</v>
      </c>
      <c r="C1842" s="78">
        <f>+C1839*1.1</f>
        <v>1.1000000000000001</v>
      </c>
      <c r="D1842" s="78" t="s">
        <v>196</v>
      </c>
      <c r="E1842" s="79">
        <v>6886.21</v>
      </c>
      <c r="F1842" s="79">
        <v>1134.8999999999999</v>
      </c>
      <c r="G1842" s="79">
        <f>ROUND((C1842*(E1842)),2)</f>
        <v>7574.83</v>
      </c>
      <c r="H1842" s="79">
        <f>ROUND((C1842*(F1842)),2)</f>
        <v>1248.3900000000001</v>
      </c>
      <c r="I1842" s="79"/>
    </row>
    <row r="1843" spans="1:10" hidden="1" outlineLevel="1" x14ac:dyDescent="0.2">
      <c r="A1843" s="62"/>
      <c r="B1843" s="76" t="s">
        <v>253</v>
      </c>
      <c r="C1843" s="78">
        <f>+C1841*2</f>
        <v>3.86</v>
      </c>
      <c r="D1843" s="78" t="s">
        <v>182</v>
      </c>
      <c r="E1843" s="79">
        <v>131.36000000000001</v>
      </c>
      <c r="F1843" s="79">
        <v>23.64</v>
      </c>
      <c r="G1843" s="79">
        <f>ROUND((C1843*(E1843)),2)</f>
        <v>507.05</v>
      </c>
      <c r="H1843" s="79">
        <f>ROUND((C1843*(F1843)),2)</f>
        <v>91.25</v>
      </c>
      <c r="I1843" s="79"/>
    </row>
    <row r="1844" spans="1:10" hidden="1" outlineLevel="1" x14ac:dyDescent="0.2">
      <c r="A1844" s="62"/>
      <c r="B1844" s="77" t="s">
        <v>190</v>
      </c>
      <c r="C1844" s="78"/>
      <c r="D1844" s="78"/>
      <c r="E1844" s="79"/>
      <c r="F1844" s="79"/>
      <c r="G1844" s="79"/>
      <c r="H1844" s="79"/>
      <c r="I1844" s="79"/>
    </row>
    <row r="1845" spans="1:10" hidden="1" outlineLevel="1" x14ac:dyDescent="0.2">
      <c r="A1845" s="62"/>
      <c r="B1845" s="76" t="s">
        <v>254</v>
      </c>
      <c r="C1845" s="78">
        <f>+C1841</f>
        <v>1.93</v>
      </c>
      <c r="D1845" s="78" t="s">
        <v>251</v>
      </c>
      <c r="E1845" s="79">
        <v>403.33769999999998</v>
      </c>
      <c r="F1845" s="79">
        <v>0</v>
      </c>
      <c r="G1845" s="79">
        <f>ROUND((C1845*(E1845)),2)</f>
        <v>778.44</v>
      </c>
      <c r="H1845" s="79">
        <f>ROUND((C1845*(F1845)),2)</f>
        <v>0</v>
      </c>
      <c r="I1845" s="79"/>
    </row>
    <row r="1846" spans="1:10" hidden="1" outlineLevel="1" x14ac:dyDescent="0.2">
      <c r="A1846" s="62"/>
      <c r="B1846" s="76" t="s">
        <v>448</v>
      </c>
      <c r="C1846" s="78">
        <v>10</v>
      </c>
      <c r="D1846" s="78" t="s">
        <v>176</v>
      </c>
      <c r="E1846" s="79">
        <v>669.5</v>
      </c>
      <c r="F1846" s="79">
        <v>0</v>
      </c>
      <c r="G1846" s="79">
        <f>ROUND((C1846*(E1846)),2)</f>
        <v>6695</v>
      </c>
      <c r="H1846" s="79">
        <f>ROUND((C1846*(F1846)),2)</f>
        <v>0</v>
      </c>
      <c r="I1846" s="79"/>
    </row>
    <row r="1847" spans="1:10" hidden="1" outlineLevel="1" x14ac:dyDescent="0.2">
      <c r="A1847" s="62"/>
      <c r="B1847" s="76" t="s">
        <v>174</v>
      </c>
      <c r="C1847" s="78"/>
      <c r="D1847" s="78"/>
      <c r="E1847" s="79"/>
      <c r="F1847" s="79"/>
      <c r="G1847" s="79">
        <f>SUM(G1841:G1846)</f>
        <v>21888.34</v>
      </c>
      <c r="H1847" s="79">
        <f>SUM(H1841:H1846)</f>
        <v>2479.58</v>
      </c>
      <c r="I1847" s="79">
        <f>SUM(G1847:H1847)</f>
        <v>24367.919999999998</v>
      </c>
    </row>
    <row r="1848" spans="1:10" collapsed="1" x14ac:dyDescent="0.2">
      <c r="A1848" s="62"/>
      <c r="C1848" s="78"/>
      <c r="D1848" s="78"/>
      <c r="E1848" s="79"/>
      <c r="F1848" s="79"/>
      <c r="G1848" s="79"/>
      <c r="H1848" s="79"/>
      <c r="I1848" s="79"/>
    </row>
    <row r="1849" spans="1:10" ht="24" x14ac:dyDescent="0.2">
      <c r="A1849" s="71">
        <f>+A1837+0.01</f>
        <v>108.02000000000001</v>
      </c>
      <c r="B1849" s="72" t="s">
        <v>449</v>
      </c>
      <c r="C1849" s="73">
        <v>1</v>
      </c>
      <c r="D1849" s="73" t="s">
        <v>196</v>
      </c>
      <c r="E1849" s="74"/>
      <c r="F1849" s="74"/>
      <c r="G1849" s="74">
        <f>+G1859/C1851</f>
        <v>22021.54</v>
      </c>
      <c r="H1849" s="74">
        <f>+H1859/C1851</f>
        <v>2503.56</v>
      </c>
      <c r="I1849" s="75">
        <f>+H1849+G1849</f>
        <v>24525.100000000002</v>
      </c>
      <c r="J1849" s="66" t="s">
        <v>167</v>
      </c>
    </row>
    <row r="1850" spans="1:10" hidden="1" outlineLevel="1" x14ac:dyDescent="0.2">
      <c r="A1850" s="55"/>
      <c r="B1850" s="76" t="s">
        <v>447</v>
      </c>
      <c r="C1850" s="56"/>
      <c r="D1850" s="56"/>
      <c r="E1850" s="57"/>
      <c r="F1850" s="57"/>
      <c r="G1850" s="57"/>
      <c r="H1850" s="57"/>
      <c r="I1850" s="58"/>
      <c r="J1850" s="63"/>
    </row>
    <row r="1851" spans="1:10" hidden="1" outlineLevel="1" x14ac:dyDescent="0.2">
      <c r="A1851" s="55"/>
      <c r="B1851" s="77" t="s">
        <v>169</v>
      </c>
      <c r="C1851" s="78">
        <v>1</v>
      </c>
      <c r="D1851" s="78" t="s">
        <v>196</v>
      </c>
      <c r="E1851" s="57"/>
      <c r="F1851" s="57"/>
      <c r="G1851" s="57"/>
      <c r="H1851" s="57"/>
      <c r="I1851" s="58"/>
      <c r="J1851" s="63"/>
    </row>
    <row r="1852" spans="1:10" hidden="1" outlineLevel="1" x14ac:dyDescent="0.2">
      <c r="A1852" s="62"/>
      <c r="B1852" s="77" t="s">
        <v>170</v>
      </c>
      <c r="C1852" s="78"/>
      <c r="D1852" s="78"/>
      <c r="E1852" s="79"/>
      <c r="F1852" s="79"/>
      <c r="G1852" s="79"/>
      <c r="H1852" s="79"/>
      <c r="I1852" s="79"/>
    </row>
    <row r="1853" spans="1:10" hidden="1" outlineLevel="1" x14ac:dyDescent="0.2">
      <c r="A1853" s="62"/>
      <c r="B1853" s="76" t="s">
        <v>250</v>
      </c>
      <c r="C1853" s="78">
        <v>1.93</v>
      </c>
      <c r="D1853" s="78" t="s">
        <v>251</v>
      </c>
      <c r="E1853" s="79">
        <v>3281.36</v>
      </c>
      <c r="F1853" s="79">
        <v>590.64</v>
      </c>
      <c r="G1853" s="79">
        <f>ROUND((C1853*(E1853)),2)</f>
        <v>6333.02</v>
      </c>
      <c r="H1853" s="79">
        <f>ROUND((C1853*(F1853)),2)</f>
        <v>1139.94</v>
      </c>
      <c r="I1853" s="79"/>
    </row>
    <row r="1854" spans="1:10" hidden="1" outlineLevel="1" x14ac:dyDescent="0.2">
      <c r="A1854" s="62"/>
      <c r="B1854" s="76" t="s">
        <v>450</v>
      </c>
      <c r="C1854" s="78">
        <f>+C1851*1.1</f>
        <v>1.1000000000000001</v>
      </c>
      <c r="D1854" s="78" t="s">
        <v>196</v>
      </c>
      <c r="E1854" s="79">
        <v>7007.3</v>
      </c>
      <c r="F1854" s="79">
        <v>1156.7</v>
      </c>
      <c r="G1854" s="79">
        <f>ROUND((C1854*(E1854)),2)</f>
        <v>7708.03</v>
      </c>
      <c r="H1854" s="79">
        <f>ROUND((C1854*(F1854)),2)</f>
        <v>1272.3699999999999</v>
      </c>
      <c r="I1854" s="79"/>
    </row>
    <row r="1855" spans="1:10" hidden="1" outlineLevel="1" x14ac:dyDescent="0.2">
      <c r="A1855" s="62"/>
      <c r="B1855" s="76" t="s">
        <v>253</v>
      </c>
      <c r="C1855" s="78">
        <f>+C1853*2</f>
        <v>3.86</v>
      </c>
      <c r="D1855" s="78" t="s">
        <v>182</v>
      </c>
      <c r="E1855" s="79">
        <v>131.36000000000001</v>
      </c>
      <c r="F1855" s="79">
        <v>23.64</v>
      </c>
      <c r="G1855" s="79">
        <f>ROUND((C1855*(E1855)),2)</f>
        <v>507.05</v>
      </c>
      <c r="H1855" s="79">
        <f>ROUND((C1855*(F1855)),2)</f>
        <v>91.25</v>
      </c>
      <c r="I1855" s="79"/>
    </row>
    <row r="1856" spans="1:10" hidden="1" outlineLevel="1" x14ac:dyDescent="0.2">
      <c r="A1856" s="62"/>
      <c r="B1856" s="77" t="s">
        <v>190</v>
      </c>
      <c r="C1856" s="78"/>
      <c r="D1856" s="78"/>
      <c r="E1856" s="79"/>
      <c r="F1856" s="79"/>
      <c r="G1856" s="79"/>
      <c r="H1856" s="79"/>
      <c r="I1856" s="79"/>
    </row>
    <row r="1857" spans="1:10" hidden="1" outlineLevel="1" x14ac:dyDescent="0.2">
      <c r="A1857" s="62"/>
      <c r="B1857" s="76" t="s">
        <v>254</v>
      </c>
      <c r="C1857" s="78">
        <f>+C1853</f>
        <v>1.93</v>
      </c>
      <c r="D1857" s="78" t="s">
        <v>251</v>
      </c>
      <c r="E1857" s="79">
        <v>403.33769999999998</v>
      </c>
      <c r="F1857" s="79">
        <v>0</v>
      </c>
      <c r="G1857" s="79">
        <f>ROUND((C1857*(E1857)),2)</f>
        <v>778.44</v>
      </c>
      <c r="H1857" s="79">
        <f>ROUND((C1857*(F1857)),2)</f>
        <v>0</v>
      </c>
      <c r="I1857" s="79"/>
    </row>
    <row r="1858" spans="1:10" hidden="1" outlineLevel="1" x14ac:dyDescent="0.2">
      <c r="A1858" s="62"/>
      <c r="B1858" s="76" t="s">
        <v>448</v>
      </c>
      <c r="C1858" s="78">
        <v>10</v>
      </c>
      <c r="D1858" s="78" t="s">
        <v>176</v>
      </c>
      <c r="E1858" s="79">
        <v>669.5</v>
      </c>
      <c r="F1858" s="79">
        <v>0</v>
      </c>
      <c r="G1858" s="79">
        <f>ROUND((C1858*(E1858)),2)</f>
        <v>6695</v>
      </c>
      <c r="H1858" s="79">
        <f>ROUND((C1858*(F1858)),2)</f>
        <v>0</v>
      </c>
      <c r="I1858" s="79"/>
    </row>
    <row r="1859" spans="1:10" hidden="1" outlineLevel="1" x14ac:dyDescent="0.2">
      <c r="A1859" s="62"/>
      <c r="B1859" s="76" t="s">
        <v>174</v>
      </c>
      <c r="C1859" s="78"/>
      <c r="D1859" s="78"/>
      <c r="E1859" s="79"/>
      <c r="F1859" s="79"/>
      <c r="G1859" s="79">
        <f>SUM(G1853:G1858)</f>
        <v>22021.54</v>
      </c>
      <c r="H1859" s="79">
        <f>SUM(H1853:H1858)</f>
        <v>2503.56</v>
      </c>
      <c r="I1859" s="79">
        <f>SUM(G1859:H1859)</f>
        <v>24525.100000000002</v>
      </c>
    </row>
    <row r="1860" spans="1:10" collapsed="1" x14ac:dyDescent="0.2">
      <c r="A1860" s="62"/>
      <c r="C1860" s="78"/>
      <c r="D1860" s="78"/>
      <c r="E1860" s="79"/>
      <c r="F1860" s="79"/>
      <c r="G1860" s="79"/>
      <c r="H1860" s="79"/>
      <c r="I1860" s="79"/>
    </row>
    <row r="1861" spans="1:10" ht="24" x14ac:dyDescent="0.2">
      <c r="A1861" s="71">
        <f>+A1849+0.01</f>
        <v>108.03000000000002</v>
      </c>
      <c r="B1861" s="72" t="s">
        <v>451</v>
      </c>
      <c r="C1861" s="73">
        <v>1</v>
      </c>
      <c r="D1861" s="73" t="s">
        <v>196</v>
      </c>
      <c r="E1861" s="74"/>
      <c r="F1861" s="74"/>
      <c r="G1861" s="74">
        <f>+G1871/C1863</f>
        <v>22455.58</v>
      </c>
      <c r="H1861" s="74">
        <f>+H1871/C1863</f>
        <v>2581.69</v>
      </c>
      <c r="I1861" s="75">
        <f>+H1861+G1861</f>
        <v>25037.27</v>
      </c>
      <c r="J1861" s="66" t="s">
        <v>167</v>
      </c>
    </row>
    <row r="1862" spans="1:10" hidden="1" outlineLevel="1" x14ac:dyDescent="0.2">
      <c r="A1862" s="55"/>
      <c r="B1862" s="76" t="s">
        <v>447</v>
      </c>
      <c r="C1862" s="56"/>
      <c r="D1862" s="56"/>
      <c r="E1862" s="57"/>
      <c r="F1862" s="57"/>
      <c r="G1862" s="57"/>
      <c r="H1862" s="57"/>
      <c r="I1862" s="58"/>
      <c r="J1862" s="63"/>
    </row>
    <row r="1863" spans="1:10" hidden="1" outlineLevel="1" x14ac:dyDescent="0.2">
      <c r="A1863" s="55"/>
      <c r="B1863" s="77" t="s">
        <v>169</v>
      </c>
      <c r="C1863" s="78">
        <v>1</v>
      </c>
      <c r="D1863" s="78" t="s">
        <v>196</v>
      </c>
      <c r="E1863" s="57"/>
      <c r="F1863" s="57"/>
      <c r="G1863" s="57"/>
      <c r="H1863" s="57"/>
      <c r="I1863" s="58"/>
      <c r="J1863" s="63"/>
    </row>
    <row r="1864" spans="1:10" hidden="1" outlineLevel="1" x14ac:dyDescent="0.2">
      <c r="A1864" s="62"/>
      <c r="B1864" s="77" t="s">
        <v>170</v>
      </c>
      <c r="C1864" s="78"/>
      <c r="D1864" s="78"/>
      <c r="E1864" s="79"/>
      <c r="F1864" s="79"/>
      <c r="G1864" s="79"/>
      <c r="H1864" s="79"/>
      <c r="I1864" s="79"/>
    </row>
    <row r="1865" spans="1:10" hidden="1" outlineLevel="1" x14ac:dyDescent="0.2">
      <c r="A1865" s="62"/>
      <c r="B1865" s="76" t="s">
        <v>250</v>
      </c>
      <c r="C1865" s="78">
        <v>1.93</v>
      </c>
      <c r="D1865" s="78" t="s">
        <v>251</v>
      </c>
      <c r="E1865" s="79">
        <v>3281.36</v>
      </c>
      <c r="F1865" s="79">
        <v>590.64</v>
      </c>
      <c r="G1865" s="79">
        <f>ROUND((C1865*(E1865)),2)</f>
        <v>6333.02</v>
      </c>
      <c r="H1865" s="79">
        <f>ROUND((C1865*(F1865)),2)</f>
        <v>1139.94</v>
      </c>
      <c r="I1865" s="79"/>
    </row>
    <row r="1866" spans="1:10" hidden="1" outlineLevel="1" x14ac:dyDescent="0.2">
      <c r="A1866" s="62"/>
      <c r="B1866" s="76" t="s">
        <v>452</v>
      </c>
      <c r="C1866" s="78">
        <f>+C1863*1.1</f>
        <v>1.1000000000000001</v>
      </c>
      <c r="D1866" s="78" t="s">
        <v>196</v>
      </c>
      <c r="E1866" s="79">
        <v>7401.88</v>
      </c>
      <c r="F1866" s="79">
        <v>1227.73</v>
      </c>
      <c r="G1866" s="79">
        <f>ROUND((C1866*(E1866)),2)</f>
        <v>8142.07</v>
      </c>
      <c r="H1866" s="79">
        <f>ROUND((C1866*(F1866)),2)</f>
        <v>1350.5</v>
      </c>
      <c r="I1866" s="79"/>
    </row>
    <row r="1867" spans="1:10" hidden="1" outlineLevel="1" x14ac:dyDescent="0.2">
      <c r="A1867" s="62"/>
      <c r="B1867" s="76" t="s">
        <v>253</v>
      </c>
      <c r="C1867" s="78">
        <f>+C1865*2</f>
        <v>3.86</v>
      </c>
      <c r="D1867" s="78" t="s">
        <v>182</v>
      </c>
      <c r="E1867" s="79">
        <v>131.36000000000001</v>
      </c>
      <c r="F1867" s="79">
        <v>23.64</v>
      </c>
      <c r="G1867" s="79">
        <f>ROUND((C1867*(E1867)),2)</f>
        <v>507.05</v>
      </c>
      <c r="H1867" s="79">
        <f>ROUND((C1867*(F1867)),2)</f>
        <v>91.25</v>
      </c>
      <c r="I1867" s="79"/>
    </row>
    <row r="1868" spans="1:10" hidden="1" outlineLevel="1" x14ac:dyDescent="0.2">
      <c r="A1868" s="62"/>
      <c r="B1868" s="77" t="s">
        <v>190</v>
      </c>
      <c r="C1868" s="78"/>
      <c r="D1868" s="78"/>
      <c r="E1868" s="79"/>
      <c r="F1868" s="79"/>
      <c r="G1868" s="79"/>
      <c r="H1868" s="79"/>
      <c r="I1868" s="79"/>
    </row>
    <row r="1869" spans="1:10" hidden="1" outlineLevel="1" x14ac:dyDescent="0.2">
      <c r="A1869" s="62"/>
      <c r="B1869" s="76" t="s">
        <v>254</v>
      </c>
      <c r="C1869" s="78">
        <f>+C1865</f>
        <v>1.93</v>
      </c>
      <c r="D1869" s="78" t="s">
        <v>251</v>
      </c>
      <c r="E1869" s="79">
        <v>403.33769999999998</v>
      </c>
      <c r="F1869" s="79">
        <v>0</v>
      </c>
      <c r="G1869" s="79">
        <f>ROUND((C1869*(E1869)),2)</f>
        <v>778.44</v>
      </c>
      <c r="H1869" s="79">
        <f>ROUND((C1869*(F1869)),2)</f>
        <v>0</v>
      </c>
      <c r="I1869" s="79"/>
    </row>
    <row r="1870" spans="1:10" hidden="1" outlineLevel="1" x14ac:dyDescent="0.2">
      <c r="A1870" s="62"/>
      <c r="B1870" s="76" t="s">
        <v>448</v>
      </c>
      <c r="C1870" s="78">
        <v>10</v>
      </c>
      <c r="D1870" s="78" t="s">
        <v>176</v>
      </c>
      <c r="E1870" s="79">
        <v>669.5</v>
      </c>
      <c r="F1870" s="79">
        <v>0</v>
      </c>
      <c r="G1870" s="79">
        <f>ROUND((C1870*(E1870)),2)</f>
        <v>6695</v>
      </c>
      <c r="H1870" s="79">
        <f>ROUND((C1870*(F1870)),2)</f>
        <v>0</v>
      </c>
      <c r="I1870" s="79"/>
    </row>
    <row r="1871" spans="1:10" hidden="1" outlineLevel="1" x14ac:dyDescent="0.2">
      <c r="A1871" s="62"/>
      <c r="B1871" s="76" t="s">
        <v>174</v>
      </c>
      <c r="C1871" s="78"/>
      <c r="D1871" s="78"/>
      <c r="E1871" s="79"/>
      <c r="F1871" s="79"/>
      <c r="G1871" s="79">
        <f>SUM(G1865:G1870)</f>
        <v>22455.58</v>
      </c>
      <c r="H1871" s="79">
        <f>SUM(H1865:H1870)</f>
        <v>2581.69</v>
      </c>
      <c r="I1871" s="79">
        <f>SUM(G1871:H1871)</f>
        <v>25037.27</v>
      </c>
    </row>
    <row r="1872" spans="1:10" collapsed="1" x14ac:dyDescent="0.2">
      <c r="A1872" s="62"/>
      <c r="C1872" s="78"/>
      <c r="D1872" s="78"/>
      <c r="E1872" s="79"/>
      <c r="F1872" s="79"/>
      <c r="G1872" s="79"/>
      <c r="H1872" s="79"/>
      <c r="I1872" s="79"/>
    </row>
    <row r="1873" spans="1:10" ht="24" x14ac:dyDescent="0.2">
      <c r="A1873" s="71">
        <f>+A1861+0.01</f>
        <v>108.04000000000002</v>
      </c>
      <c r="B1873" s="72" t="s">
        <v>453</v>
      </c>
      <c r="C1873" s="73">
        <v>1</v>
      </c>
      <c r="D1873" s="73" t="s">
        <v>196</v>
      </c>
      <c r="E1873" s="74"/>
      <c r="F1873" s="74"/>
      <c r="G1873" s="74">
        <f>+G1883/C1875</f>
        <v>21500.800000000003</v>
      </c>
      <c r="H1873" s="74">
        <f>+H1883/C1875</f>
        <v>2524.9</v>
      </c>
      <c r="I1873" s="75">
        <f>+H1873+G1873</f>
        <v>24025.700000000004</v>
      </c>
      <c r="J1873" s="66" t="s">
        <v>167</v>
      </c>
    </row>
    <row r="1874" spans="1:10" hidden="1" outlineLevel="1" x14ac:dyDescent="0.2">
      <c r="A1874" s="55"/>
      <c r="B1874" s="76" t="s">
        <v>447</v>
      </c>
      <c r="C1874" s="56"/>
      <c r="D1874" s="56"/>
      <c r="E1874" s="57"/>
      <c r="F1874" s="57"/>
      <c r="G1874" s="57"/>
      <c r="H1874" s="57"/>
      <c r="I1874" s="58"/>
      <c r="J1874" s="63"/>
    </row>
    <row r="1875" spans="1:10" hidden="1" outlineLevel="1" x14ac:dyDescent="0.2">
      <c r="A1875" s="55"/>
      <c r="B1875" s="77" t="s">
        <v>169</v>
      </c>
      <c r="C1875" s="78">
        <v>1</v>
      </c>
      <c r="D1875" s="78" t="s">
        <v>196</v>
      </c>
      <c r="E1875" s="57"/>
      <c r="F1875" s="57"/>
      <c r="G1875" s="57"/>
      <c r="H1875" s="57"/>
      <c r="I1875" s="58"/>
      <c r="J1875" s="63"/>
    </row>
    <row r="1876" spans="1:10" hidden="1" outlineLevel="1" x14ac:dyDescent="0.2">
      <c r="A1876" s="62"/>
      <c r="B1876" s="77" t="s">
        <v>170</v>
      </c>
      <c r="C1876" s="78"/>
      <c r="D1876" s="78"/>
      <c r="E1876" s="79"/>
      <c r="F1876" s="79"/>
      <c r="G1876" s="79"/>
      <c r="H1876" s="79"/>
      <c r="I1876" s="79"/>
    </row>
    <row r="1877" spans="1:10" hidden="1" outlineLevel="1" x14ac:dyDescent="0.2">
      <c r="A1877" s="62"/>
      <c r="B1877" s="76" t="s">
        <v>250</v>
      </c>
      <c r="C1877" s="78">
        <v>1.93</v>
      </c>
      <c r="D1877" s="78" t="s">
        <v>251</v>
      </c>
      <c r="E1877" s="79">
        <v>3281.36</v>
      </c>
      <c r="F1877" s="79">
        <v>590.64</v>
      </c>
      <c r="G1877" s="79">
        <f>ROUND((C1877*(E1877)),2)</f>
        <v>6333.02</v>
      </c>
      <c r="H1877" s="79">
        <f>ROUND((C1877*(F1877)),2)</f>
        <v>1139.94</v>
      </c>
      <c r="I1877" s="79"/>
    </row>
    <row r="1878" spans="1:10" hidden="1" outlineLevel="1" x14ac:dyDescent="0.2">
      <c r="A1878" s="62"/>
      <c r="B1878" s="76" t="s">
        <v>326</v>
      </c>
      <c r="C1878" s="78">
        <f>+C1875*1.1</f>
        <v>1.1000000000000001</v>
      </c>
      <c r="D1878" s="78" t="s">
        <v>196</v>
      </c>
      <c r="E1878" s="79">
        <v>6533.9</v>
      </c>
      <c r="F1878" s="79">
        <v>1176.0999999999999</v>
      </c>
      <c r="G1878" s="79">
        <f>ROUND((C1878*(E1878)),2)</f>
        <v>7187.29</v>
      </c>
      <c r="H1878" s="79">
        <f>ROUND((C1878*(F1878)),2)</f>
        <v>1293.71</v>
      </c>
      <c r="I1878" s="79"/>
    </row>
    <row r="1879" spans="1:10" hidden="1" outlineLevel="1" x14ac:dyDescent="0.2">
      <c r="A1879" s="62"/>
      <c r="B1879" s="76" t="s">
        <v>253</v>
      </c>
      <c r="C1879" s="78">
        <f>+C1877*2</f>
        <v>3.86</v>
      </c>
      <c r="D1879" s="78" t="s">
        <v>182</v>
      </c>
      <c r="E1879" s="79">
        <v>131.36000000000001</v>
      </c>
      <c r="F1879" s="79">
        <v>23.64</v>
      </c>
      <c r="G1879" s="79">
        <f>ROUND((C1879*(E1879)),2)</f>
        <v>507.05</v>
      </c>
      <c r="H1879" s="79">
        <f>ROUND((C1879*(F1879)),2)</f>
        <v>91.25</v>
      </c>
      <c r="I1879" s="79"/>
    </row>
    <row r="1880" spans="1:10" hidden="1" outlineLevel="1" x14ac:dyDescent="0.2">
      <c r="A1880" s="62"/>
      <c r="B1880" s="77" t="s">
        <v>190</v>
      </c>
      <c r="C1880" s="78"/>
      <c r="D1880" s="78"/>
      <c r="E1880" s="79"/>
      <c r="F1880" s="79"/>
      <c r="G1880" s="79"/>
      <c r="H1880" s="79"/>
      <c r="I1880" s="79"/>
    </row>
    <row r="1881" spans="1:10" hidden="1" outlineLevel="1" x14ac:dyDescent="0.2">
      <c r="A1881" s="62"/>
      <c r="B1881" s="76" t="s">
        <v>254</v>
      </c>
      <c r="C1881" s="78">
        <f>+C1877</f>
        <v>1.93</v>
      </c>
      <c r="D1881" s="78" t="s">
        <v>251</v>
      </c>
      <c r="E1881" s="79">
        <v>403.33769999999998</v>
      </c>
      <c r="F1881" s="79">
        <v>0</v>
      </c>
      <c r="G1881" s="79">
        <f>ROUND((C1881*(E1881)),2)</f>
        <v>778.44</v>
      </c>
      <c r="H1881" s="79">
        <f>ROUND((C1881*(F1881)),2)</f>
        <v>0</v>
      </c>
      <c r="I1881" s="79"/>
    </row>
    <row r="1882" spans="1:10" hidden="1" outlineLevel="1" x14ac:dyDescent="0.2">
      <c r="A1882" s="62"/>
      <c r="B1882" s="76" t="s">
        <v>448</v>
      </c>
      <c r="C1882" s="78">
        <v>10</v>
      </c>
      <c r="D1882" s="78" t="s">
        <v>176</v>
      </c>
      <c r="E1882" s="79">
        <v>669.5</v>
      </c>
      <c r="F1882" s="79">
        <v>0</v>
      </c>
      <c r="G1882" s="79">
        <f>ROUND((C1882*(E1882)),2)</f>
        <v>6695</v>
      </c>
      <c r="H1882" s="79">
        <f>ROUND((C1882*(F1882)),2)</f>
        <v>0</v>
      </c>
      <c r="I1882" s="79"/>
    </row>
    <row r="1883" spans="1:10" hidden="1" outlineLevel="1" x14ac:dyDescent="0.2">
      <c r="A1883" s="62"/>
      <c r="B1883" s="76" t="s">
        <v>174</v>
      </c>
      <c r="C1883" s="78"/>
      <c r="D1883" s="78"/>
      <c r="E1883" s="79"/>
      <c r="F1883" s="79"/>
      <c r="G1883" s="79">
        <f>SUM(G1877:G1882)</f>
        <v>21500.800000000003</v>
      </c>
      <c r="H1883" s="79">
        <f>SUM(H1877:H1882)</f>
        <v>2524.9</v>
      </c>
      <c r="I1883" s="79">
        <f>SUM(G1883:H1883)</f>
        <v>24025.700000000004</v>
      </c>
    </row>
    <row r="1884" spans="1:10" collapsed="1" x14ac:dyDescent="0.2">
      <c r="A1884" s="62"/>
      <c r="C1884" s="78"/>
      <c r="D1884" s="78"/>
      <c r="E1884" s="79"/>
      <c r="F1884" s="79"/>
      <c r="G1884" s="79"/>
      <c r="H1884" s="79"/>
      <c r="I1884" s="79"/>
    </row>
    <row r="1885" spans="1:10" ht="24" x14ac:dyDescent="0.2">
      <c r="A1885" s="71">
        <f>+A1873+0.01</f>
        <v>108.05000000000003</v>
      </c>
      <c r="B1885" s="72" t="s">
        <v>454</v>
      </c>
      <c r="C1885" s="73">
        <v>1</v>
      </c>
      <c r="D1885" s="73" t="s">
        <v>196</v>
      </c>
      <c r="E1885" s="74"/>
      <c r="F1885" s="74"/>
      <c r="G1885" s="74">
        <f>+G1895/C1887</f>
        <v>20585.7</v>
      </c>
      <c r="H1885" s="74">
        <f>+H1895/C1887</f>
        <v>2269.06</v>
      </c>
      <c r="I1885" s="75">
        <f>+H1885+G1885</f>
        <v>22854.760000000002</v>
      </c>
      <c r="J1885" s="66" t="s">
        <v>167</v>
      </c>
    </row>
    <row r="1886" spans="1:10" outlineLevel="1" x14ac:dyDescent="0.2">
      <c r="A1886" s="55"/>
      <c r="B1886" s="76" t="s">
        <v>455</v>
      </c>
      <c r="C1886" s="56"/>
      <c r="D1886" s="56"/>
      <c r="E1886" s="57"/>
      <c r="F1886" s="57"/>
      <c r="G1886" s="57"/>
      <c r="H1886" s="57"/>
      <c r="I1886" s="58"/>
      <c r="J1886" s="63"/>
    </row>
    <row r="1887" spans="1:10" outlineLevel="1" x14ac:dyDescent="0.2">
      <c r="A1887" s="55"/>
      <c r="B1887" s="77" t="s">
        <v>169</v>
      </c>
      <c r="C1887" s="78">
        <v>1</v>
      </c>
      <c r="D1887" s="78" t="s">
        <v>196</v>
      </c>
      <c r="E1887" s="57"/>
      <c r="F1887" s="57"/>
      <c r="G1887" s="57"/>
      <c r="H1887" s="57"/>
      <c r="I1887" s="58"/>
      <c r="J1887" s="63"/>
    </row>
    <row r="1888" spans="1:10" outlineLevel="1" x14ac:dyDescent="0.2">
      <c r="A1888" s="62"/>
      <c r="B1888" s="77" t="s">
        <v>170</v>
      </c>
      <c r="C1888" s="78"/>
      <c r="D1888" s="78"/>
      <c r="E1888" s="79"/>
      <c r="F1888" s="79"/>
      <c r="G1888" s="79"/>
      <c r="H1888" s="79"/>
      <c r="I1888" s="79"/>
    </row>
    <row r="1889" spans="1:10" outlineLevel="1" x14ac:dyDescent="0.2">
      <c r="A1889" s="62"/>
      <c r="B1889" s="76" t="s">
        <v>250</v>
      </c>
      <c r="C1889" s="78">
        <v>1.6</v>
      </c>
      <c r="D1889" s="78" t="s">
        <v>251</v>
      </c>
      <c r="E1889" s="79">
        <v>3281.36</v>
      </c>
      <c r="F1889" s="79">
        <v>590.64</v>
      </c>
      <c r="G1889" s="79">
        <f>ROUND((C1889*(E1889)),2)</f>
        <v>5250.18</v>
      </c>
      <c r="H1889" s="79">
        <f>ROUND((C1889*(F1889)),2)</f>
        <v>945.02</v>
      </c>
      <c r="I1889" s="79"/>
    </row>
    <row r="1890" spans="1:10" outlineLevel="1" x14ac:dyDescent="0.2">
      <c r="A1890" s="62"/>
      <c r="B1890" s="76" t="s">
        <v>279</v>
      </c>
      <c r="C1890" s="78">
        <f>+C1887*1.1</f>
        <v>1.1000000000000001</v>
      </c>
      <c r="D1890" s="78" t="s">
        <v>196</v>
      </c>
      <c r="E1890" s="79">
        <v>6886.21</v>
      </c>
      <c r="F1890" s="79">
        <v>1134.8999999999999</v>
      </c>
      <c r="G1890" s="79">
        <f>ROUND((C1890*(E1890)),2)</f>
        <v>7574.83</v>
      </c>
      <c r="H1890" s="79">
        <f>ROUND((C1890*(F1890)),2)</f>
        <v>1248.3900000000001</v>
      </c>
      <c r="I1890" s="79"/>
    </row>
    <row r="1891" spans="1:10" outlineLevel="1" x14ac:dyDescent="0.2">
      <c r="A1891" s="62"/>
      <c r="B1891" s="76" t="s">
        <v>253</v>
      </c>
      <c r="C1891" s="78">
        <f>+C1889*2</f>
        <v>3.2</v>
      </c>
      <c r="D1891" s="78" t="s">
        <v>182</v>
      </c>
      <c r="E1891" s="79">
        <v>131.36000000000001</v>
      </c>
      <c r="F1891" s="79">
        <v>23.64</v>
      </c>
      <c r="G1891" s="79">
        <f>ROUND((C1891*(E1891)),2)</f>
        <v>420.35</v>
      </c>
      <c r="H1891" s="79">
        <f>ROUND((C1891*(F1891)),2)</f>
        <v>75.650000000000006</v>
      </c>
      <c r="I1891" s="79"/>
    </row>
    <row r="1892" spans="1:10" outlineLevel="1" x14ac:dyDescent="0.2">
      <c r="A1892" s="62"/>
      <c r="B1892" s="77" t="s">
        <v>190</v>
      </c>
      <c r="C1892" s="78"/>
      <c r="D1892" s="78"/>
      <c r="E1892" s="79"/>
      <c r="F1892" s="79"/>
      <c r="G1892" s="79"/>
      <c r="H1892" s="79"/>
      <c r="I1892" s="79"/>
    </row>
    <row r="1893" spans="1:10" outlineLevel="1" x14ac:dyDescent="0.2">
      <c r="A1893" s="62"/>
      <c r="B1893" s="76" t="s">
        <v>254</v>
      </c>
      <c r="C1893" s="78">
        <f>+C1889</f>
        <v>1.6</v>
      </c>
      <c r="D1893" s="78" t="s">
        <v>251</v>
      </c>
      <c r="E1893" s="79">
        <v>403.33769999999998</v>
      </c>
      <c r="F1893" s="79">
        <v>0</v>
      </c>
      <c r="G1893" s="79">
        <f>ROUND((C1893*(E1893)),2)</f>
        <v>645.34</v>
      </c>
      <c r="H1893" s="79">
        <f>ROUND((C1893*(F1893)),2)</f>
        <v>0</v>
      </c>
      <c r="I1893" s="79"/>
    </row>
    <row r="1894" spans="1:10" outlineLevel="1" x14ac:dyDescent="0.2">
      <c r="A1894" s="62"/>
      <c r="B1894" s="76" t="s">
        <v>448</v>
      </c>
      <c r="C1894" s="78">
        <v>10</v>
      </c>
      <c r="D1894" s="78" t="s">
        <v>176</v>
      </c>
      <c r="E1894" s="79">
        <v>669.5</v>
      </c>
      <c r="F1894" s="79">
        <v>0</v>
      </c>
      <c r="G1894" s="79">
        <f>ROUND((C1894*(E1894)),2)</f>
        <v>6695</v>
      </c>
      <c r="H1894" s="79">
        <f>ROUND((C1894*(F1894)),2)</f>
        <v>0</v>
      </c>
      <c r="I1894" s="79"/>
    </row>
    <row r="1895" spans="1:10" outlineLevel="1" x14ac:dyDescent="0.2">
      <c r="A1895" s="62"/>
      <c r="B1895" s="76" t="s">
        <v>174</v>
      </c>
      <c r="C1895" s="78"/>
      <c r="D1895" s="78"/>
      <c r="E1895" s="79"/>
      <c r="F1895" s="79"/>
      <c r="G1895" s="79">
        <f>SUM(G1889:G1894)</f>
        <v>20585.7</v>
      </c>
      <c r="H1895" s="79">
        <f>SUM(H1889:H1894)</f>
        <v>2269.06</v>
      </c>
      <c r="I1895" s="79">
        <f>SUM(G1895:H1895)</f>
        <v>22854.760000000002</v>
      </c>
    </row>
    <row r="1896" spans="1:10" x14ac:dyDescent="0.2">
      <c r="A1896" s="62"/>
      <c r="C1896" s="78"/>
      <c r="D1896" s="78"/>
      <c r="E1896" s="79"/>
      <c r="F1896" s="79"/>
      <c r="G1896" s="79"/>
      <c r="H1896" s="79"/>
      <c r="I1896" s="79"/>
    </row>
    <row r="1897" spans="1:10" ht="24" x14ac:dyDescent="0.2">
      <c r="A1897" s="71">
        <f>+A1885+0.01</f>
        <v>108.06000000000003</v>
      </c>
      <c r="B1897" s="72" t="s">
        <v>456</v>
      </c>
      <c r="C1897" s="73">
        <v>1</v>
      </c>
      <c r="D1897" s="73" t="s">
        <v>196</v>
      </c>
      <c r="E1897" s="74"/>
      <c r="F1897" s="74"/>
      <c r="G1897" s="74">
        <f>+G1907/C1899</f>
        <v>20718.900000000001</v>
      </c>
      <c r="H1897" s="74">
        <f>+H1907/C1899</f>
        <v>2293.04</v>
      </c>
      <c r="I1897" s="75">
        <f>+H1897+G1897</f>
        <v>23011.940000000002</v>
      </c>
      <c r="J1897" s="66" t="s">
        <v>167</v>
      </c>
    </row>
    <row r="1898" spans="1:10" hidden="1" outlineLevel="1" x14ac:dyDescent="0.2">
      <c r="A1898" s="55"/>
      <c r="B1898" s="76" t="s">
        <v>455</v>
      </c>
      <c r="C1898" s="56"/>
      <c r="D1898" s="56"/>
      <c r="E1898" s="57"/>
      <c r="F1898" s="57"/>
      <c r="G1898" s="57"/>
      <c r="H1898" s="57"/>
      <c r="I1898" s="58"/>
      <c r="J1898" s="63"/>
    </row>
    <row r="1899" spans="1:10" hidden="1" outlineLevel="1" x14ac:dyDescent="0.2">
      <c r="A1899" s="55"/>
      <c r="B1899" s="77" t="s">
        <v>169</v>
      </c>
      <c r="C1899" s="78">
        <v>1</v>
      </c>
      <c r="D1899" s="78" t="s">
        <v>196</v>
      </c>
      <c r="E1899" s="57"/>
      <c r="F1899" s="57"/>
      <c r="G1899" s="57"/>
      <c r="H1899" s="57"/>
      <c r="I1899" s="58"/>
      <c r="J1899" s="63"/>
    </row>
    <row r="1900" spans="1:10" hidden="1" outlineLevel="1" x14ac:dyDescent="0.2">
      <c r="A1900" s="62"/>
      <c r="B1900" s="77" t="s">
        <v>170</v>
      </c>
      <c r="C1900" s="78"/>
      <c r="D1900" s="78"/>
      <c r="E1900" s="79"/>
      <c r="F1900" s="79"/>
      <c r="G1900" s="79"/>
      <c r="H1900" s="79"/>
      <c r="I1900" s="79"/>
    </row>
    <row r="1901" spans="1:10" hidden="1" outlineLevel="1" x14ac:dyDescent="0.2">
      <c r="A1901" s="62"/>
      <c r="B1901" s="76" t="s">
        <v>250</v>
      </c>
      <c r="C1901" s="78">
        <v>1.6</v>
      </c>
      <c r="D1901" s="78" t="s">
        <v>251</v>
      </c>
      <c r="E1901" s="79">
        <v>3281.36</v>
      </c>
      <c r="F1901" s="79">
        <v>590.64</v>
      </c>
      <c r="G1901" s="79">
        <f>ROUND((C1901*(E1901)),2)</f>
        <v>5250.18</v>
      </c>
      <c r="H1901" s="79">
        <f>ROUND((C1901*(F1901)),2)</f>
        <v>945.02</v>
      </c>
      <c r="I1901" s="79"/>
    </row>
    <row r="1902" spans="1:10" hidden="1" outlineLevel="1" x14ac:dyDescent="0.2">
      <c r="A1902" s="62"/>
      <c r="B1902" s="76" t="s">
        <v>450</v>
      </c>
      <c r="C1902" s="78">
        <f>+C1899*1.1</f>
        <v>1.1000000000000001</v>
      </c>
      <c r="D1902" s="78" t="s">
        <v>196</v>
      </c>
      <c r="E1902" s="79">
        <v>7007.3</v>
      </c>
      <c r="F1902" s="79">
        <v>1156.7</v>
      </c>
      <c r="G1902" s="79">
        <f>ROUND((C1902*(E1902)),2)</f>
        <v>7708.03</v>
      </c>
      <c r="H1902" s="79">
        <f>ROUND((C1902*(F1902)),2)</f>
        <v>1272.3699999999999</v>
      </c>
      <c r="I1902" s="79"/>
    </row>
    <row r="1903" spans="1:10" hidden="1" outlineLevel="1" x14ac:dyDescent="0.2">
      <c r="A1903" s="62"/>
      <c r="B1903" s="76" t="s">
        <v>253</v>
      </c>
      <c r="C1903" s="78">
        <f>+C1901*2</f>
        <v>3.2</v>
      </c>
      <c r="D1903" s="78" t="s">
        <v>182</v>
      </c>
      <c r="E1903" s="79">
        <v>131.36000000000001</v>
      </c>
      <c r="F1903" s="79">
        <v>23.64</v>
      </c>
      <c r="G1903" s="79">
        <f>ROUND((C1903*(E1903)),2)</f>
        <v>420.35</v>
      </c>
      <c r="H1903" s="79">
        <f>ROUND((C1903*(F1903)),2)</f>
        <v>75.650000000000006</v>
      </c>
      <c r="I1903" s="79"/>
    </row>
    <row r="1904" spans="1:10" hidden="1" outlineLevel="1" x14ac:dyDescent="0.2">
      <c r="A1904" s="62"/>
      <c r="B1904" s="77" t="s">
        <v>190</v>
      </c>
      <c r="C1904" s="78"/>
      <c r="D1904" s="78"/>
      <c r="E1904" s="79"/>
      <c r="F1904" s="79"/>
      <c r="G1904" s="79"/>
      <c r="H1904" s="79"/>
      <c r="I1904" s="79"/>
    </row>
    <row r="1905" spans="1:10" hidden="1" outlineLevel="1" x14ac:dyDescent="0.2">
      <c r="A1905" s="62"/>
      <c r="B1905" s="76" t="s">
        <v>254</v>
      </c>
      <c r="C1905" s="78">
        <f>+C1901</f>
        <v>1.6</v>
      </c>
      <c r="D1905" s="78" t="s">
        <v>251</v>
      </c>
      <c r="E1905" s="79">
        <v>403.33769999999998</v>
      </c>
      <c r="F1905" s="79">
        <v>0</v>
      </c>
      <c r="G1905" s="79">
        <f>ROUND((C1905*(E1905)),2)</f>
        <v>645.34</v>
      </c>
      <c r="H1905" s="79">
        <f>ROUND((C1905*(F1905)),2)</f>
        <v>0</v>
      </c>
      <c r="I1905" s="79"/>
    </row>
    <row r="1906" spans="1:10" hidden="1" outlineLevel="1" x14ac:dyDescent="0.2">
      <c r="A1906" s="62"/>
      <c r="B1906" s="76" t="s">
        <v>448</v>
      </c>
      <c r="C1906" s="78">
        <v>10</v>
      </c>
      <c r="D1906" s="78" t="s">
        <v>176</v>
      </c>
      <c r="E1906" s="79">
        <v>669.5</v>
      </c>
      <c r="F1906" s="79">
        <v>0</v>
      </c>
      <c r="G1906" s="79">
        <f>ROUND((C1906*(E1906)),2)</f>
        <v>6695</v>
      </c>
      <c r="H1906" s="79">
        <f>ROUND((C1906*(F1906)),2)</f>
        <v>0</v>
      </c>
      <c r="I1906" s="79"/>
    </row>
    <row r="1907" spans="1:10" hidden="1" outlineLevel="1" x14ac:dyDescent="0.2">
      <c r="A1907" s="62"/>
      <c r="B1907" s="76" t="s">
        <v>174</v>
      </c>
      <c r="C1907" s="78"/>
      <c r="D1907" s="78"/>
      <c r="E1907" s="79"/>
      <c r="F1907" s="79"/>
      <c r="G1907" s="79">
        <f>SUM(G1901:G1906)</f>
        <v>20718.900000000001</v>
      </c>
      <c r="H1907" s="79">
        <f>SUM(H1901:H1906)</f>
        <v>2293.04</v>
      </c>
      <c r="I1907" s="79">
        <f>SUM(G1907:H1907)</f>
        <v>23011.940000000002</v>
      </c>
    </row>
    <row r="1908" spans="1:10" collapsed="1" x14ac:dyDescent="0.2">
      <c r="A1908" s="62"/>
      <c r="C1908" s="78"/>
      <c r="D1908" s="78"/>
      <c r="E1908" s="79"/>
      <c r="F1908" s="79"/>
      <c r="G1908" s="79"/>
      <c r="H1908" s="79"/>
      <c r="I1908" s="79"/>
    </row>
    <row r="1909" spans="1:10" ht="24" x14ac:dyDescent="0.2">
      <c r="A1909" s="71">
        <f>+A1897+0.01</f>
        <v>108.07000000000004</v>
      </c>
      <c r="B1909" s="72" t="s">
        <v>457</v>
      </c>
      <c r="C1909" s="73">
        <v>1</v>
      </c>
      <c r="D1909" s="73" t="s">
        <v>196</v>
      </c>
      <c r="E1909" s="74"/>
      <c r="F1909" s="74"/>
      <c r="G1909" s="74">
        <f>+G1919/C1911</f>
        <v>21152.940000000002</v>
      </c>
      <c r="H1909" s="74">
        <f>+H1919/C1911</f>
        <v>2371.17</v>
      </c>
      <c r="I1909" s="75">
        <f>+H1909+G1909</f>
        <v>23524.11</v>
      </c>
      <c r="J1909" s="66" t="s">
        <v>167</v>
      </c>
    </row>
    <row r="1910" spans="1:10" hidden="1" outlineLevel="1" x14ac:dyDescent="0.2">
      <c r="A1910" s="55"/>
      <c r="B1910" s="76" t="s">
        <v>455</v>
      </c>
      <c r="C1910" s="56"/>
      <c r="D1910" s="56"/>
      <c r="E1910" s="57"/>
      <c r="F1910" s="57"/>
      <c r="G1910" s="57"/>
      <c r="H1910" s="57"/>
      <c r="I1910" s="58"/>
      <c r="J1910" s="63"/>
    </row>
    <row r="1911" spans="1:10" hidden="1" outlineLevel="1" x14ac:dyDescent="0.2">
      <c r="A1911" s="55"/>
      <c r="B1911" s="77" t="s">
        <v>169</v>
      </c>
      <c r="C1911" s="78">
        <v>1</v>
      </c>
      <c r="D1911" s="78" t="s">
        <v>196</v>
      </c>
      <c r="E1911" s="57"/>
      <c r="F1911" s="57"/>
      <c r="G1911" s="57"/>
      <c r="H1911" s="57"/>
      <c r="I1911" s="58"/>
      <c r="J1911" s="63"/>
    </row>
    <row r="1912" spans="1:10" hidden="1" outlineLevel="1" x14ac:dyDescent="0.2">
      <c r="A1912" s="62"/>
      <c r="B1912" s="77" t="s">
        <v>170</v>
      </c>
      <c r="C1912" s="78"/>
      <c r="D1912" s="78"/>
      <c r="E1912" s="79"/>
      <c r="F1912" s="79"/>
      <c r="G1912" s="79"/>
      <c r="H1912" s="79"/>
      <c r="I1912" s="79"/>
    </row>
    <row r="1913" spans="1:10" hidden="1" outlineLevel="1" x14ac:dyDescent="0.2">
      <c r="A1913" s="62"/>
      <c r="B1913" s="76" t="s">
        <v>250</v>
      </c>
      <c r="C1913" s="78">
        <v>1.6</v>
      </c>
      <c r="D1913" s="78" t="s">
        <v>251</v>
      </c>
      <c r="E1913" s="79">
        <v>3281.36</v>
      </c>
      <c r="F1913" s="79">
        <v>590.64</v>
      </c>
      <c r="G1913" s="79">
        <f>ROUND((C1913*(E1913)),2)</f>
        <v>5250.18</v>
      </c>
      <c r="H1913" s="79">
        <f>ROUND((C1913*(F1913)),2)</f>
        <v>945.02</v>
      </c>
      <c r="I1913" s="79"/>
    </row>
    <row r="1914" spans="1:10" hidden="1" outlineLevel="1" x14ac:dyDescent="0.2">
      <c r="A1914" s="62"/>
      <c r="B1914" s="76" t="s">
        <v>452</v>
      </c>
      <c r="C1914" s="78">
        <f>+C1911*1.1</f>
        <v>1.1000000000000001</v>
      </c>
      <c r="D1914" s="78" t="s">
        <v>196</v>
      </c>
      <c r="E1914" s="79">
        <v>7401.88</v>
      </c>
      <c r="F1914" s="79">
        <v>1227.73</v>
      </c>
      <c r="G1914" s="79">
        <f>ROUND((C1914*(E1914)),2)</f>
        <v>8142.07</v>
      </c>
      <c r="H1914" s="79">
        <f>ROUND((C1914*(F1914)),2)</f>
        <v>1350.5</v>
      </c>
      <c r="I1914" s="79"/>
    </row>
    <row r="1915" spans="1:10" hidden="1" outlineLevel="1" x14ac:dyDescent="0.2">
      <c r="A1915" s="62"/>
      <c r="B1915" s="76" t="s">
        <v>253</v>
      </c>
      <c r="C1915" s="78">
        <f>+C1913*2</f>
        <v>3.2</v>
      </c>
      <c r="D1915" s="78" t="s">
        <v>182</v>
      </c>
      <c r="E1915" s="79">
        <v>131.36000000000001</v>
      </c>
      <c r="F1915" s="79">
        <v>23.64</v>
      </c>
      <c r="G1915" s="79">
        <f>ROUND((C1915*(E1915)),2)</f>
        <v>420.35</v>
      </c>
      <c r="H1915" s="79">
        <f>ROUND((C1915*(F1915)),2)</f>
        <v>75.650000000000006</v>
      </c>
      <c r="I1915" s="79"/>
    </row>
    <row r="1916" spans="1:10" hidden="1" outlineLevel="1" x14ac:dyDescent="0.2">
      <c r="A1916" s="62"/>
      <c r="B1916" s="77" t="s">
        <v>190</v>
      </c>
      <c r="C1916" s="78"/>
      <c r="D1916" s="78"/>
      <c r="E1916" s="79"/>
      <c r="F1916" s="79"/>
      <c r="G1916" s="79"/>
      <c r="H1916" s="79"/>
      <c r="I1916" s="79"/>
    </row>
    <row r="1917" spans="1:10" hidden="1" outlineLevel="1" x14ac:dyDescent="0.2">
      <c r="A1917" s="62"/>
      <c r="B1917" s="76" t="s">
        <v>254</v>
      </c>
      <c r="C1917" s="78">
        <f>+C1913</f>
        <v>1.6</v>
      </c>
      <c r="D1917" s="78" t="s">
        <v>251</v>
      </c>
      <c r="E1917" s="79">
        <v>403.33769999999998</v>
      </c>
      <c r="F1917" s="79">
        <v>0</v>
      </c>
      <c r="G1917" s="79">
        <f>ROUND((C1917*(E1917)),2)</f>
        <v>645.34</v>
      </c>
      <c r="H1917" s="79">
        <f>ROUND((C1917*(F1917)),2)</f>
        <v>0</v>
      </c>
      <c r="I1917" s="79"/>
    </row>
    <row r="1918" spans="1:10" hidden="1" outlineLevel="1" x14ac:dyDescent="0.2">
      <c r="A1918" s="62"/>
      <c r="B1918" s="76" t="s">
        <v>448</v>
      </c>
      <c r="C1918" s="78">
        <v>10</v>
      </c>
      <c r="D1918" s="78" t="s">
        <v>176</v>
      </c>
      <c r="E1918" s="79">
        <v>669.5</v>
      </c>
      <c r="F1918" s="79">
        <v>0</v>
      </c>
      <c r="G1918" s="79">
        <f>ROUND((C1918*(E1918)),2)</f>
        <v>6695</v>
      </c>
      <c r="H1918" s="79">
        <f>ROUND((C1918*(F1918)),2)</f>
        <v>0</v>
      </c>
      <c r="I1918" s="79"/>
    </row>
    <row r="1919" spans="1:10" hidden="1" outlineLevel="1" x14ac:dyDescent="0.2">
      <c r="A1919" s="62"/>
      <c r="B1919" s="76" t="s">
        <v>174</v>
      </c>
      <c r="C1919" s="78"/>
      <c r="D1919" s="78"/>
      <c r="E1919" s="79"/>
      <c r="F1919" s="79"/>
      <c r="G1919" s="79">
        <f>SUM(G1913:G1918)</f>
        <v>21152.940000000002</v>
      </c>
      <c r="H1919" s="79">
        <f>SUM(H1913:H1918)</f>
        <v>2371.17</v>
      </c>
      <c r="I1919" s="79">
        <f>SUM(G1919:H1919)</f>
        <v>23524.11</v>
      </c>
    </row>
    <row r="1920" spans="1:10" collapsed="1" x14ac:dyDescent="0.2">
      <c r="A1920" s="62"/>
      <c r="C1920" s="78"/>
      <c r="D1920" s="78"/>
      <c r="E1920" s="79"/>
      <c r="F1920" s="79"/>
      <c r="G1920" s="79"/>
      <c r="H1920" s="79"/>
      <c r="I1920" s="79"/>
    </row>
    <row r="1921" spans="1:10" ht="24" x14ac:dyDescent="0.2">
      <c r="A1921" s="71">
        <f>+A1909+0.01</f>
        <v>108.08000000000004</v>
      </c>
      <c r="B1921" s="72" t="s">
        <v>458</v>
      </c>
      <c r="C1921" s="73">
        <v>1</v>
      </c>
      <c r="D1921" s="73" t="s">
        <v>196</v>
      </c>
      <c r="E1921" s="74"/>
      <c r="F1921" s="74"/>
      <c r="G1921" s="74">
        <f>+G1931/C1923</f>
        <v>20198.160000000003</v>
      </c>
      <c r="H1921" s="74">
        <f>+H1931/C1923</f>
        <v>2314.38</v>
      </c>
      <c r="I1921" s="75">
        <f>+H1921+G1921</f>
        <v>22512.540000000005</v>
      </c>
      <c r="J1921" s="66" t="s">
        <v>167</v>
      </c>
    </row>
    <row r="1922" spans="1:10" hidden="1" outlineLevel="1" x14ac:dyDescent="0.2">
      <c r="A1922" s="55"/>
      <c r="B1922" s="76" t="s">
        <v>455</v>
      </c>
      <c r="C1922" s="56"/>
      <c r="D1922" s="56"/>
      <c r="E1922" s="57"/>
      <c r="F1922" s="57"/>
      <c r="G1922" s="57"/>
      <c r="H1922" s="57"/>
      <c r="I1922" s="58"/>
      <c r="J1922" s="63"/>
    </row>
    <row r="1923" spans="1:10" hidden="1" outlineLevel="1" x14ac:dyDescent="0.2">
      <c r="A1923" s="55"/>
      <c r="B1923" s="77" t="s">
        <v>169</v>
      </c>
      <c r="C1923" s="78">
        <v>1</v>
      </c>
      <c r="D1923" s="78" t="s">
        <v>196</v>
      </c>
      <c r="E1923" s="57"/>
      <c r="F1923" s="57"/>
      <c r="G1923" s="57"/>
      <c r="H1923" s="57"/>
      <c r="I1923" s="58"/>
      <c r="J1923" s="63"/>
    </row>
    <row r="1924" spans="1:10" hidden="1" outlineLevel="1" x14ac:dyDescent="0.2">
      <c r="A1924" s="62"/>
      <c r="B1924" s="77" t="s">
        <v>170</v>
      </c>
      <c r="C1924" s="78"/>
      <c r="D1924" s="78"/>
      <c r="E1924" s="79"/>
      <c r="F1924" s="79"/>
      <c r="G1924" s="79"/>
      <c r="H1924" s="79"/>
      <c r="I1924" s="79"/>
    </row>
    <row r="1925" spans="1:10" hidden="1" outlineLevel="1" x14ac:dyDescent="0.2">
      <c r="A1925" s="62"/>
      <c r="B1925" s="76" t="s">
        <v>250</v>
      </c>
      <c r="C1925" s="78">
        <v>1.6</v>
      </c>
      <c r="D1925" s="78" t="s">
        <v>251</v>
      </c>
      <c r="E1925" s="79">
        <v>3281.36</v>
      </c>
      <c r="F1925" s="79">
        <v>590.64</v>
      </c>
      <c r="G1925" s="79">
        <f>ROUND((C1925*(E1925)),2)</f>
        <v>5250.18</v>
      </c>
      <c r="H1925" s="79">
        <f>ROUND((C1925*(F1925)),2)</f>
        <v>945.02</v>
      </c>
      <c r="I1925" s="79"/>
    </row>
    <row r="1926" spans="1:10" hidden="1" outlineLevel="1" x14ac:dyDescent="0.2">
      <c r="A1926" s="62"/>
      <c r="B1926" s="76" t="s">
        <v>326</v>
      </c>
      <c r="C1926" s="78">
        <f>+C1923*1.1</f>
        <v>1.1000000000000001</v>
      </c>
      <c r="D1926" s="78" t="s">
        <v>196</v>
      </c>
      <c r="E1926" s="79">
        <v>6533.9</v>
      </c>
      <c r="F1926" s="79">
        <v>1176.0999999999999</v>
      </c>
      <c r="G1926" s="79">
        <f>ROUND((C1926*(E1926)),2)</f>
        <v>7187.29</v>
      </c>
      <c r="H1926" s="79">
        <f>ROUND((C1926*(F1926)),2)</f>
        <v>1293.71</v>
      </c>
      <c r="I1926" s="79"/>
    </row>
    <row r="1927" spans="1:10" hidden="1" outlineLevel="1" x14ac:dyDescent="0.2">
      <c r="A1927" s="62"/>
      <c r="B1927" s="76" t="s">
        <v>253</v>
      </c>
      <c r="C1927" s="78">
        <f>+C1925*2</f>
        <v>3.2</v>
      </c>
      <c r="D1927" s="78" t="s">
        <v>182</v>
      </c>
      <c r="E1927" s="79">
        <v>131.36000000000001</v>
      </c>
      <c r="F1927" s="79">
        <v>23.64</v>
      </c>
      <c r="G1927" s="79">
        <f>ROUND((C1927*(E1927)),2)</f>
        <v>420.35</v>
      </c>
      <c r="H1927" s="79">
        <f>ROUND((C1927*(F1927)),2)</f>
        <v>75.650000000000006</v>
      </c>
      <c r="I1927" s="79"/>
    </row>
    <row r="1928" spans="1:10" hidden="1" outlineLevel="1" x14ac:dyDescent="0.2">
      <c r="A1928" s="62"/>
      <c r="B1928" s="77" t="s">
        <v>190</v>
      </c>
      <c r="C1928" s="78"/>
      <c r="D1928" s="78"/>
      <c r="E1928" s="79"/>
      <c r="F1928" s="79"/>
      <c r="G1928" s="79"/>
      <c r="H1928" s="79"/>
      <c r="I1928" s="79"/>
    </row>
    <row r="1929" spans="1:10" hidden="1" outlineLevel="1" x14ac:dyDescent="0.2">
      <c r="A1929" s="62"/>
      <c r="B1929" s="76" t="s">
        <v>254</v>
      </c>
      <c r="C1929" s="78">
        <f>+C1925</f>
        <v>1.6</v>
      </c>
      <c r="D1929" s="78" t="s">
        <v>251</v>
      </c>
      <c r="E1929" s="79">
        <v>403.33769999999998</v>
      </c>
      <c r="F1929" s="79">
        <v>0</v>
      </c>
      <c r="G1929" s="79">
        <f>ROUND((C1929*(E1929)),2)</f>
        <v>645.34</v>
      </c>
      <c r="H1929" s="79">
        <f>ROUND((C1929*(F1929)),2)</f>
        <v>0</v>
      </c>
      <c r="I1929" s="79"/>
    </row>
    <row r="1930" spans="1:10" hidden="1" outlineLevel="1" x14ac:dyDescent="0.2">
      <c r="A1930" s="62"/>
      <c r="B1930" s="76" t="s">
        <v>448</v>
      </c>
      <c r="C1930" s="78">
        <v>10</v>
      </c>
      <c r="D1930" s="78" t="s">
        <v>176</v>
      </c>
      <c r="E1930" s="79">
        <v>669.5</v>
      </c>
      <c r="F1930" s="79">
        <v>0</v>
      </c>
      <c r="G1930" s="79">
        <f>ROUND((C1930*(E1930)),2)</f>
        <v>6695</v>
      </c>
      <c r="H1930" s="79">
        <f>ROUND((C1930*(F1930)),2)</f>
        <v>0</v>
      </c>
      <c r="I1930" s="79"/>
    </row>
    <row r="1931" spans="1:10" hidden="1" outlineLevel="1" x14ac:dyDescent="0.2">
      <c r="A1931" s="62"/>
      <c r="B1931" s="76" t="s">
        <v>174</v>
      </c>
      <c r="C1931" s="78"/>
      <c r="D1931" s="78"/>
      <c r="E1931" s="79"/>
      <c r="F1931" s="79"/>
      <c r="G1931" s="79">
        <f>SUM(G1925:G1930)</f>
        <v>20198.160000000003</v>
      </c>
      <c r="H1931" s="79">
        <f>SUM(H1925:H1930)</f>
        <v>2314.38</v>
      </c>
      <c r="I1931" s="79">
        <f>SUM(G1931:H1931)</f>
        <v>22512.540000000005</v>
      </c>
    </row>
    <row r="1932" spans="1:10" collapsed="1" x14ac:dyDescent="0.2">
      <c r="A1932" s="62"/>
      <c r="C1932" s="78"/>
      <c r="D1932" s="78"/>
      <c r="E1932" s="79"/>
      <c r="F1932" s="79"/>
      <c r="G1932" s="79"/>
      <c r="H1932" s="79"/>
      <c r="I1932" s="79"/>
    </row>
    <row r="1933" spans="1:10" ht="24" x14ac:dyDescent="0.2">
      <c r="A1933" s="71">
        <f>+A1921+0.01</f>
        <v>108.09000000000005</v>
      </c>
      <c r="B1933" s="72" t="s">
        <v>459</v>
      </c>
      <c r="C1933" s="73">
        <v>1</v>
      </c>
      <c r="D1933" s="73" t="s">
        <v>196</v>
      </c>
      <c r="E1933" s="74"/>
      <c r="F1933" s="74"/>
      <c r="G1933" s="74">
        <f>+G1943/C1935</f>
        <v>20112.010000000002</v>
      </c>
      <c r="H1933" s="74">
        <f>+H1943/C1935</f>
        <v>2192.5099999999998</v>
      </c>
      <c r="I1933" s="75">
        <f>+H1933+G1933</f>
        <v>22304.52</v>
      </c>
      <c r="J1933" s="66" t="s">
        <v>167</v>
      </c>
    </row>
    <row r="1934" spans="1:10" hidden="1" outlineLevel="1" x14ac:dyDescent="0.2">
      <c r="A1934" s="55"/>
      <c r="B1934" s="76" t="s">
        <v>460</v>
      </c>
      <c r="C1934" s="56"/>
      <c r="D1934" s="56"/>
      <c r="E1934" s="57"/>
      <c r="F1934" s="57"/>
      <c r="G1934" s="57"/>
      <c r="H1934" s="57"/>
      <c r="I1934" s="58"/>
      <c r="J1934" s="63"/>
    </row>
    <row r="1935" spans="1:10" hidden="1" outlineLevel="1" x14ac:dyDescent="0.2">
      <c r="A1935" s="55"/>
      <c r="B1935" s="77" t="s">
        <v>169</v>
      </c>
      <c r="C1935" s="78">
        <v>1</v>
      </c>
      <c r="D1935" s="78" t="s">
        <v>196</v>
      </c>
      <c r="E1935" s="57"/>
      <c r="F1935" s="57"/>
      <c r="G1935" s="57"/>
      <c r="H1935" s="57"/>
      <c r="I1935" s="58"/>
      <c r="J1935" s="63"/>
    </row>
    <row r="1936" spans="1:10" hidden="1" outlineLevel="1" x14ac:dyDescent="0.2">
      <c r="A1936" s="62"/>
      <c r="B1936" s="77" t="s">
        <v>170</v>
      </c>
      <c r="C1936" s="78"/>
      <c r="D1936" s="78"/>
      <c r="E1936" s="79"/>
      <c r="F1936" s="79"/>
      <c r="G1936" s="79"/>
      <c r="H1936" s="79"/>
      <c r="I1936" s="79"/>
    </row>
    <row r="1937" spans="1:10" hidden="1" outlineLevel="1" x14ac:dyDescent="0.2">
      <c r="A1937" s="62"/>
      <c r="B1937" s="76" t="s">
        <v>250</v>
      </c>
      <c r="C1937" s="78">
        <v>1.48</v>
      </c>
      <c r="D1937" s="78" t="s">
        <v>251</v>
      </c>
      <c r="E1937" s="79">
        <v>3281.36</v>
      </c>
      <c r="F1937" s="79">
        <v>590.64</v>
      </c>
      <c r="G1937" s="79">
        <f>ROUND((C1937*(E1937)),2)</f>
        <v>4856.41</v>
      </c>
      <c r="H1937" s="79">
        <f>ROUND((C1937*(F1937)),2)</f>
        <v>874.15</v>
      </c>
      <c r="I1937" s="79"/>
    </row>
    <row r="1938" spans="1:10" hidden="1" outlineLevel="1" x14ac:dyDescent="0.2">
      <c r="A1938" s="62"/>
      <c r="B1938" s="76" t="s">
        <v>279</v>
      </c>
      <c r="C1938" s="78">
        <f>+C1935*1.1</f>
        <v>1.1000000000000001</v>
      </c>
      <c r="D1938" s="78" t="s">
        <v>196</v>
      </c>
      <c r="E1938" s="79">
        <v>6886.21</v>
      </c>
      <c r="F1938" s="79">
        <v>1134.8999999999999</v>
      </c>
      <c r="G1938" s="79">
        <f>ROUND((C1938*(E1938)),2)</f>
        <v>7574.83</v>
      </c>
      <c r="H1938" s="79">
        <f>ROUND((C1938*(F1938)),2)</f>
        <v>1248.3900000000001</v>
      </c>
      <c r="I1938" s="79"/>
    </row>
    <row r="1939" spans="1:10" hidden="1" outlineLevel="1" x14ac:dyDescent="0.2">
      <c r="A1939" s="62"/>
      <c r="B1939" s="76" t="s">
        <v>253</v>
      </c>
      <c r="C1939" s="78">
        <f>+C1937*2</f>
        <v>2.96</v>
      </c>
      <c r="D1939" s="78" t="s">
        <v>182</v>
      </c>
      <c r="E1939" s="79">
        <v>131.36000000000001</v>
      </c>
      <c r="F1939" s="79">
        <v>23.64</v>
      </c>
      <c r="G1939" s="79">
        <f>ROUND((C1939*(E1939)),2)</f>
        <v>388.83</v>
      </c>
      <c r="H1939" s="79">
        <f>ROUND((C1939*(F1939)),2)</f>
        <v>69.97</v>
      </c>
      <c r="I1939" s="79"/>
    </row>
    <row r="1940" spans="1:10" hidden="1" outlineLevel="1" x14ac:dyDescent="0.2">
      <c r="A1940" s="62"/>
      <c r="B1940" s="77" t="s">
        <v>190</v>
      </c>
      <c r="C1940" s="78"/>
      <c r="D1940" s="78"/>
      <c r="E1940" s="79"/>
      <c r="F1940" s="79"/>
      <c r="G1940" s="79"/>
      <c r="H1940" s="79"/>
      <c r="I1940" s="79"/>
    </row>
    <row r="1941" spans="1:10" hidden="1" outlineLevel="1" x14ac:dyDescent="0.2">
      <c r="A1941" s="62"/>
      <c r="B1941" s="76" t="s">
        <v>254</v>
      </c>
      <c r="C1941" s="78">
        <f>+C1937</f>
        <v>1.48</v>
      </c>
      <c r="D1941" s="78" t="s">
        <v>251</v>
      </c>
      <c r="E1941" s="79">
        <v>403.33769999999998</v>
      </c>
      <c r="F1941" s="79">
        <v>0</v>
      </c>
      <c r="G1941" s="79">
        <f>ROUND((C1941*(E1941)),2)</f>
        <v>596.94000000000005</v>
      </c>
      <c r="H1941" s="79">
        <f>ROUND((C1941*(F1941)),2)</f>
        <v>0</v>
      </c>
      <c r="I1941" s="79"/>
    </row>
    <row r="1942" spans="1:10" hidden="1" outlineLevel="1" x14ac:dyDescent="0.2">
      <c r="A1942" s="62"/>
      <c r="B1942" s="76" t="s">
        <v>448</v>
      </c>
      <c r="C1942" s="78">
        <v>10</v>
      </c>
      <c r="D1942" s="78" t="s">
        <v>176</v>
      </c>
      <c r="E1942" s="79">
        <v>669.5</v>
      </c>
      <c r="F1942" s="79">
        <v>0</v>
      </c>
      <c r="G1942" s="79">
        <f>ROUND((C1942*(E1942)),2)</f>
        <v>6695</v>
      </c>
      <c r="H1942" s="79">
        <f>ROUND((C1942*(F1942)),2)</f>
        <v>0</v>
      </c>
      <c r="I1942" s="79"/>
    </row>
    <row r="1943" spans="1:10" hidden="1" outlineLevel="1" x14ac:dyDescent="0.2">
      <c r="A1943" s="62"/>
      <c r="B1943" s="76" t="s">
        <v>174</v>
      </c>
      <c r="C1943" s="78"/>
      <c r="D1943" s="78"/>
      <c r="E1943" s="79"/>
      <c r="F1943" s="79"/>
      <c r="G1943" s="79">
        <f>SUM(G1937:G1942)</f>
        <v>20112.010000000002</v>
      </c>
      <c r="H1943" s="79">
        <f>SUM(H1937:H1942)</f>
        <v>2192.5099999999998</v>
      </c>
      <c r="I1943" s="79">
        <f>SUM(G1943:H1943)</f>
        <v>22304.52</v>
      </c>
    </row>
    <row r="1944" spans="1:10" collapsed="1" x14ac:dyDescent="0.2">
      <c r="A1944" s="62"/>
      <c r="C1944" s="78"/>
      <c r="D1944" s="78"/>
      <c r="E1944" s="79"/>
      <c r="F1944" s="79"/>
      <c r="G1944" s="79"/>
      <c r="H1944" s="79"/>
      <c r="I1944" s="79"/>
    </row>
    <row r="1945" spans="1:10" ht="24" x14ac:dyDescent="0.2">
      <c r="A1945" s="71">
        <f>+A1933+0.01</f>
        <v>108.10000000000005</v>
      </c>
      <c r="B1945" s="72" t="s">
        <v>461</v>
      </c>
      <c r="C1945" s="73">
        <v>1</v>
      </c>
      <c r="D1945" s="73" t="s">
        <v>196</v>
      </c>
      <c r="E1945" s="74"/>
      <c r="F1945" s="74"/>
      <c r="G1945" s="74">
        <f>+G1955/C1947</f>
        <v>20245.21</v>
      </c>
      <c r="H1945" s="74">
        <f>+H1955/C1947</f>
        <v>2216.4899999999998</v>
      </c>
      <c r="I1945" s="75">
        <f>+H1945+G1945</f>
        <v>22461.699999999997</v>
      </c>
      <c r="J1945" s="66" t="s">
        <v>167</v>
      </c>
    </row>
    <row r="1946" spans="1:10" hidden="1" outlineLevel="1" x14ac:dyDescent="0.2">
      <c r="A1946" s="55"/>
      <c r="B1946" s="76" t="s">
        <v>460</v>
      </c>
      <c r="C1946" s="56"/>
      <c r="D1946" s="56"/>
      <c r="E1946" s="57"/>
      <c r="F1946" s="57"/>
      <c r="G1946" s="57"/>
      <c r="H1946" s="57"/>
      <c r="I1946" s="58"/>
      <c r="J1946" s="63"/>
    </row>
    <row r="1947" spans="1:10" hidden="1" outlineLevel="1" x14ac:dyDescent="0.2">
      <c r="A1947" s="55"/>
      <c r="B1947" s="77" t="s">
        <v>169</v>
      </c>
      <c r="C1947" s="78">
        <v>1</v>
      </c>
      <c r="D1947" s="78" t="s">
        <v>196</v>
      </c>
      <c r="E1947" s="57"/>
      <c r="F1947" s="57"/>
      <c r="G1947" s="57"/>
      <c r="H1947" s="57"/>
      <c r="I1947" s="58"/>
      <c r="J1947" s="63"/>
    </row>
    <row r="1948" spans="1:10" hidden="1" outlineLevel="1" x14ac:dyDescent="0.2">
      <c r="A1948" s="62"/>
      <c r="B1948" s="77" t="s">
        <v>170</v>
      </c>
      <c r="C1948" s="78"/>
      <c r="D1948" s="78"/>
      <c r="E1948" s="79"/>
      <c r="F1948" s="79"/>
      <c r="G1948" s="79"/>
      <c r="H1948" s="79"/>
      <c r="I1948" s="79"/>
    </row>
    <row r="1949" spans="1:10" hidden="1" outlineLevel="1" x14ac:dyDescent="0.2">
      <c r="A1949" s="62"/>
      <c r="B1949" s="76" t="s">
        <v>250</v>
      </c>
      <c r="C1949" s="78">
        <v>1.48</v>
      </c>
      <c r="D1949" s="78" t="s">
        <v>251</v>
      </c>
      <c r="E1949" s="79">
        <v>3281.36</v>
      </c>
      <c r="F1949" s="79">
        <v>590.64</v>
      </c>
      <c r="G1949" s="79">
        <f>ROUND((C1949*(E1949)),2)</f>
        <v>4856.41</v>
      </c>
      <c r="H1949" s="79">
        <f>ROUND((C1949*(F1949)),2)</f>
        <v>874.15</v>
      </c>
      <c r="I1949" s="79"/>
    </row>
    <row r="1950" spans="1:10" hidden="1" outlineLevel="1" x14ac:dyDescent="0.2">
      <c r="A1950" s="62"/>
      <c r="B1950" s="76" t="s">
        <v>450</v>
      </c>
      <c r="C1950" s="78">
        <f>+C1947*1.1</f>
        <v>1.1000000000000001</v>
      </c>
      <c r="D1950" s="78" t="s">
        <v>196</v>
      </c>
      <c r="E1950" s="79">
        <v>7007.3</v>
      </c>
      <c r="F1950" s="79">
        <v>1156.7</v>
      </c>
      <c r="G1950" s="79">
        <f>ROUND((C1950*(E1950)),2)</f>
        <v>7708.03</v>
      </c>
      <c r="H1950" s="79">
        <f>ROUND((C1950*(F1950)),2)</f>
        <v>1272.3699999999999</v>
      </c>
      <c r="I1950" s="79"/>
    </row>
    <row r="1951" spans="1:10" hidden="1" outlineLevel="1" x14ac:dyDescent="0.2">
      <c r="A1951" s="62"/>
      <c r="B1951" s="76" t="s">
        <v>253</v>
      </c>
      <c r="C1951" s="78">
        <f>+C1949*2</f>
        <v>2.96</v>
      </c>
      <c r="D1951" s="78" t="s">
        <v>182</v>
      </c>
      <c r="E1951" s="79">
        <v>131.36000000000001</v>
      </c>
      <c r="F1951" s="79">
        <v>23.64</v>
      </c>
      <c r="G1951" s="79">
        <f>ROUND((C1951*(E1951)),2)</f>
        <v>388.83</v>
      </c>
      <c r="H1951" s="79">
        <f>ROUND((C1951*(F1951)),2)</f>
        <v>69.97</v>
      </c>
      <c r="I1951" s="79"/>
    </row>
    <row r="1952" spans="1:10" hidden="1" outlineLevel="1" x14ac:dyDescent="0.2">
      <c r="A1952" s="62"/>
      <c r="B1952" s="77" t="s">
        <v>190</v>
      </c>
      <c r="C1952" s="78"/>
      <c r="D1952" s="78"/>
      <c r="E1952" s="79"/>
      <c r="F1952" s="79"/>
      <c r="G1952" s="79"/>
      <c r="H1952" s="79"/>
      <c r="I1952" s="79"/>
    </row>
    <row r="1953" spans="1:10" hidden="1" outlineLevel="1" x14ac:dyDescent="0.2">
      <c r="A1953" s="62"/>
      <c r="B1953" s="76" t="s">
        <v>254</v>
      </c>
      <c r="C1953" s="78">
        <f>+C1949</f>
        <v>1.48</v>
      </c>
      <c r="D1953" s="78" t="s">
        <v>251</v>
      </c>
      <c r="E1953" s="79">
        <v>403.33769999999998</v>
      </c>
      <c r="F1953" s="79">
        <v>0</v>
      </c>
      <c r="G1953" s="79">
        <f>ROUND((C1953*(E1953)),2)</f>
        <v>596.94000000000005</v>
      </c>
      <c r="H1953" s="79">
        <f>ROUND((C1953*(F1953)),2)</f>
        <v>0</v>
      </c>
      <c r="I1953" s="79"/>
    </row>
    <row r="1954" spans="1:10" hidden="1" outlineLevel="1" x14ac:dyDescent="0.2">
      <c r="A1954" s="62"/>
      <c r="B1954" s="76" t="s">
        <v>448</v>
      </c>
      <c r="C1954" s="78">
        <v>10</v>
      </c>
      <c r="D1954" s="78" t="s">
        <v>176</v>
      </c>
      <c r="E1954" s="79">
        <v>669.5</v>
      </c>
      <c r="F1954" s="79">
        <v>0</v>
      </c>
      <c r="G1954" s="79">
        <f>ROUND((C1954*(E1954)),2)</f>
        <v>6695</v>
      </c>
      <c r="H1954" s="79">
        <f>ROUND((C1954*(F1954)),2)</f>
        <v>0</v>
      </c>
      <c r="I1954" s="79"/>
    </row>
    <row r="1955" spans="1:10" hidden="1" outlineLevel="1" x14ac:dyDescent="0.2">
      <c r="A1955" s="62"/>
      <c r="B1955" s="76" t="s">
        <v>174</v>
      </c>
      <c r="C1955" s="78"/>
      <c r="D1955" s="78"/>
      <c r="E1955" s="79"/>
      <c r="F1955" s="79"/>
      <c r="G1955" s="79">
        <f>SUM(G1949:G1954)</f>
        <v>20245.21</v>
      </c>
      <c r="H1955" s="79">
        <f>SUM(H1949:H1954)</f>
        <v>2216.4899999999998</v>
      </c>
      <c r="I1955" s="79">
        <f>SUM(G1955:H1955)</f>
        <v>22461.699999999997</v>
      </c>
    </row>
    <row r="1956" spans="1:10" collapsed="1" x14ac:dyDescent="0.2">
      <c r="A1956" s="62"/>
      <c r="C1956" s="78"/>
      <c r="D1956" s="78"/>
      <c r="E1956" s="79"/>
      <c r="F1956" s="79"/>
      <c r="G1956" s="79"/>
      <c r="H1956" s="79"/>
      <c r="I1956" s="79"/>
    </row>
    <row r="1957" spans="1:10" ht="24" x14ac:dyDescent="0.2">
      <c r="A1957" s="71">
        <f>+A1945+0.01</f>
        <v>108.11000000000006</v>
      </c>
      <c r="B1957" s="72" t="s">
        <v>462</v>
      </c>
      <c r="C1957" s="73">
        <v>1</v>
      </c>
      <c r="D1957" s="73" t="s">
        <v>196</v>
      </c>
      <c r="E1957" s="74"/>
      <c r="F1957" s="74"/>
      <c r="G1957" s="74">
        <f>+G1967/C1959</f>
        <v>20679.25</v>
      </c>
      <c r="H1957" s="74">
        <f>+H1967/C1959</f>
        <v>2294.62</v>
      </c>
      <c r="I1957" s="75">
        <f>+H1957+G1957</f>
        <v>22973.87</v>
      </c>
      <c r="J1957" s="66" t="s">
        <v>167</v>
      </c>
    </row>
    <row r="1958" spans="1:10" hidden="1" outlineLevel="1" x14ac:dyDescent="0.2">
      <c r="A1958" s="55"/>
      <c r="B1958" s="76" t="s">
        <v>460</v>
      </c>
      <c r="C1958" s="56"/>
      <c r="D1958" s="56"/>
      <c r="E1958" s="57"/>
      <c r="F1958" s="57"/>
      <c r="G1958" s="57"/>
      <c r="H1958" s="57"/>
      <c r="I1958" s="58"/>
      <c r="J1958" s="63"/>
    </row>
    <row r="1959" spans="1:10" hidden="1" outlineLevel="1" x14ac:dyDescent="0.2">
      <c r="A1959" s="55"/>
      <c r="B1959" s="77" t="s">
        <v>169</v>
      </c>
      <c r="C1959" s="78">
        <v>1</v>
      </c>
      <c r="D1959" s="78" t="s">
        <v>196</v>
      </c>
      <c r="E1959" s="57"/>
      <c r="F1959" s="57"/>
      <c r="G1959" s="57"/>
      <c r="H1959" s="57"/>
      <c r="I1959" s="58"/>
      <c r="J1959" s="63"/>
    </row>
    <row r="1960" spans="1:10" hidden="1" outlineLevel="1" x14ac:dyDescent="0.2">
      <c r="A1960" s="62"/>
      <c r="B1960" s="77" t="s">
        <v>170</v>
      </c>
      <c r="C1960" s="78"/>
      <c r="D1960" s="78"/>
      <c r="E1960" s="79"/>
      <c r="F1960" s="79"/>
      <c r="G1960" s="79"/>
      <c r="H1960" s="79"/>
      <c r="I1960" s="79"/>
    </row>
    <row r="1961" spans="1:10" hidden="1" outlineLevel="1" x14ac:dyDescent="0.2">
      <c r="A1961" s="62"/>
      <c r="B1961" s="76" t="s">
        <v>250</v>
      </c>
      <c r="C1961" s="78">
        <v>1.48</v>
      </c>
      <c r="D1961" s="78" t="s">
        <v>251</v>
      </c>
      <c r="E1961" s="79">
        <v>3281.36</v>
      </c>
      <c r="F1961" s="79">
        <v>590.64</v>
      </c>
      <c r="G1961" s="79">
        <f>ROUND((C1961*(E1961)),2)</f>
        <v>4856.41</v>
      </c>
      <c r="H1961" s="79">
        <f>ROUND((C1961*(F1961)),2)</f>
        <v>874.15</v>
      </c>
      <c r="I1961" s="79"/>
    </row>
    <row r="1962" spans="1:10" hidden="1" outlineLevel="1" x14ac:dyDescent="0.2">
      <c r="A1962" s="62"/>
      <c r="B1962" s="76" t="s">
        <v>452</v>
      </c>
      <c r="C1962" s="78">
        <f>+C1959*1.1</f>
        <v>1.1000000000000001</v>
      </c>
      <c r="D1962" s="78" t="s">
        <v>196</v>
      </c>
      <c r="E1962" s="79">
        <v>7401.88</v>
      </c>
      <c r="F1962" s="79">
        <v>1227.73</v>
      </c>
      <c r="G1962" s="79">
        <f>ROUND((C1962*(E1962)),2)</f>
        <v>8142.07</v>
      </c>
      <c r="H1962" s="79">
        <f>ROUND((C1962*(F1962)),2)</f>
        <v>1350.5</v>
      </c>
      <c r="I1962" s="79"/>
    </row>
    <row r="1963" spans="1:10" hidden="1" outlineLevel="1" x14ac:dyDescent="0.2">
      <c r="A1963" s="62"/>
      <c r="B1963" s="76" t="s">
        <v>253</v>
      </c>
      <c r="C1963" s="78">
        <f>+C1961*2</f>
        <v>2.96</v>
      </c>
      <c r="D1963" s="78" t="s">
        <v>182</v>
      </c>
      <c r="E1963" s="79">
        <v>131.36000000000001</v>
      </c>
      <c r="F1963" s="79">
        <v>23.64</v>
      </c>
      <c r="G1963" s="79">
        <f>ROUND((C1963*(E1963)),2)</f>
        <v>388.83</v>
      </c>
      <c r="H1963" s="79">
        <f>ROUND((C1963*(F1963)),2)</f>
        <v>69.97</v>
      </c>
      <c r="I1963" s="79"/>
    </row>
    <row r="1964" spans="1:10" hidden="1" outlineLevel="1" x14ac:dyDescent="0.2">
      <c r="A1964" s="62"/>
      <c r="B1964" s="77" t="s">
        <v>190</v>
      </c>
      <c r="C1964" s="78"/>
      <c r="D1964" s="78"/>
      <c r="E1964" s="79"/>
      <c r="F1964" s="79"/>
      <c r="G1964" s="79"/>
      <c r="H1964" s="79"/>
      <c r="I1964" s="79"/>
    </row>
    <row r="1965" spans="1:10" hidden="1" outlineLevel="1" x14ac:dyDescent="0.2">
      <c r="A1965" s="62"/>
      <c r="B1965" s="76" t="s">
        <v>254</v>
      </c>
      <c r="C1965" s="78">
        <f>+C1961</f>
        <v>1.48</v>
      </c>
      <c r="D1965" s="78" t="s">
        <v>251</v>
      </c>
      <c r="E1965" s="79">
        <v>403.33769999999998</v>
      </c>
      <c r="F1965" s="79">
        <v>0</v>
      </c>
      <c r="G1965" s="79">
        <f>ROUND((C1965*(E1965)),2)</f>
        <v>596.94000000000005</v>
      </c>
      <c r="H1965" s="79">
        <f>ROUND((C1965*(F1965)),2)</f>
        <v>0</v>
      </c>
      <c r="I1965" s="79"/>
    </row>
    <row r="1966" spans="1:10" hidden="1" outlineLevel="1" x14ac:dyDescent="0.2">
      <c r="A1966" s="62"/>
      <c r="B1966" s="76" t="s">
        <v>448</v>
      </c>
      <c r="C1966" s="78">
        <v>10</v>
      </c>
      <c r="D1966" s="78" t="s">
        <v>176</v>
      </c>
      <c r="E1966" s="79">
        <v>669.5</v>
      </c>
      <c r="F1966" s="79">
        <v>0</v>
      </c>
      <c r="G1966" s="79">
        <f>ROUND((C1966*(E1966)),2)</f>
        <v>6695</v>
      </c>
      <c r="H1966" s="79">
        <f>ROUND((C1966*(F1966)),2)</f>
        <v>0</v>
      </c>
      <c r="I1966" s="79"/>
    </row>
    <row r="1967" spans="1:10" hidden="1" outlineLevel="1" x14ac:dyDescent="0.2">
      <c r="A1967" s="62"/>
      <c r="B1967" s="76" t="s">
        <v>174</v>
      </c>
      <c r="C1967" s="78"/>
      <c r="D1967" s="78"/>
      <c r="E1967" s="79"/>
      <c r="F1967" s="79"/>
      <c r="G1967" s="79">
        <f>SUM(G1961:G1966)</f>
        <v>20679.25</v>
      </c>
      <c r="H1967" s="79">
        <f>SUM(H1961:H1966)</f>
        <v>2294.62</v>
      </c>
      <c r="I1967" s="79">
        <f>SUM(G1967:H1967)</f>
        <v>22973.87</v>
      </c>
    </row>
    <row r="1968" spans="1:10" collapsed="1" x14ac:dyDescent="0.2">
      <c r="A1968" s="62"/>
      <c r="C1968" s="78"/>
      <c r="D1968" s="78"/>
      <c r="E1968" s="79"/>
      <c r="F1968" s="79"/>
      <c r="G1968" s="79"/>
      <c r="H1968" s="79"/>
      <c r="I1968" s="79"/>
    </row>
    <row r="1969" spans="1:10" ht="24" x14ac:dyDescent="0.2">
      <c r="A1969" s="71">
        <f>+A1957+0.01</f>
        <v>108.12000000000006</v>
      </c>
      <c r="B1969" s="72" t="s">
        <v>463</v>
      </c>
      <c r="C1969" s="73">
        <v>1</v>
      </c>
      <c r="D1969" s="73" t="s">
        <v>196</v>
      </c>
      <c r="E1969" s="74"/>
      <c r="F1969" s="74"/>
      <c r="G1969" s="74">
        <f>+G1979/C1971</f>
        <v>19724.47</v>
      </c>
      <c r="H1969" s="74">
        <f>+H1979/C1971</f>
        <v>2237.83</v>
      </c>
      <c r="I1969" s="75">
        <f>+H1969+G1969</f>
        <v>21962.300000000003</v>
      </c>
      <c r="J1969" s="66" t="s">
        <v>167</v>
      </c>
    </row>
    <row r="1970" spans="1:10" hidden="1" outlineLevel="1" x14ac:dyDescent="0.2">
      <c r="A1970" s="55"/>
      <c r="B1970" s="76" t="s">
        <v>460</v>
      </c>
      <c r="C1970" s="56"/>
      <c r="D1970" s="56"/>
      <c r="E1970" s="57"/>
      <c r="F1970" s="57"/>
      <c r="G1970" s="57"/>
      <c r="H1970" s="57"/>
      <c r="I1970" s="58"/>
      <c r="J1970" s="63"/>
    </row>
    <row r="1971" spans="1:10" hidden="1" outlineLevel="1" x14ac:dyDescent="0.2">
      <c r="A1971" s="55"/>
      <c r="B1971" s="77" t="s">
        <v>169</v>
      </c>
      <c r="C1971" s="78">
        <v>1</v>
      </c>
      <c r="D1971" s="78" t="s">
        <v>196</v>
      </c>
      <c r="E1971" s="57"/>
      <c r="F1971" s="57"/>
      <c r="G1971" s="57"/>
      <c r="H1971" s="57"/>
      <c r="I1971" s="58"/>
      <c r="J1971" s="63"/>
    </row>
    <row r="1972" spans="1:10" hidden="1" outlineLevel="1" x14ac:dyDescent="0.2">
      <c r="A1972" s="62"/>
      <c r="B1972" s="77" t="s">
        <v>170</v>
      </c>
      <c r="C1972" s="78"/>
      <c r="D1972" s="78"/>
      <c r="E1972" s="79"/>
      <c r="F1972" s="79"/>
      <c r="G1972" s="79"/>
      <c r="H1972" s="79"/>
      <c r="I1972" s="79"/>
    </row>
    <row r="1973" spans="1:10" hidden="1" outlineLevel="1" x14ac:dyDescent="0.2">
      <c r="A1973" s="62"/>
      <c r="B1973" s="76" t="s">
        <v>250</v>
      </c>
      <c r="C1973" s="78">
        <v>1.48</v>
      </c>
      <c r="D1973" s="78" t="s">
        <v>251</v>
      </c>
      <c r="E1973" s="79">
        <v>3281.36</v>
      </c>
      <c r="F1973" s="79">
        <v>590.64</v>
      </c>
      <c r="G1973" s="79">
        <f>ROUND((C1973*(E1973)),2)</f>
        <v>4856.41</v>
      </c>
      <c r="H1973" s="79">
        <f>ROUND((C1973*(F1973)),2)</f>
        <v>874.15</v>
      </c>
      <c r="I1973" s="79"/>
    </row>
    <row r="1974" spans="1:10" hidden="1" outlineLevel="1" x14ac:dyDescent="0.2">
      <c r="A1974" s="62"/>
      <c r="B1974" s="76" t="s">
        <v>326</v>
      </c>
      <c r="C1974" s="78">
        <f>+C1971*1.1</f>
        <v>1.1000000000000001</v>
      </c>
      <c r="D1974" s="78" t="s">
        <v>196</v>
      </c>
      <c r="E1974" s="79">
        <v>6533.9</v>
      </c>
      <c r="F1974" s="79">
        <v>1176.0999999999999</v>
      </c>
      <c r="G1974" s="79">
        <f>ROUND((C1974*(E1974)),2)</f>
        <v>7187.29</v>
      </c>
      <c r="H1974" s="79">
        <f>ROUND((C1974*(F1974)),2)</f>
        <v>1293.71</v>
      </c>
      <c r="I1974" s="79"/>
    </row>
    <row r="1975" spans="1:10" hidden="1" outlineLevel="1" x14ac:dyDescent="0.2">
      <c r="A1975" s="62"/>
      <c r="B1975" s="76" t="s">
        <v>253</v>
      </c>
      <c r="C1975" s="78">
        <f>+C1973*2</f>
        <v>2.96</v>
      </c>
      <c r="D1975" s="78" t="s">
        <v>182</v>
      </c>
      <c r="E1975" s="79">
        <v>131.36000000000001</v>
      </c>
      <c r="F1975" s="79">
        <v>23.64</v>
      </c>
      <c r="G1975" s="79">
        <f>ROUND((C1975*(E1975)),2)</f>
        <v>388.83</v>
      </c>
      <c r="H1975" s="79">
        <f>ROUND((C1975*(F1975)),2)</f>
        <v>69.97</v>
      </c>
      <c r="I1975" s="79"/>
    </row>
    <row r="1976" spans="1:10" hidden="1" outlineLevel="1" x14ac:dyDescent="0.2">
      <c r="A1976" s="62"/>
      <c r="B1976" s="77" t="s">
        <v>190</v>
      </c>
      <c r="C1976" s="78"/>
      <c r="D1976" s="78"/>
      <c r="E1976" s="79"/>
      <c r="F1976" s="79"/>
      <c r="G1976" s="79"/>
      <c r="H1976" s="79"/>
      <c r="I1976" s="79"/>
    </row>
    <row r="1977" spans="1:10" hidden="1" outlineLevel="1" x14ac:dyDescent="0.2">
      <c r="A1977" s="62"/>
      <c r="B1977" s="76" t="s">
        <v>254</v>
      </c>
      <c r="C1977" s="78">
        <f>+C1973</f>
        <v>1.48</v>
      </c>
      <c r="D1977" s="78" t="s">
        <v>251</v>
      </c>
      <c r="E1977" s="79">
        <v>403.33769999999998</v>
      </c>
      <c r="F1977" s="79">
        <v>0</v>
      </c>
      <c r="G1977" s="79">
        <f>ROUND((C1977*(E1977)),2)</f>
        <v>596.94000000000005</v>
      </c>
      <c r="H1977" s="79">
        <f>ROUND((C1977*(F1977)),2)</f>
        <v>0</v>
      </c>
      <c r="I1977" s="79"/>
    </row>
    <row r="1978" spans="1:10" hidden="1" outlineLevel="1" x14ac:dyDescent="0.2">
      <c r="A1978" s="62"/>
      <c r="B1978" s="76" t="s">
        <v>448</v>
      </c>
      <c r="C1978" s="78">
        <v>10</v>
      </c>
      <c r="D1978" s="78" t="s">
        <v>176</v>
      </c>
      <c r="E1978" s="79">
        <v>669.5</v>
      </c>
      <c r="F1978" s="79">
        <v>0</v>
      </c>
      <c r="G1978" s="79">
        <f>ROUND((C1978*(E1978)),2)</f>
        <v>6695</v>
      </c>
      <c r="H1978" s="79">
        <f>ROUND((C1978*(F1978)),2)</f>
        <v>0</v>
      </c>
      <c r="I1978" s="79"/>
    </row>
    <row r="1979" spans="1:10" hidden="1" outlineLevel="1" x14ac:dyDescent="0.2">
      <c r="A1979" s="62"/>
      <c r="B1979" s="76" t="s">
        <v>174</v>
      </c>
      <c r="C1979" s="78"/>
      <c r="D1979" s="78"/>
      <c r="E1979" s="79"/>
      <c r="F1979" s="79"/>
      <c r="G1979" s="79">
        <f>SUM(G1973:G1978)</f>
        <v>19724.47</v>
      </c>
      <c r="H1979" s="79">
        <f>SUM(H1973:H1978)</f>
        <v>2237.83</v>
      </c>
      <c r="I1979" s="79">
        <f>SUM(G1979:H1979)</f>
        <v>21962.300000000003</v>
      </c>
    </row>
    <row r="1980" spans="1:10" collapsed="1" x14ac:dyDescent="0.2">
      <c r="A1980" s="62"/>
      <c r="C1980" s="78"/>
      <c r="D1980" s="78"/>
      <c r="E1980" s="79"/>
      <c r="F1980" s="79"/>
      <c r="G1980" s="79"/>
      <c r="H1980" s="79"/>
      <c r="I1980" s="79"/>
    </row>
    <row r="1981" spans="1:10" ht="24" x14ac:dyDescent="0.2">
      <c r="A1981" s="71">
        <f>+A1969+0.01</f>
        <v>108.13000000000007</v>
      </c>
      <c r="B1981" s="72" t="s">
        <v>464</v>
      </c>
      <c r="C1981" s="73">
        <v>1</v>
      </c>
      <c r="D1981" s="73" t="s">
        <v>196</v>
      </c>
      <c r="E1981" s="74"/>
      <c r="F1981" s="74"/>
      <c r="G1981" s="74">
        <f>+G1991/C1983</f>
        <v>19717.27</v>
      </c>
      <c r="H1981" s="74">
        <f>+H1991/C1983</f>
        <v>2128.7200000000003</v>
      </c>
      <c r="I1981" s="75">
        <f>+H1981+G1981</f>
        <v>21845.99</v>
      </c>
      <c r="J1981" s="66" t="s">
        <v>167</v>
      </c>
    </row>
    <row r="1982" spans="1:10" hidden="1" outlineLevel="1" x14ac:dyDescent="0.2">
      <c r="A1982" s="55"/>
      <c r="B1982" s="76" t="s">
        <v>465</v>
      </c>
      <c r="C1982" s="56"/>
      <c r="D1982" s="56"/>
      <c r="E1982" s="57"/>
      <c r="F1982" s="57"/>
      <c r="G1982" s="57"/>
      <c r="H1982" s="57"/>
      <c r="I1982" s="58"/>
      <c r="J1982" s="63"/>
    </row>
    <row r="1983" spans="1:10" hidden="1" outlineLevel="1" x14ac:dyDescent="0.2">
      <c r="A1983" s="55"/>
      <c r="B1983" s="77" t="s">
        <v>169</v>
      </c>
      <c r="C1983" s="78">
        <v>1</v>
      </c>
      <c r="D1983" s="78" t="s">
        <v>196</v>
      </c>
      <c r="E1983" s="57"/>
      <c r="F1983" s="57"/>
      <c r="G1983" s="57"/>
      <c r="H1983" s="57"/>
      <c r="I1983" s="58"/>
      <c r="J1983" s="63"/>
    </row>
    <row r="1984" spans="1:10" hidden="1" outlineLevel="1" x14ac:dyDescent="0.2">
      <c r="A1984" s="62"/>
      <c r="B1984" s="77" t="s">
        <v>170</v>
      </c>
      <c r="C1984" s="78"/>
      <c r="D1984" s="78"/>
      <c r="E1984" s="79"/>
      <c r="F1984" s="79"/>
      <c r="G1984" s="79"/>
      <c r="H1984" s="79"/>
      <c r="I1984" s="79"/>
    </row>
    <row r="1985" spans="1:10" hidden="1" outlineLevel="1" x14ac:dyDescent="0.2">
      <c r="A1985" s="62"/>
      <c r="B1985" s="76" t="s">
        <v>250</v>
      </c>
      <c r="C1985" s="78">
        <v>1.38</v>
      </c>
      <c r="D1985" s="78" t="s">
        <v>251</v>
      </c>
      <c r="E1985" s="79">
        <v>3281.36</v>
      </c>
      <c r="F1985" s="79">
        <v>590.64</v>
      </c>
      <c r="G1985" s="79">
        <f>ROUND((C1985*(E1985)),2)</f>
        <v>4528.28</v>
      </c>
      <c r="H1985" s="79">
        <f>ROUND((C1985*(F1985)),2)</f>
        <v>815.08</v>
      </c>
      <c r="I1985" s="79"/>
    </row>
    <row r="1986" spans="1:10" hidden="1" outlineLevel="1" x14ac:dyDescent="0.2">
      <c r="A1986" s="62"/>
      <c r="B1986" s="76" t="s">
        <v>279</v>
      </c>
      <c r="C1986" s="78">
        <f>+C1983*1.1</f>
        <v>1.1000000000000001</v>
      </c>
      <c r="D1986" s="78" t="s">
        <v>196</v>
      </c>
      <c r="E1986" s="79">
        <v>6886.21</v>
      </c>
      <c r="F1986" s="79">
        <v>1134.8999999999999</v>
      </c>
      <c r="G1986" s="79">
        <f>ROUND((C1986*(E1986)),2)</f>
        <v>7574.83</v>
      </c>
      <c r="H1986" s="79">
        <f>ROUND((C1986*(F1986)),2)</f>
        <v>1248.3900000000001</v>
      </c>
      <c r="I1986" s="79"/>
    </row>
    <row r="1987" spans="1:10" hidden="1" outlineLevel="1" x14ac:dyDescent="0.2">
      <c r="A1987" s="62"/>
      <c r="B1987" s="76" t="s">
        <v>253</v>
      </c>
      <c r="C1987" s="78">
        <f>+C1985*2</f>
        <v>2.76</v>
      </c>
      <c r="D1987" s="78" t="s">
        <v>182</v>
      </c>
      <c r="E1987" s="79">
        <v>131.36000000000001</v>
      </c>
      <c r="F1987" s="79">
        <v>23.64</v>
      </c>
      <c r="G1987" s="79">
        <f>ROUND((C1987*(E1987)),2)</f>
        <v>362.55</v>
      </c>
      <c r="H1987" s="79">
        <f>ROUND((C1987*(F1987)),2)</f>
        <v>65.25</v>
      </c>
      <c r="I1987" s="79"/>
    </row>
    <row r="1988" spans="1:10" hidden="1" outlineLevel="1" x14ac:dyDescent="0.2">
      <c r="A1988" s="62"/>
      <c r="B1988" s="77" t="s">
        <v>190</v>
      </c>
      <c r="C1988" s="78"/>
      <c r="D1988" s="78"/>
      <c r="E1988" s="79"/>
      <c r="F1988" s="79"/>
      <c r="G1988" s="79"/>
      <c r="H1988" s="79"/>
      <c r="I1988" s="79"/>
    </row>
    <row r="1989" spans="1:10" hidden="1" outlineLevel="1" x14ac:dyDescent="0.2">
      <c r="A1989" s="62"/>
      <c r="B1989" s="76" t="s">
        <v>254</v>
      </c>
      <c r="C1989" s="78">
        <f>+C1985</f>
        <v>1.38</v>
      </c>
      <c r="D1989" s="78" t="s">
        <v>251</v>
      </c>
      <c r="E1989" s="79">
        <v>403.33769999999998</v>
      </c>
      <c r="F1989" s="79">
        <v>0</v>
      </c>
      <c r="G1989" s="79">
        <f>ROUND((C1989*(E1989)),2)</f>
        <v>556.61</v>
      </c>
      <c r="H1989" s="79">
        <f>ROUND((C1989*(F1989)),2)</f>
        <v>0</v>
      </c>
      <c r="I1989" s="79"/>
    </row>
    <row r="1990" spans="1:10" hidden="1" outlineLevel="1" x14ac:dyDescent="0.2">
      <c r="A1990" s="62"/>
      <c r="B1990" s="76" t="s">
        <v>448</v>
      </c>
      <c r="C1990" s="78">
        <v>10</v>
      </c>
      <c r="D1990" s="78" t="s">
        <v>176</v>
      </c>
      <c r="E1990" s="79">
        <v>669.5</v>
      </c>
      <c r="F1990" s="79">
        <v>0</v>
      </c>
      <c r="G1990" s="79">
        <f>ROUND((C1990*(E1990)),2)</f>
        <v>6695</v>
      </c>
      <c r="H1990" s="79">
        <f>ROUND((C1990*(F1990)),2)</f>
        <v>0</v>
      </c>
      <c r="I1990" s="79"/>
    </row>
    <row r="1991" spans="1:10" hidden="1" outlineLevel="1" x14ac:dyDescent="0.2">
      <c r="A1991" s="62"/>
      <c r="B1991" s="76" t="s">
        <v>174</v>
      </c>
      <c r="C1991" s="78"/>
      <c r="D1991" s="78"/>
      <c r="E1991" s="79"/>
      <c r="F1991" s="79"/>
      <c r="G1991" s="79">
        <f>SUM(G1985:G1990)</f>
        <v>19717.27</v>
      </c>
      <c r="H1991" s="79">
        <f>SUM(H1985:H1990)</f>
        <v>2128.7200000000003</v>
      </c>
      <c r="I1991" s="79">
        <f>SUM(G1991:H1991)</f>
        <v>21845.99</v>
      </c>
    </row>
    <row r="1992" spans="1:10" collapsed="1" x14ac:dyDescent="0.2">
      <c r="A1992" s="62"/>
      <c r="C1992" s="78"/>
      <c r="D1992" s="78"/>
      <c r="E1992" s="79"/>
      <c r="F1992" s="79"/>
      <c r="G1992" s="79"/>
      <c r="H1992" s="79"/>
      <c r="I1992" s="79"/>
    </row>
    <row r="1993" spans="1:10" ht="24" x14ac:dyDescent="0.2">
      <c r="A1993" s="71">
        <f>+A1981+0.01</f>
        <v>108.14000000000007</v>
      </c>
      <c r="B1993" s="72" t="s">
        <v>466</v>
      </c>
      <c r="C1993" s="73">
        <v>1</v>
      </c>
      <c r="D1993" s="73" t="s">
        <v>196</v>
      </c>
      <c r="E1993" s="74"/>
      <c r="F1993" s="74"/>
      <c r="G1993" s="74">
        <f>+G2003/C1995</f>
        <v>19850.47</v>
      </c>
      <c r="H1993" s="74">
        <f>+H2003/C1995</f>
        <v>2152.6999999999998</v>
      </c>
      <c r="I1993" s="75">
        <f>+H1993+G1993</f>
        <v>22003.170000000002</v>
      </c>
      <c r="J1993" s="66" t="s">
        <v>167</v>
      </c>
    </row>
    <row r="1994" spans="1:10" hidden="1" outlineLevel="1" x14ac:dyDescent="0.2">
      <c r="A1994" s="55"/>
      <c r="B1994" s="76" t="s">
        <v>465</v>
      </c>
      <c r="C1994" s="56"/>
      <c r="D1994" s="56"/>
      <c r="E1994" s="57"/>
      <c r="F1994" s="57"/>
      <c r="G1994" s="57"/>
      <c r="H1994" s="57"/>
      <c r="I1994" s="58"/>
      <c r="J1994" s="63"/>
    </row>
    <row r="1995" spans="1:10" hidden="1" outlineLevel="1" x14ac:dyDescent="0.2">
      <c r="A1995" s="55"/>
      <c r="B1995" s="77" t="s">
        <v>169</v>
      </c>
      <c r="C1995" s="78">
        <v>1</v>
      </c>
      <c r="D1995" s="78" t="s">
        <v>196</v>
      </c>
      <c r="E1995" s="57"/>
      <c r="F1995" s="57"/>
      <c r="G1995" s="57"/>
      <c r="H1995" s="57"/>
      <c r="I1995" s="58"/>
      <c r="J1995" s="63"/>
    </row>
    <row r="1996" spans="1:10" hidden="1" outlineLevel="1" x14ac:dyDescent="0.2">
      <c r="A1996" s="62"/>
      <c r="B1996" s="77" t="s">
        <v>170</v>
      </c>
      <c r="C1996" s="78"/>
      <c r="D1996" s="78"/>
      <c r="E1996" s="79"/>
      <c r="F1996" s="79"/>
      <c r="G1996" s="79"/>
      <c r="H1996" s="79"/>
      <c r="I1996" s="79"/>
    </row>
    <row r="1997" spans="1:10" hidden="1" outlineLevel="1" x14ac:dyDescent="0.2">
      <c r="A1997" s="62"/>
      <c r="B1997" s="76" t="s">
        <v>250</v>
      </c>
      <c r="C1997" s="78">
        <v>1.38</v>
      </c>
      <c r="D1997" s="78" t="s">
        <v>251</v>
      </c>
      <c r="E1997" s="79">
        <v>3281.36</v>
      </c>
      <c r="F1997" s="79">
        <v>590.64</v>
      </c>
      <c r="G1997" s="79">
        <f>ROUND((C1997*(E1997)),2)</f>
        <v>4528.28</v>
      </c>
      <c r="H1997" s="79">
        <f>ROUND((C1997*(F1997)),2)</f>
        <v>815.08</v>
      </c>
      <c r="I1997" s="79"/>
    </row>
    <row r="1998" spans="1:10" hidden="1" outlineLevel="1" x14ac:dyDescent="0.2">
      <c r="A1998" s="62"/>
      <c r="B1998" s="76" t="s">
        <v>450</v>
      </c>
      <c r="C1998" s="78">
        <f>+C1995*1.1</f>
        <v>1.1000000000000001</v>
      </c>
      <c r="D1998" s="78" t="s">
        <v>196</v>
      </c>
      <c r="E1998" s="79">
        <v>7007.3</v>
      </c>
      <c r="F1998" s="79">
        <v>1156.7</v>
      </c>
      <c r="G1998" s="79">
        <f>ROUND((C1998*(E1998)),2)</f>
        <v>7708.03</v>
      </c>
      <c r="H1998" s="79">
        <f>ROUND((C1998*(F1998)),2)</f>
        <v>1272.3699999999999</v>
      </c>
      <c r="I1998" s="79"/>
    </row>
    <row r="1999" spans="1:10" hidden="1" outlineLevel="1" x14ac:dyDescent="0.2">
      <c r="A1999" s="62"/>
      <c r="B1999" s="76" t="s">
        <v>253</v>
      </c>
      <c r="C1999" s="78">
        <f>+C1997*2</f>
        <v>2.76</v>
      </c>
      <c r="D1999" s="78" t="s">
        <v>182</v>
      </c>
      <c r="E1999" s="79">
        <v>131.36000000000001</v>
      </c>
      <c r="F1999" s="79">
        <v>23.64</v>
      </c>
      <c r="G1999" s="79">
        <f>ROUND((C1999*(E1999)),2)</f>
        <v>362.55</v>
      </c>
      <c r="H1999" s="79">
        <f>ROUND((C1999*(F1999)),2)</f>
        <v>65.25</v>
      </c>
      <c r="I1999" s="79"/>
    </row>
    <row r="2000" spans="1:10" hidden="1" outlineLevel="1" x14ac:dyDescent="0.2">
      <c r="A2000" s="62"/>
      <c r="B2000" s="77" t="s">
        <v>190</v>
      </c>
      <c r="C2000" s="78"/>
      <c r="D2000" s="78"/>
      <c r="E2000" s="79"/>
      <c r="F2000" s="79"/>
      <c r="G2000" s="79"/>
      <c r="H2000" s="79"/>
      <c r="I2000" s="79"/>
    </row>
    <row r="2001" spans="1:10" hidden="1" outlineLevel="1" x14ac:dyDescent="0.2">
      <c r="A2001" s="62"/>
      <c r="B2001" s="76" t="s">
        <v>254</v>
      </c>
      <c r="C2001" s="78">
        <f>+C1997</f>
        <v>1.38</v>
      </c>
      <c r="D2001" s="78" t="s">
        <v>251</v>
      </c>
      <c r="E2001" s="79">
        <v>403.33769999999998</v>
      </c>
      <c r="F2001" s="79">
        <v>0</v>
      </c>
      <c r="G2001" s="79">
        <f>ROUND((C2001*(E2001)),2)</f>
        <v>556.61</v>
      </c>
      <c r="H2001" s="79">
        <f>ROUND((C2001*(F2001)),2)</f>
        <v>0</v>
      </c>
      <c r="I2001" s="79"/>
    </row>
    <row r="2002" spans="1:10" hidden="1" outlineLevel="1" x14ac:dyDescent="0.2">
      <c r="A2002" s="62"/>
      <c r="B2002" s="76" t="s">
        <v>448</v>
      </c>
      <c r="C2002" s="78">
        <v>10</v>
      </c>
      <c r="D2002" s="78" t="s">
        <v>176</v>
      </c>
      <c r="E2002" s="79">
        <v>669.5</v>
      </c>
      <c r="F2002" s="79">
        <v>0</v>
      </c>
      <c r="G2002" s="79">
        <f>ROUND((C2002*(E2002)),2)</f>
        <v>6695</v>
      </c>
      <c r="H2002" s="79">
        <f>ROUND((C2002*(F2002)),2)</f>
        <v>0</v>
      </c>
      <c r="I2002" s="79"/>
    </row>
    <row r="2003" spans="1:10" hidden="1" outlineLevel="1" x14ac:dyDescent="0.2">
      <c r="A2003" s="62"/>
      <c r="B2003" s="76" t="s">
        <v>174</v>
      </c>
      <c r="C2003" s="78"/>
      <c r="D2003" s="78"/>
      <c r="E2003" s="79"/>
      <c r="F2003" s="79"/>
      <c r="G2003" s="79">
        <f>SUM(G1997:G2002)</f>
        <v>19850.47</v>
      </c>
      <c r="H2003" s="79">
        <f>SUM(H1997:H2002)</f>
        <v>2152.6999999999998</v>
      </c>
      <c r="I2003" s="79">
        <f>SUM(G2003:H2003)</f>
        <v>22003.170000000002</v>
      </c>
    </row>
    <row r="2004" spans="1:10" collapsed="1" x14ac:dyDescent="0.2">
      <c r="A2004" s="62"/>
      <c r="C2004" s="78"/>
      <c r="D2004" s="78"/>
      <c r="E2004" s="79"/>
      <c r="F2004" s="79"/>
      <c r="G2004" s="79"/>
      <c r="H2004" s="79"/>
      <c r="I2004" s="79"/>
    </row>
    <row r="2005" spans="1:10" ht="24" x14ac:dyDescent="0.2">
      <c r="A2005" s="71">
        <f>+A1993+0.01</f>
        <v>108.15000000000008</v>
      </c>
      <c r="B2005" s="72" t="s">
        <v>467</v>
      </c>
      <c r="C2005" s="73">
        <v>1</v>
      </c>
      <c r="D2005" s="73" t="s">
        <v>196</v>
      </c>
      <c r="E2005" s="74"/>
      <c r="F2005" s="74"/>
      <c r="G2005" s="74">
        <f>+G2015/C2007</f>
        <v>20284.509999999998</v>
      </c>
      <c r="H2005" s="74">
        <f>+H2015/C2007</f>
        <v>2230.83</v>
      </c>
      <c r="I2005" s="75">
        <f>+H2005+G2005</f>
        <v>22515.339999999997</v>
      </c>
      <c r="J2005" s="66" t="s">
        <v>167</v>
      </c>
    </row>
    <row r="2006" spans="1:10" hidden="1" outlineLevel="1" x14ac:dyDescent="0.2">
      <c r="A2006" s="55"/>
      <c r="B2006" s="76" t="s">
        <v>465</v>
      </c>
      <c r="C2006" s="56"/>
      <c r="D2006" s="56"/>
      <c r="E2006" s="57"/>
      <c r="F2006" s="57"/>
      <c r="G2006" s="57"/>
      <c r="H2006" s="57"/>
      <c r="I2006" s="58"/>
      <c r="J2006" s="63"/>
    </row>
    <row r="2007" spans="1:10" hidden="1" outlineLevel="1" x14ac:dyDescent="0.2">
      <c r="A2007" s="55"/>
      <c r="B2007" s="77" t="s">
        <v>169</v>
      </c>
      <c r="C2007" s="78">
        <v>1</v>
      </c>
      <c r="D2007" s="78" t="s">
        <v>196</v>
      </c>
      <c r="E2007" s="57"/>
      <c r="F2007" s="57"/>
      <c r="G2007" s="57"/>
      <c r="H2007" s="57"/>
      <c r="I2007" s="58"/>
      <c r="J2007" s="63"/>
    </row>
    <row r="2008" spans="1:10" hidden="1" outlineLevel="1" x14ac:dyDescent="0.2">
      <c r="A2008" s="62"/>
      <c r="B2008" s="77" t="s">
        <v>170</v>
      </c>
      <c r="C2008" s="78"/>
      <c r="D2008" s="78"/>
      <c r="E2008" s="79"/>
      <c r="F2008" s="79"/>
      <c r="G2008" s="79"/>
      <c r="H2008" s="79"/>
      <c r="I2008" s="79"/>
    </row>
    <row r="2009" spans="1:10" hidden="1" outlineLevel="1" x14ac:dyDescent="0.2">
      <c r="A2009" s="62"/>
      <c r="B2009" s="76" t="s">
        <v>250</v>
      </c>
      <c r="C2009" s="78">
        <v>1.38</v>
      </c>
      <c r="D2009" s="78" t="s">
        <v>251</v>
      </c>
      <c r="E2009" s="79">
        <v>3281.36</v>
      </c>
      <c r="F2009" s="79">
        <v>590.64</v>
      </c>
      <c r="G2009" s="79">
        <f>ROUND((C2009*(E2009)),2)</f>
        <v>4528.28</v>
      </c>
      <c r="H2009" s="79">
        <f>ROUND((C2009*(F2009)),2)</f>
        <v>815.08</v>
      </c>
      <c r="I2009" s="79"/>
    </row>
    <row r="2010" spans="1:10" hidden="1" outlineLevel="1" x14ac:dyDescent="0.2">
      <c r="A2010" s="62"/>
      <c r="B2010" s="76" t="s">
        <v>452</v>
      </c>
      <c r="C2010" s="78">
        <f>+C2007*1.1</f>
        <v>1.1000000000000001</v>
      </c>
      <c r="D2010" s="78" t="s">
        <v>196</v>
      </c>
      <c r="E2010" s="79">
        <v>7401.88</v>
      </c>
      <c r="F2010" s="79">
        <v>1227.73</v>
      </c>
      <c r="G2010" s="79">
        <f>ROUND((C2010*(E2010)),2)</f>
        <v>8142.07</v>
      </c>
      <c r="H2010" s="79">
        <f>ROUND((C2010*(F2010)),2)</f>
        <v>1350.5</v>
      </c>
      <c r="I2010" s="79"/>
    </row>
    <row r="2011" spans="1:10" hidden="1" outlineLevel="1" x14ac:dyDescent="0.2">
      <c r="A2011" s="62"/>
      <c r="B2011" s="76" t="s">
        <v>253</v>
      </c>
      <c r="C2011" s="78">
        <f>+C2009*2</f>
        <v>2.76</v>
      </c>
      <c r="D2011" s="78" t="s">
        <v>182</v>
      </c>
      <c r="E2011" s="79">
        <v>131.36000000000001</v>
      </c>
      <c r="F2011" s="79">
        <v>23.64</v>
      </c>
      <c r="G2011" s="79">
        <f>ROUND((C2011*(E2011)),2)</f>
        <v>362.55</v>
      </c>
      <c r="H2011" s="79">
        <f>ROUND((C2011*(F2011)),2)</f>
        <v>65.25</v>
      </c>
      <c r="I2011" s="79"/>
    </row>
    <row r="2012" spans="1:10" hidden="1" outlineLevel="1" x14ac:dyDescent="0.2">
      <c r="A2012" s="62"/>
      <c r="B2012" s="77" t="s">
        <v>190</v>
      </c>
      <c r="C2012" s="78"/>
      <c r="D2012" s="78"/>
      <c r="E2012" s="79"/>
      <c r="F2012" s="79"/>
      <c r="G2012" s="79"/>
      <c r="H2012" s="79"/>
      <c r="I2012" s="79"/>
    </row>
    <row r="2013" spans="1:10" hidden="1" outlineLevel="1" x14ac:dyDescent="0.2">
      <c r="A2013" s="62"/>
      <c r="B2013" s="76" t="s">
        <v>254</v>
      </c>
      <c r="C2013" s="78">
        <f>+C2009</f>
        <v>1.38</v>
      </c>
      <c r="D2013" s="78" t="s">
        <v>251</v>
      </c>
      <c r="E2013" s="79">
        <v>403.33769999999998</v>
      </c>
      <c r="F2013" s="79">
        <v>0</v>
      </c>
      <c r="G2013" s="79">
        <f>ROUND((C2013*(E2013)),2)</f>
        <v>556.61</v>
      </c>
      <c r="H2013" s="79">
        <f>ROUND((C2013*(F2013)),2)</f>
        <v>0</v>
      </c>
      <c r="I2013" s="79"/>
    </row>
    <row r="2014" spans="1:10" hidden="1" outlineLevel="1" x14ac:dyDescent="0.2">
      <c r="A2014" s="62"/>
      <c r="B2014" s="76" t="s">
        <v>448</v>
      </c>
      <c r="C2014" s="78">
        <v>10</v>
      </c>
      <c r="D2014" s="78" t="s">
        <v>176</v>
      </c>
      <c r="E2014" s="79">
        <v>669.5</v>
      </c>
      <c r="F2014" s="79">
        <v>0</v>
      </c>
      <c r="G2014" s="79">
        <f>ROUND((C2014*(E2014)),2)</f>
        <v>6695</v>
      </c>
      <c r="H2014" s="79">
        <f>ROUND((C2014*(F2014)),2)</f>
        <v>0</v>
      </c>
      <c r="I2014" s="79"/>
    </row>
    <row r="2015" spans="1:10" hidden="1" outlineLevel="1" x14ac:dyDescent="0.2">
      <c r="A2015" s="62"/>
      <c r="B2015" s="76" t="s">
        <v>174</v>
      </c>
      <c r="C2015" s="78"/>
      <c r="D2015" s="78"/>
      <c r="E2015" s="79"/>
      <c r="F2015" s="79"/>
      <c r="G2015" s="79">
        <f>SUM(G2009:G2014)</f>
        <v>20284.509999999998</v>
      </c>
      <c r="H2015" s="79">
        <f>SUM(H2009:H2014)</f>
        <v>2230.83</v>
      </c>
      <c r="I2015" s="79">
        <f>SUM(G2015:H2015)</f>
        <v>22515.339999999997</v>
      </c>
    </row>
    <row r="2016" spans="1:10" collapsed="1" x14ac:dyDescent="0.2">
      <c r="A2016" s="62"/>
      <c r="C2016" s="78"/>
      <c r="D2016" s="78"/>
      <c r="E2016" s="79"/>
      <c r="F2016" s="79"/>
      <c r="G2016" s="79"/>
      <c r="H2016" s="79"/>
      <c r="I2016" s="79"/>
    </row>
    <row r="2017" spans="1:10" ht="24" x14ac:dyDescent="0.2">
      <c r="A2017" s="71">
        <f>+A2005+0.01</f>
        <v>108.16000000000008</v>
      </c>
      <c r="B2017" s="72" t="s">
        <v>468</v>
      </c>
      <c r="C2017" s="73">
        <v>1</v>
      </c>
      <c r="D2017" s="73" t="s">
        <v>196</v>
      </c>
      <c r="E2017" s="74"/>
      <c r="F2017" s="74"/>
      <c r="G2017" s="74">
        <f>+G2027/C2019</f>
        <v>19329.73</v>
      </c>
      <c r="H2017" s="74">
        <f>+H2027/C2019</f>
        <v>2174.04</v>
      </c>
      <c r="I2017" s="75">
        <f>+H2017+G2017</f>
        <v>21503.77</v>
      </c>
      <c r="J2017" s="66" t="s">
        <v>167</v>
      </c>
    </row>
    <row r="2018" spans="1:10" hidden="1" outlineLevel="1" x14ac:dyDescent="0.2">
      <c r="A2018" s="55"/>
      <c r="B2018" s="76" t="s">
        <v>465</v>
      </c>
      <c r="C2018" s="56"/>
      <c r="D2018" s="56"/>
      <c r="E2018" s="57"/>
      <c r="F2018" s="57"/>
      <c r="G2018" s="57"/>
      <c r="H2018" s="57"/>
      <c r="I2018" s="58"/>
      <c r="J2018" s="63"/>
    </row>
    <row r="2019" spans="1:10" hidden="1" outlineLevel="1" x14ac:dyDescent="0.2">
      <c r="A2019" s="55"/>
      <c r="B2019" s="77" t="s">
        <v>169</v>
      </c>
      <c r="C2019" s="78">
        <v>1</v>
      </c>
      <c r="D2019" s="78" t="s">
        <v>196</v>
      </c>
      <c r="E2019" s="57"/>
      <c r="F2019" s="57"/>
      <c r="G2019" s="57"/>
      <c r="H2019" s="57"/>
      <c r="I2019" s="58"/>
      <c r="J2019" s="63"/>
    </row>
    <row r="2020" spans="1:10" hidden="1" outlineLevel="1" x14ac:dyDescent="0.2">
      <c r="A2020" s="62"/>
      <c r="B2020" s="77" t="s">
        <v>170</v>
      </c>
      <c r="C2020" s="78"/>
      <c r="D2020" s="78"/>
      <c r="E2020" s="79"/>
      <c r="F2020" s="79"/>
      <c r="G2020" s="79"/>
      <c r="H2020" s="79"/>
      <c r="I2020" s="79"/>
    </row>
    <row r="2021" spans="1:10" hidden="1" outlineLevel="1" x14ac:dyDescent="0.2">
      <c r="A2021" s="62"/>
      <c r="B2021" s="76" t="s">
        <v>250</v>
      </c>
      <c r="C2021" s="78">
        <v>1.38</v>
      </c>
      <c r="D2021" s="78" t="s">
        <v>251</v>
      </c>
      <c r="E2021" s="79">
        <v>3281.36</v>
      </c>
      <c r="F2021" s="79">
        <v>590.64</v>
      </c>
      <c r="G2021" s="79">
        <f>ROUND((C2021*(E2021)),2)</f>
        <v>4528.28</v>
      </c>
      <c r="H2021" s="79">
        <f>ROUND((C2021*(F2021)),2)</f>
        <v>815.08</v>
      </c>
      <c r="I2021" s="79"/>
    </row>
    <row r="2022" spans="1:10" hidden="1" outlineLevel="1" x14ac:dyDescent="0.2">
      <c r="A2022" s="62"/>
      <c r="B2022" s="76" t="s">
        <v>326</v>
      </c>
      <c r="C2022" s="78">
        <f>+C2019*1.1</f>
        <v>1.1000000000000001</v>
      </c>
      <c r="D2022" s="78" t="s">
        <v>196</v>
      </c>
      <c r="E2022" s="79">
        <v>6533.9</v>
      </c>
      <c r="F2022" s="79">
        <v>1176.0999999999999</v>
      </c>
      <c r="G2022" s="79">
        <f>ROUND((C2022*(E2022)),2)</f>
        <v>7187.29</v>
      </c>
      <c r="H2022" s="79">
        <f>ROUND((C2022*(F2022)),2)</f>
        <v>1293.71</v>
      </c>
      <c r="I2022" s="79"/>
    </row>
    <row r="2023" spans="1:10" hidden="1" outlineLevel="1" x14ac:dyDescent="0.2">
      <c r="A2023" s="62"/>
      <c r="B2023" s="76" t="s">
        <v>253</v>
      </c>
      <c r="C2023" s="78">
        <f>+C2021*2</f>
        <v>2.76</v>
      </c>
      <c r="D2023" s="78" t="s">
        <v>182</v>
      </c>
      <c r="E2023" s="79">
        <v>131.36000000000001</v>
      </c>
      <c r="F2023" s="79">
        <v>23.64</v>
      </c>
      <c r="G2023" s="79">
        <f>ROUND((C2023*(E2023)),2)</f>
        <v>362.55</v>
      </c>
      <c r="H2023" s="79">
        <f>ROUND((C2023*(F2023)),2)</f>
        <v>65.25</v>
      </c>
      <c r="I2023" s="79"/>
    </row>
    <row r="2024" spans="1:10" hidden="1" outlineLevel="1" x14ac:dyDescent="0.2">
      <c r="A2024" s="62"/>
      <c r="B2024" s="77" t="s">
        <v>190</v>
      </c>
      <c r="C2024" s="78"/>
      <c r="D2024" s="78"/>
      <c r="E2024" s="79"/>
      <c r="F2024" s="79"/>
      <c r="G2024" s="79"/>
      <c r="H2024" s="79"/>
      <c r="I2024" s="79"/>
    </row>
    <row r="2025" spans="1:10" hidden="1" outlineLevel="1" x14ac:dyDescent="0.2">
      <c r="A2025" s="62"/>
      <c r="B2025" s="76" t="s">
        <v>254</v>
      </c>
      <c r="C2025" s="78">
        <f>+C2021</f>
        <v>1.38</v>
      </c>
      <c r="D2025" s="78" t="s">
        <v>251</v>
      </c>
      <c r="E2025" s="79">
        <v>403.33769999999998</v>
      </c>
      <c r="F2025" s="79">
        <v>0</v>
      </c>
      <c r="G2025" s="79">
        <f>ROUND((C2025*(E2025)),2)</f>
        <v>556.61</v>
      </c>
      <c r="H2025" s="79">
        <f>ROUND((C2025*(F2025)),2)</f>
        <v>0</v>
      </c>
      <c r="I2025" s="79"/>
    </row>
    <row r="2026" spans="1:10" hidden="1" outlineLevel="1" x14ac:dyDescent="0.2">
      <c r="A2026" s="62"/>
      <c r="B2026" s="76" t="s">
        <v>448</v>
      </c>
      <c r="C2026" s="78">
        <v>10</v>
      </c>
      <c r="D2026" s="78" t="s">
        <v>176</v>
      </c>
      <c r="E2026" s="79">
        <v>669.5</v>
      </c>
      <c r="F2026" s="79">
        <v>0</v>
      </c>
      <c r="G2026" s="79">
        <f>ROUND((C2026*(E2026)),2)</f>
        <v>6695</v>
      </c>
      <c r="H2026" s="79">
        <f>ROUND((C2026*(F2026)),2)</f>
        <v>0</v>
      </c>
      <c r="I2026" s="79"/>
    </row>
    <row r="2027" spans="1:10" hidden="1" outlineLevel="1" x14ac:dyDescent="0.2">
      <c r="A2027" s="62"/>
      <c r="B2027" s="76" t="s">
        <v>174</v>
      </c>
      <c r="C2027" s="78"/>
      <c r="D2027" s="78"/>
      <c r="E2027" s="79"/>
      <c r="F2027" s="79"/>
      <c r="G2027" s="79">
        <f>SUM(G2021:G2026)</f>
        <v>19329.73</v>
      </c>
      <c r="H2027" s="79">
        <f>SUM(H2021:H2026)</f>
        <v>2174.04</v>
      </c>
      <c r="I2027" s="79">
        <f>SUM(G2027:H2027)</f>
        <v>21503.77</v>
      </c>
    </row>
    <row r="2028" spans="1:10" collapsed="1" x14ac:dyDescent="0.2">
      <c r="A2028" s="62"/>
      <c r="C2028" s="78"/>
      <c r="D2028" s="78"/>
      <c r="E2028" s="79"/>
      <c r="F2028" s="79"/>
      <c r="G2028" s="79"/>
      <c r="H2028" s="79"/>
      <c r="I2028" s="79"/>
    </row>
    <row r="2029" spans="1:10" ht="24" x14ac:dyDescent="0.2">
      <c r="A2029" s="71">
        <f>+A2017+0.01</f>
        <v>108.17000000000009</v>
      </c>
      <c r="B2029" s="72" t="s">
        <v>469</v>
      </c>
      <c r="C2029" s="73">
        <v>1</v>
      </c>
      <c r="D2029" s="73" t="s">
        <v>196</v>
      </c>
      <c r="E2029" s="74"/>
      <c r="F2029" s="74"/>
      <c r="G2029" s="74">
        <f>+G2039/C2031</f>
        <v>19322.520000000004</v>
      </c>
      <c r="H2029" s="74">
        <f>+H2039/C2031</f>
        <v>2064.9300000000003</v>
      </c>
      <c r="I2029" s="75">
        <f>+H2029+G2029</f>
        <v>21387.450000000004</v>
      </c>
      <c r="J2029" s="66" t="s">
        <v>167</v>
      </c>
    </row>
    <row r="2030" spans="1:10" hidden="1" outlineLevel="1" x14ac:dyDescent="0.2">
      <c r="A2030" s="55"/>
      <c r="B2030" s="76" t="s">
        <v>470</v>
      </c>
      <c r="C2030" s="56"/>
      <c r="D2030" s="56"/>
      <c r="E2030" s="57"/>
      <c r="F2030" s="57"/>
      <c r="G2030" s="57"/>
      <c r="H2030" s="57"/>
      <c r="I2030" s="58"/>
      <c r="J2030" s="63"/>
    </row>
    <row r="2031" spans="1:10" hidden="1" outlineLevel="1" x14ac:dyDescent="0.2">
      <c r="A2031" s="55"/>
      <c r="B2031" s="77" t="s">
        <v>169</v>
      </c>
      <c r="C2031" s="78">
        <v>1</v>
      </c>
      <c r="D2031" s="78" t="s">
        <v>196</v>
      </c>
      <c r="E2031" s="57"/>
      <c r="F2031" s="57"/>
      <c r="G2031" s="57"/>
      <c r="H2031" s="57"/>
      <c r="I2031" s="58"/>
      <c r="J2031" s="63"/>
    </row>
    <row r="2032" spans="1:10" hidden="1" outlineLevel="1" x14ac:dyDescent="0.2">
      <c r="A2032" s="62"/>
      <c r="B2032" s="77" t="s">
        <v>170</v>
      </c>
      <c r="C2032" s="78"/>
      <c r="D2032" s="78"/>
      <c r="E2032" s="79"/>
      <c r="F2032" s="79"/>
      <c r="G2032" s="79"/>
      <c r="H2032" s="79"/>
      <c r="I2032" s="79"/>
    </row>
    <row r="2033" spans="1:10" hidden="1" outlineLevel="1" x14ac:dyDescent="0.2">
      <c r="A2033" s="62"/>
      <c r="B2033" s="76" t="s">
        <v>250</v>
      </c>
      <c r="C2033" s="78">
        <v>1.28</v>
      </c>
      <c r="D2033" s="78" t="s">
        <v>251</v>
      </c>
      <c r="E2033" s="79">
        <v>3281.36</v>
      </c>
      <c r="F2033" s="79">
        <v>590.64</v>
      </c>
      <c r="G2033" s="79">
        <f>ROUND((C2033*(E2033)),2)</f>
        <v>4200.1400000000003</v>
      </c>
      <c r="H2033" s="79">
        <f>ROUND((C2033*(F2033)),2)</f>
        <v>756.02</v>
      </c>
      <c r="I2033" s="79"/>
    </row>
    <row r="2034" spans="1:10" hidden="1" outlineLevel="1" x14ac:dyDescent="0.2">
      <c r="A2034" s="62"/>
      <c r="B2034" s="76" t="s">
        <v>279</v>
      </c>
      <c r="C2034" s="78">
        <f>+C2031*1.1</f>
        <v>1.1000000000000001</v>
      </c>
      <c r="D2034" s="78" t="s">
        <v>196</v>
      </c>
      <c r="E2034" s="79">
        <v>6886.21</v>
      </c>
      <c r="F2034" s="79">
        <v>1134.8999999999999</v>
      </c>
      <c r="G2034" s="79">
        <f>ROUND((C2034*(E2034)),2)</f>
        <v>7574.83</v>
      </c>
      <c r="H2034" s="79">
        <f>ROUND((C2034*(F2034)),2)</f>
        <v>1248.3900000000001</v>
      </c>
      <c r="I2034" s="79"/>
    </row>
    <row r="2035" spans="1:10" hidden="1" outlineLevel="1" x14ac:dyDescent="0.2">
      <c r="A2035" s="62"/>
      <c r="B2035" s="76" t="s">
        <v>253</v>
      </c>
      <c r="C2035" s="78">
        <f>+C2033*2</f>
        <v>2.56</v>
      </c>
      <c r="D2035" s="78" t="s">
        <v>182</v>
      </c>
      <c r="E2035" s="79">
        <v>131.36000000000001</v>
      </c>
      <c r="F2035" s="79">
        <v>23.64</v>
      </c>
      <c r="G2035" s="79">
        <f>ROUND((C2035*(E2035)),2)</f>
        <v>336.28</v>
      </c>
      <c r="H2035" s="79">
        <f>ROUND((C2035*(F2035)),2)</f>
        <v>60.52</v>
      </c>
      <c r="I2035" s="79"/>
    </row>
    <row r="2036" spans="1:10" hidden="1" outlineLevel="1" x14ac:dyDescent="0.2">
      <c r="A2036" s="62"/>
      <c r="B2036" s="77" t="s">
        <v>190</v>
      </c>
      <c r="C2036" s="78"/>
      <c r="D2036" s="78"/>
      <c r="E2036" s="79"/>
      <c r="F2036" s="79"/>
      <c r="G2036" s="79"/>
      <c r="H2036" s="79"/>
      <c r="I2036" s="79"/>
    </row>
    <row r="2037" spans="1:10" hidden="1" outlineLevel="1" x14ac:dyDescent="0.2">
      <c r="A2037" s="62"/>
      <c r="B2037" s="76" t="s">
        <v>254</v>
      </c>
      <c r="C2037" s="78">
        <f>+C2033</f>
        <v>1.28</v>
      </c>
      <c r="D2037" s="78" t="s">
        <v>251</v>
      </c>
      <c r="E2037" s="79">
        <v>403.33769999999998</v>
      </c>
      <c r="F2037" s="79">
        <v>0</v>
      </c>
      <c r="G2037" s="79">
        <f>ROUND((C2037*(E2037)),2)</f>
        <v>516.27</v>
      </c>
      <c r="H2037" s="79">
        <f>ROUND((C2037*(F2037)),2)</f>
        <v>0</v>
      </c>
      <c r="I2037" s="79"/>
    </row>
    <row r="2038" spans="1:10" hidden="1" outlineLevel="1" x14ac:dyDescent="0.2">
      <c r="A2038" s="62"/>
      <c r="B2038" s="76" t="s">
        <v>448</v>
      </c>
      <c r="C2038" s="78">
        <v>10</v>
      </c>
      <c r="D2038" s="78" t="s">
        <v>176</v>
      </c>
      <c r="E2038" s="79">
        <v>669.5</v>
      </c>
      <c r="F2038" s="79">
        <v>0</v>
      </c>
      <c r="G2038" s="79">
        <f>ROUND((C2038*(E2038)),2)</f>
        <v>6695</v>
      </c>
      <c r="H2038" s="79">
        <f>ROUND((C2038*(F2038)),2)</f>
        <v>0</v>
      </c>
      <c r="I2038" s="79"/>
    </row>
    <row r="2039" spans="1:10" hidden="1" outlineLevel="1" x14ac:dyDescent="0.2">
      <c r="A2039" s="62"/>
      <c r="B2039" s="76" t="s">
        <v>174</v>
      </c>
      <c r="C2039" s="78"/>
      <c r="D2039" s="78"/>
      <c r="E2039" s="79"/>
      <c r="F2039" s="79"/>
      <c r="G2039" s="79">
        <f>SUM(G2033:G2038)</f>
        <v>19322.520000000004</v>
      </c>
      <c r="H2039" s="79">
        <f>SUM(H2033:H2038)</f>
        <v>2064.9300000000003</v>
      </c>
      <c r="I2039" s="79">
        <f>SUM(G2039:H2039)</f>
        <v>21387.450000000004</v>
      </c>
    </row>
    <row r="2040" spans="1:10" collapsed="1" x14ac:dyDescent="0.2">
      <c r="A2040" s="62"/>
      <c r="C2040" s="78"/>
      <c r="D2040" s="78"/>
      <c r="E2040" s="79"/>
      <c r="F2040" s="79"/>
      <c r="G2040" s="79"/>
      <c r="H2040" s="79"/>
      <c r="I2040" s="79"/>
    </row>
    <row r="2041" spans="1:10" ht="24" x14ac:dyDescent="0.2">
      <c r="A2041" s="71">
        <f>+A2029+0.01</f>
        <v>108.18000000000009</v>
      </c>
      <c r="B2041" s="72" t="s">
        <v>471</v>
      </c>
      <c r="C2041" s="73">
        <v>1</v>
      </c>
      <c r="D2041" s="73" t="s">
        <v>196</v>
      </c>
      <c r="E2041" s="74"/>
      <c r="F2041" s="74"/>
      <c r="G2041" s="74">
        <f>+G2051/C2043</f>
        <v>19455.72</v>
      </c>
      <c r="H2041" s="74">
        <f>+H2051/C2043</f>
        <v>2088.91</v>
      </c>
      <c r="I2041" s="75">
        <f>+H2041+G2041</f>
        <v>21544.63</v>
      </c>
      <c r="J2041" s="66" t="s">
        <v>167</v>
      </c>
    </row>
    <row r="2042" spans="1:10" hidden="1" outlineLevel="1" x14ac:dyDescent="0.2">
      <c r="A2042" s="55"/>
      <c r="B2042" s="76" t="s">
        <v>470</v>
      </c>
      <c r="C2042" s="56"/>
      <c r="D2042" s="56"/>
      <c r="E2042" s="57"/>
      <c r="F2042" s="57"/>
      <c r="G2042" s="57"/>
      <c r="H2042" s="57"/>
      <c r="I2042" s="58"/>
      <c r="J2042" s="63"/>
    </row>
    <row r="2043" spans="1:10" hidden="1" outlineLevel="1" x14ac:dyDescent="0.2">
      <c r="A2043" s="55"/>
      <c r="B2043" s="77" t="s">
        <v>169</v>
      </c>
      <c r="C2043" s="78">
        <v>1</v>
      </c>
      <c r="D2043" s="78" t="s">
        <v>196</v>
      </c>
      <c r="E2043" s="57"/>
      <c r="F2043" s="57"/>
      <c r="G2043" s="57"/>
      <c r="H2043" s="57"/>
      <c r="I2043" s="58"/>
      <c r="J2043" s="63"/>
    </row>
    <row r="2044" spans="1:10" hidden="1" outlineLevel="1" x14ac:dyDescent="0.2">
      <c r="A2044" s="62"/>
      <c r="B2044" s="77" t="s">
        <v>170</v>
      </c>
      <c r="C2044" s="78"/>
      <c r="D2044" s="78"/>
      <c r="E2044" s="79"/>
      <c r="F2044" s="79"/>
      <c r="G2044" s="79"/>
      <c r="H2044" s="79"/>
      <c r="I2044" s="79"/>
    </row>
    <row r="2045" spans="1:10" hidden="1" outlineLevel="1" x14ac:dyDescent="0.2">
      <c r="A2045" s="62"/>
      <c r="B2045" s="76" t="s">
        <v>250</v>
      </c>
      <c r="C2045" s="78">
        <v>1.28</v>
      </c>
      <c r="D2045" s="78" t="s">
        <v>251</v>
      </c>
      <c r="E2045" s="79">
        <v>3281.36</v>
      </c>
      <c r="F2045" s="79">
        <v>590.64</v>
      </c>
      <c r="G2045" s="79">
        <f>ROUND((C2045*(E2045)),2)</f>
        <v>4200.1400000000003</v>
      </c>
      <c r="H2045" s="79">
        <f>ROUND((C2045*(F2045)),2)</f>
        <v>756.02</v>
      </c>
      <c r="I2045" s="79"/>
    </row>
    <row r="2046" spans="1:10" hidden="1" outlineLevel="1" x14ac:dyDescent="0.2">
      <c r="A2046" s="62"/>
      <c r="B2046" s="76" t="s">
        <v>450</v>
      </c>
      <c r="C2046" s="78">
        <f>+C2043*1.1</f>
        <v>1.1000000000000001</v>
      </c>
      <c r="D2046" s="78" t="s">
        <v>196</v>
      </c>
      <c r="E2046" s="79">
        <v>7007.3</v>
      </c>
      <c r="F2046" s="79">
        <v>1156.7</v>
      </c>
      <c r="G2046" s="79">
        <f>ROUND((C2046*(E2046)),2)</f>
        <v>7708.03</v>
      </c>
      <c r="H2046" s="79">
        <f>ROUND((C2046*(F2046)),2)</f>
        <v>1272.3699999999999</v>
      </c>
      <c r="I2046" s="79"/>
    </row>
    <row r="2047" spans="1:10" hidden="1" outlineLevel="1" x14ac:dyDescent="0.2">
      <c r="A2047" s="62"/>
      <c r="B2047" s="76" t="s">
        <v>253</v>
      </c>
      <c r="C2047" s="78">
        <f>+C2045*2</f>
        <v>2.56</v>
      </c>
      <c r="D2047" s="78" t="s">
        <v>182</v>
      </c>
      <c r="E2047" s="79">
        <v>131.36000000000001</v>
      </c>
      <c r="F2047" s="79">
        <v>23.64</v>
      </c>
      <c r="G2047" s="79">
        <f>ROUND((C2047*(E2047)),2)</f>
        <v>336.28</v>
      </c>
      <c r="H2047" s="79">
        <f>ROUND((C2047*(F2047)),2)</f>
        <v>60.52</v>
      </c>
      <c r="I2047" s="79"/>
    </row>
    <row r="2048" spans="1:10" hidden="1" outlineLevel="1" x14ac:dyDescent="0.2">
      <c r="A2048" s="62"/>
      <c r="B2048" s="77" t="s">
        <v>190</v>
      </c>
      <c r="C2048" s="78"/>
      <c r="D2048" s="78"/>
      <c r="E2048" s="79"/>
      <c r="F2048" s="79"/>
      <c r="G2048" s="79"/>
      <c r="H2048" s="79"/>
      <c r="I2048" s="79"/>
    </row>
    <row r="2049" spans="1:10" hidden="1" outlineLevel="1" x14ac:dyDescent="0.2">
      <c r="A2049" s="62"/>
      <c r="B2049" s="76" t="s">
        <v>254</v>
      </c>
      <c r="C2049" s="78">
        <f>+C2045</f>
        <v>1.28</v>
      </c>
      <c r="D2049" s="78" t="s">
        <v>251</v>
      </c>
      <c r="E2049" s="79">
        <v>403.33769999999998</v>
      </c>
      <c r="F2049" s="79">
        <v>0</v>
      </c>
      <c r="G2049" s="79">
        <f>ROUND((C2049*(E2049)),2)</f>
        <v>516.27</v>
      </c>
      <c r="H2049" s="79">
        <f>ROUND((C2049*(F2049)),2)</f>
        <v>0</v>
      </c>
      <c r="I2049" s="79"/>
    </row>
    <row r="2050" spans="1:10" hidden="1" outlineLevel="1" x14ac:dyDescent="0.2">
      <c r="A2050" s="62"/>
      <c r="B2050" s="76" t="s">
        <v>448</v>
      </c>
      <c r="C2050" s="78">
        <v>10</v>
      </c>
      <c r="D2050" s="78" t="s">
        <v>176</v>
      </c>
      <c r="E2050" s="79">
        <v>669.5</v>
      </c>
      <c r="F2050" s="79">
        <v>0</v>
      </c>
      <c r="G2050" s="79">
        <f>ROUND((C2050*(E2050)),2)</f>
        <v>6695</v>
      </c>
      <c r="H2050" s="79">
        <f>ROUND((C2050*(F2050)),2)</f>
        <v>0</v>
      </c>
      <c r="I2050" s="79"/>
    </row>
    <row r="2051" spans="1:10" hidden="1" outlineLevel="1" x14ac:dyDescent="0.2">
      <c r="A2051" s="62"/>
      <c r="B2051" s="76" t="s">
        <v>174</v>
      </c>
      <c r="C2051" s="78"/>
      <c r="D2051" s="78"/>
      <c r="E2051" s="79"/>
      <c r="F2051" s="79"/>
      <c r="G2051" s="79">
        <f>SUM(G2045:G2050)</f>
        <v>19455.72</v>
      </c>
      <c r="H2051" s="79">
        <f>SUM(H2045:H2050)</f>
        <v>2088.91</v>
      </c>
      <c r="I2051" s="79">
        <f>SUM(G2051:H2051)</f>
        <v>21544.63</v>
      </c>
    </row>
    <row r="2052" spans="1:10" collapsed="1" x14ac:dyDescent="0.2">
      <c r="A2052" s="62"/>
      <c r="C2052" s="78"/>
      <c r="D2052" s="78"/>
      <c r="E2052" s="79"/>
      <c r="F2052" s="79"/>
      <c r="G2052" s="79"/>
      <c r="H2052" s="79"/>
      <c r="I2052" s="79"/>
    </row>
    <row r="2053" spans="1:10" ht="24" x14ac:dyDescent="0.2">
      <c r="A2053" s="71">
        <f>+A2041+0.01</f>
        <v>108.1900000000001</v>
      </c>
      <c r="B2053" s="72" t="s">
        <v>472</v>
      </c>
      <c r="C2053" s="73">
        <v>1</v>
      </c>
      <c r="D2053" s="73" t="s">
        <v>196</v>
      </c>
      <c r="E2053" s="74"/>
      <c r="F2053" s="74"/>
      <c r="G2053" s="74">
        <f>+G2063/C2055</f>
        <v>19889.760000000002</v>
      </c>
      <c r="H2053" s="74">
        <f>+H2063/C2055</f>
        <v>2167.04</v>
      </c>
      <c r="I2053" s="75">
        <f>+H2053+G2053</f>
        <v>22056.800000000003</v>
      </c>
      <c r="J2053" s="66" t="s">
        <v>167</v>
      </c>
    </row>
    <row r="2054" spans="1:10" hidden="1" outlineLevel="1" x14ac:dyDescent="0.2">
      <c r="A2054" s="55"/>
      <c r="B2054" s="76" t="s">
        <v>470</v>
      </c>
      <c r="C2054" s="56"/>
      <c r="D2054" s="56"/>
      <c r="E2054" s="57"/>
      <c r="F2054" s="57"/>
      <c r="G2054" s="57"/>
      <c r="H2054" s="57"/>
      <c r="I2054" s="58"/>
      <c r="J2054" s="63"/>
    </row>
    <row r="2055" spans="1:10" hidden="1" outlineLevel="1" x14ac:dyDescent="0.2">
      <c r="A2055" s="55"/>
      <c r="B2055" s="77" t="s">
        <v>169</v>
      </c>
      <c r="C2055" s="78">
        <v>1</v>
      </c>
      <c r="D2055" s="78" t="s">
        <v>196</v>
      </c>
      <c r="E2055" s="57"/>
      <c r="F2055" s="57"/>
      <c r="G2055" s="57"/>
      <c r="H2055" s="57"/>
      <c r="I2055" s="58"/>
      <c r="J2055" s="63"/>
    </row>
    <row r="2056" spans="1:10" hidden="1" outlineLevel="1" x14ac:dyDescent="0.2">
      <c r="A2056" s="62"/>
      <c r="B2056" s="77" t="s">
        <v>170</v>
      </c>
      <c r="C2056" s="78"/>
      <c r="D2056" s="78"/>
      <c r="E2056" s="79"/>
      <c r="F2056" s="79"/>
      <c r="G2056" s="79"/>
      <c r="H2056" s="79"/>
      <c r="I2056" s="79"/>
    </row>
    <row r="2057" spans="1:10" hidden="1" outlineLevel="1" x14ac:dyDescent="0.2">
      <c r="A2057" s="62"/>
      <c r="B2057" s="76" t="s">
        <v>250</v>
      </c>
      <c r="C2057" s="78">
        <v>1.28</v>
      </c>
      <c r="D2057" s="78" t="s">
        <v>251</v>
      </c>
      <c r="E2057" s="79">
        <v>3281.36</v>
      </c>
      <c r="F2057" s="79">
        <v>590.64</v>
      </c>
      <c r="G2057" s="79">
        <f>ROUND((C2057*(E2057)),2)</f>
        <v>4200.1400000000003</v>
      </c>
      <c r="H2057" s="79">
        <f>ROUND((C2057*(F2057)),2)</f>
        <v>756.02</v>
      </c>
      <c r="I2057" s="79"/>
    </row>
    <row r="2058" spans="1:10" hidden="1" outlineLevel="1" x14ac:dyDescent="0.2">
      <c r="A2058" s="62"/>
      <c r="B2058" s="76" t="s">
        <v>452</v>
      </c>
      <c r="C2058" s="78">
        <f>+C2055*1.1</f>
        <v>1.1000000000000001</v>
      </c>
      <c r="D2058" s="78" t="s">
        <v>196</v>
      </c>
      <c r="E2058" s="79">
        <v>7401.88</v>
      </c>
      <c r="F2058" s="79">
        <v>1227.73</v>
      </c>
      <c r="G2058" s="79">
        <f>ROUND((C2058*(E2058)),2)</f>
        <v>8142.07</v>
      </c>
      <c r="H2058" s="79">
        <f>ROUND((C2058*(F2058)),2)</f>
        <v>1350.5</v>
      </c>
      <c r="I2058" s="79"/>
    </row>
    <row r="2059" spans="1:10" hidden="1" outlineLevel="1" x14ac:dyDescent="0.2">
      <c r="A2059" s="62"/>
      <c r="B2059" s="76" t="s">
        <v>253</v>
      </c>
      <c r="C2059" s="78">
        <f>+C2057*2</f>
        <v>2.56</v>
      </c>
      <c r="D2059" s="78" t="s">
        <v>182</v>
      </c>
      <c r="E2059" s="79">
        <v>131.36000000000001</v>
      </c>
      <c r="F2059" s="79">
        <v>23.64</v>
      </c>
      <c r="G2059" s="79">
        <f>ROUND((C2059*(E2059)),2)</f>
        <v>336.28</v>
      </c>
      <c r="H2059" s="79">
        <f>ROUND((C2059*(F2059)),2)</f>
        <v>60.52</v>
      </c>
      <c r="I2059" s="79"/>
    </row>
    <row r="2060" spans="1:10" hidden="1" outlineLevel="1" x14ac:dyDescent="0.2">
      <c r="A2060" s="62"/>
      <c r="B2060" s="77" t="s">
        <v>190</v>
      </c>
      <c r="C2060" s="78"/>
      <c r="D2060" s="78"/>
      <c r="E2060" s="79"/>
      <c r="F2060" s="79"/>
      <c r="G2060" s="79"/>
      <c r="H2060" s="79"/>
      <c r="I2060" s="79"/>
    </row>
    <row r="2061" spans="1:10" hidden="1" outlineLevel="1" x14ac:dyDescent="0.2">
      <c r="A2061" s="62"/>
      <c r="B2061" s="76" t="s">
        <v>254</v>
      </c>
      <c r="C2061" s="78">
        <f>+C2057</f>
        <v>1.28</v>
      </c>
      <c r="D2061" s="78" t="s">
        <v>251</v>
      </c>
      <c r="E2061" s="79">
        <v>403.33769999999998</v>
      </c>
      <c r="F2061" s="79">
        <v>0</v>
      </c>
      <c r="G2061" s="79">
        <f>ROUND((C2061*(E2061)),2)</f>
        <v>516.27</v>
      </c>
      <c r="H2061" s="79">
        <f>ROUND((C2061*(F2061)),2)</f>
        <v>0</v>
      </c>
      <c r="I2061" s="79"/>
    </row>
    <row r="2062" spans="1:10" hidden="1" outlineLevel="1" x14ac:dyDescent="0.2">
      <c r="A2062" s="62"/>
      <c r="B2062" s="76" t="s">
        <v>448</v>
      </c>
      <c r="C2062" s="78">
        <v>10</v>
      </c>
      <c r="D2062" s="78" t="s">
        <v>176</v>
      </c>
      <c r="E2062" s="79">
        <v>669.5</v>
      </c>
      <c r="F2062" s="79">
        <v>0</v>
      </c>
      <c r="G2062" s="79">
        <f>ROUND((C2062*(E2062)),2)</f>
        <v>6695</v>
      </c>
      <c r="H2062" s="79">
        <f>ROUND((C2062*(F2062)),2)</f>
        <v>0</v>
      </c>
      <c r="I2062" s="79"/>
    </row>
    <row r="2063" spans="1:10" hidden="1" outlineLevel="1" x14ac:dyDescent="0.2">
      <c r="A2063" s="62"/>
      <c r="B2063" s="76" t="s">
        <v>174</v>
      </c>
      <c r="C2063" s="78"/>
      <c r="D2063" s="78"/>
      <c r="E2063" s="79"/>
      <c r="F2063" s="79"/>
      <c r="G2063" s="79">
        <f>SUM(G2057:G2062)</f>
        <v>19889.760000000002</v>
      </c>
      <c r="H2063" s="79">
        <f>SUM(H2057:H2062)</f>
        <v>2167.04</v>
      </c>
      <c r="I2063" s="79">
        <f>SUM(G2063:H2063)</f>
        <v>22056.800000000003</v>
      </c>
    </row>
    <row r="2064" spans="1:10" collapsed="1" x14ac:dyDescent="0.2">
      <c r="A2064" s="62"/>
      <c r="C2064" s="78"/>
      <c r="D2064" s="78"/>
      <c r="E2064" s="79"/>
      <c r="F2064" s="79"/>
      <c r="G2064" s="79"/>
      <c r="H2064" s="79"/>
      <c r="I2064" s="79"/>
    </row>
    <row r="2065" spans="1:10" ht="24" x14ac:dyDescent="0.2">
      <c r="A2065" s="71">
        <f>+A2053+0.01</f>
        <v>108.2000000000001</v>
      </c>
      <c r="B2065" s="72" t="s">
        <v>473</v>
      </c>
      <c r="C2065" s="73">
        <v>1</v>
      </c>
      <c r="D2065" s="73" t="s">
        <v>196</v>
      </c>
      <c r="E2065" s="74"/>
      <c r="F2065" s="74"/>
      <c r="G2065" s="74">
        <f>+G2075/C2067</f>
        <v>18934.980000000003</v>
      </c>
      <c r="H2065" s="74">
        <f>+H2075/C2067</f>
        <v>2110.25</v>
      </c>
      <c r="I2065" s="75">
        <f>+H2065+G2065</f>
        <v>21045.230000000003</v>
      </c>
      <c r="J2065" s="66" t="s">
        <v>167</v>
      </c>
    </row>
    <row r="2066" spans="1:10" hidden="1" outlineLevel="1" x14ac:dyDescent="0.2">
      <c r="A2066" s="55"/>
      <c r="B2066" s="76" t="s">
        <v>470</v>
      </c>
      <c r="C2066" s="56"/>
      <c r="D2066" s="56"/>
      <c r="E2066" s="57"/>
      <c r="F2066" s="57"/>
      <c r="G2066" s="57"/>
      <c r="H2066" s="57"/>
      <c r="I2066" s="58"/>
      <c r="J2066" s="63"/>
    </row>
    <row r="2067" spans="1:10" hidden="1" outlineLevel="1" x14ac:dyDescent="0.2">
      <c r="A2067" s="55"/>
      <c r="B2067" s="77" t="s">
        <v>169</v>
      </c>
      <c r="C2067" s="78">
        <v>1</v>
      </c>
      <c r="D2067" s="78" t="s">
        <v>196</v>
      </c>
      <c r="E2067" s="57"/>
      <c r="F2067" s="57"/>
      <c r="G2067" s="57"/>
      <c r="H2067" s="57"/>
      <c r="I2067" s="58"/>
      <c r="J2067" s="63"/>
    </row>
    <row r="2068" spans="1:10" hidden="1" outlineLevel="1" x14ac:dyDescent="0.2">
      <c r="A2068" s="62"/>
      <c r="B2068" s="77" t="s">
        <v>170</v>
      </c>
      <c r="C2068" s="78"/>
      <c r="D2068" s="78"/>
      <c r="E2068" s="79"/>
      <c r="F2068" s="79"/>
      <c r="G2068" s="79"/>
      <c r="H2068" s="79"/>
      <c r="I2068" s="79"/>
    </row>
    <row r="2069" spans="1:10" hidden="1" outlineLevel="1" x14ac:dyDescent="0.2">
      <c r="A2069" s="62"/>
      <c r="B2069" s="76" t="s">
        <v>250</v>
      </c>
      <c r="C2069" s="78">
        <v>1.28</v>
      </c>
      <c r="D2069" s="78" t="s">
        <v>251</v>
      </c>
      <c r="E2069" s="79">
        <v>3281.36</v>
      </c>
      <c r="F2069" s="79">
        <v>590.64</v>
      </c>
      <c r="G2069" s="79">
        <f>ROUND((C2069*(E2069)),2)</f>
        <v>4200.1400000000003</v>
      </c>
      <c r="H2069" s="79">
        <f>ROUND((C2069*(F2069)),2)</f>
        <v>756.02</v>
      </c>
      <c r="I2069" s="79"/>
    </row>
    <row r="2070" spans="1:10" hidden="1" outlineLevel="1" x14ac:dyDescent="0.2">
      <c r="A2070" s="62"/>
      <c r="B2070" s="76" t="s">
        <v>326</v>
      </c>
      <c r="C2070" s="78">
        <f>+C2067*1.1</f>
        <v>1.1000000000000001</v>
      </c>
      <c r="D2070" s="78" t="s">
        <v>196</v>
      </c>
      <c r="E2070" s="79">
        <v>6533.9</v>
      </c>
      <c r="F2070" s="79">
        <v>1176.0999999999999</v>
      </c>
      <c r="G2070" s="79">
        <f>ROUND((C2070*(E2070)),2)</f>
        <v>7187.29</v>
      </c>
      <c r="H2070" s="79">
        <f>ROUND((C2070*(F2070)),2)</f>
        <v>1293.71</v>
      </c>
      <c r="I2070" s="79"/>
    </row>
    <row r="2071" spans="1:10" hidden="1" outlineLevel="1" x14ac:dyDescent="0.2">
      <c r="A2071" s="62"/>
      <c r="B2071" s="76" t="s">
        <v>253</v>
      </c>
      <c r="C2071" s="78">
        <f>+C2069*2</f>
        <v>2.56</v>
      </c>
      <c r="D2071" s="78" t="s">
        <v>182</v>
      </c>
      <c r="E2071" s="79">
        <v>131.36000000000001</v>
      </c>
      <c r="F2071" s="79">
        <v>23.64</v>
      </c>
      <c r="G2071" s="79">
        <f>ROUND((C2071*(E2071)),2)</f>
        <v>336.28</v>
      </c>
      <c r="H2071" s="79">
        <f>ROUND((C2071*(F2071)),2)</f>
        <v>60.52</v>
      </c>
      <c r="I2071" s="79"/>
    </row>
    <row r="2072" spans="1:10" hidden="1" outlineLevel="1" x14ac:dyDescent="0.2">
      <c r="A2072" s="62"/>
      <c r="B2072" s="77" t="s">
        <v>190</v>
      </c>
      <c r="C2072" s="78"/>
      <c r="D2072" s="78"/>
      <c r="E2072" s="79"/>
      <c r="F2072" s="79"/>
      <c r="G2072" s="79"/>
      <c r="H2072" s="79"/>
      <c r="I2072" s="79"/>
    </row>
    <row r="2073" spans="1:10" hidden="1" outlineLevel="1" x14ac:dyDescent="0.2">
      <c r="A2073" s="62"/>
      <c r="B2073" s="76" t="s">
        <v>254</v>
      </c>
      <c r="C2073" s="78">
        <f>+C2069</f>
        <v>1.28</v>
      </c>
      <c r="D2073" s="78" t="s">
        <v>251</v>
      </c>
      <c r="E2073" s="79">
        <v>403.33769999999998</v>
      </c>
      <c r="F2073" s="79">
        <v>0</v>
      </c>
      <c r="G2073" s="79">
        <f>ROUND((C2073*(E2073)),2)</f>
        <v>516.27</v>
      </c>
      <c r="H2073" s="79">
        <f>ROUND((C2073*(F2073)),2)</f>
        <v>0</v>
      </c>
      <c r="I2073" s="79"/>
    </row>
    <row r="2074" spans="1:10" hidden="1" outlineLevel="1" x14ac:dyDescent="0.2">
      <c r="A2074" s="62"/>
      <c r="B2074" s="76" t="s">
        <v>448</v>
      </c>
      <c r="C2074" s="78">
        <v>10</v>
      </c>
      <c r="D2074" s="78" t="s">
        <v>176</v>
      </c>
      <c r="E2074" s="79">
        <v>669.5</v>
      </c>
      <c r="F2074" s="79">
        <v>0</v>
      </c>
      <c r="G2074" s="79">
        <f>ROUND((C2074*(E2074)),2)</f>
        <v>6695</v>
      </c>
      <c r="H2074" s="79">
        <f>ROUND((C2074*(F2074)),2)</f>
        <v>0</v>
      </c>
      <c r="I2074" s="79"/>
    </row>
    <row r="2075" spans="1:10" hidden="1" outlineLevel="1" x14ac:dyDescent="0.2">
      <c r="A2075" s="62"/>
      <c r="B2075" s="76" t="s">
        <v>174</v>
      </c>
      <c r="C2075" s="78"/>
      <c r="D2075" s="78"/>
      <c r="E2075" s="79"/>
      <c r="F2075" s="79"/>
      <c r="G2075" s="79">
        <f>SUM(G2069:G2074)</f>
        <v>18934.980000000003</v>
      </c>
      <c r="H2075" s="79">
        <f>SUM(H2069:H2074)</f>
        <v>2110.25</v>
      </c>
      <c r="I2075" s="79">
        <f>SUM(G2075:H2075)</f>
        <v>21045.230000000003</v>
      </c>
    </row>
    <row r="2076" spans="1:10" collapsed="1" x14ac:dyDescent="0.2">
      <c r="A2076" s="62"/>
      <c r="C2076" s="78"/>
      <c r="D2076" s="78"/>
      <c r="E2076" s="79"/>
      <c r="F2076" s="79"/>
      <c r="G2076" s="79"/>
      <c r="H2076" s="79"/>
      <c r="I2076" s="79"/>
    </row>
    <row r="2077" spans="1:10" x14ac:dyDescent="0.2">
      <c r="A2077" s="67">
        <v>109</v>
      </c>
      <c r="B2077" s="68" t="s">
        <v>474</v>
      </c>
      <c r="C2077" s="69"/>
      <c r="D2077" s="69"/>
      <c r="E2077" s="69"/>
      <c r="F2077" s="69"/>
      <c r="G2077" s="69"/>
      <c r="H2077" s="69"/>
      <c r="I2077" s="69"/>
      <c r="J2077" s="70"/>
    </row>
    <row r="2078" spans="1:10" ht="36" x14ac:dyDescent="0.2">
      <c r="A2078" s="71">
        <f>+A2077+0.01</f>
        <v>109.01</v>
      </c>
      <c r="B2078" s="72" t="s">
        <v>475</v>
      </c>
      <c r="C2078" s="73">
        <v>1</v>
      </c>
      <c r="D2078" s="73" t="s">
        <v>196</v>
      </c>
      <c r="E2078" s="74"/>
      <c r="F2078" s="74"/>
      <c r="G2078" s="74">
        <f>+G2091/C2080</f>
        <v>22985.68</v>
      </c>
      <c r="H2078" s="74">
        <f>+H2091/C2080</f>
        <v>3044.98</v>
      </c>
      <c r="I2078" s="75">
        <f>+H2078+G2078</f>
        <v>26030.66</v>
      </c>
      <c r="J2078" s="66" t="s">
        <v>167</v>
      </c>
    </row>
    <row r="2079" spans="1:10" hidden="1" outlineLevel="1" x14ac:dyDescent="0.2">
      <c r="A2079" s="55"/>
      <c r="B2079" s="76" t="s">
        <v>476</v>
      </c>
      <c r="C2079" s="56"/>
      <c r="D2079" s="56"/>
      <c r="E2079" s="57"/>
      <c r="F2079" s="57"/>
      <c r="G2079" s="57"/>
      <c r="H2079" s="57"/>
      <c r="I2079" s="58"/>
      <c r="J2079" s="63"/>
    </row>
    <row r="2080" spans="1:10" hidden="1" outlineLevel="1" x14ac:dyDescent="0.2">
      <c r="A2080" s="55"/>
      <c r="B2080" s="77" t="s">
        <v>169</v>
      </c>
      <c r="C2080" s="78">
        <v>1</v>
      </c>
      <c r="D2080" s="78" t="s">
        <v>196</v>
      </c>
      <c r="E2080" s="57"/>
      <c r="F2080" s="57"/>
      <c r="G2080" s="57"/>
      <c r="H2080" s="57"/>
      <c r="I2080" s="58"/>
      <c r="J2080" s="63"/>
    </row>
    <row r="2081" spans="1:10" hidden="1" outlineLevel="1" x14ac:dyDescent="0.2">
      <c r="A2081" s="62"/>
      <c r="B2081" s="77" t="s">
        <v>170</v>
      </c>
      <c r="C2081" s="78"/>
      <c r="D2081" s="78"/>
      <c r="E2081" s="79"/>
      <c r="F2081" s="79"/>
      <c r="G2081" s="79"/>
      <c r="H2081" s="79"/>
      <c r="I2081" s="79"/>
    </row>
    <row r="2082" spans="1:10" hidden="1" outlineLevel="1" x14ac:dyDescent="0.2">
      <c r="A2082" s="62"/>
      <c r="B2082" s="76" t="s">
        <v>477</v>
      </c>
      <c r="C2082" s="78">
        <v>1.66</v>
      </c>
      <c r="D2082" s="78" t="s">
        <v>251</v>
      </c>
      <c r="E2082" s="79">
        <v>3281.36</v>
      </c>
      <c r="F2082" s="79">
        <v>590.64</v>
      </c>
      <c r="G2082" s="79">
        <f>ROUND((C2082*(E2082)),2)</f>
        <v>5447.06</v>
      </c>
      <c r="H2082" s="79">
        <f>ROUND((C2082*(F2082)),2)</f>
        <v>980.46</v>
      </c>
      <c r="I2082" s="79"/>
    </row>
    <row r="2083" spans="1:10" hidden="1" outlineLevel="1" x14ac:dyDescent="0.2">
      <c r="A2083" s="62"/>
      <c r="B2083" s="76" t="s">
        <v>478</v>
      </c>
      <c r="C2083" s="78">
        <v>0.1</v>
      </c>
      <c r="D2083" s="78" t="s">
        <v>158</v>
      </c>
      <c r="E2083" s="79">
        <v>17559.32</v>
      </c>
      <c r="F2083" s="79">
        <v>3160.68</v>
      </c>
      <c r="G2083" s="79">
        <f>ROUND((C2083*(E2083)),2)</f>
        <v>1755.93</v>
      </c>
      <c r="H2083" s="79">
        <f>ROUND((C2083*(F2083)),2)</f>
        <v>316.07</v>
      </c>
      <c r="I2083" s="79"/>
    </row>
    <row r="2084" spans="1:10" hidden="1" outlineLevel="1" x14ac:dyDescent="0.2">
      <c r="A2084" s="62"/>
      <c r="B2084" s="76" t="s">
        <v>326</v>
      </c>
      <c r="C2084" s="78">
        <f>+C2080*1.1</f>
        <v>1.1000000000000001</v>
      </c>
      <c r="D2084" s="78" t="s">
        <v>196</v>
      </c>
      <c r="E2084" s="79">
        <v>6533.9</v>
      </c>
      <c r="F2084" s="79">
        <v>1176.0999999999999</v>
      </c>
      <c r="G2084" s="79">
        <f>ROUND((C2084*(E2084)),2)</f>
        <v>7187.29</v>
      </c>
      <c r="H2084" s="79">
        <f>ROUND((C2084*(F2084)),2)</f>
        <v>1293.71</v>
      </c>
      <c r="I2084" s="79"/>
    </row>
    <row r="2085" spans="1:10" hidden="1" outlineLevel="1" x14ac:dyDescent="0.2">
      <c r="A2085" s="62"/>
      <c r="B2085" s="76" t="s">
        <v>479</v>
      </c>
      <c r="C2085" s="78">
        <v>15.95</v>
      </c>
      <c r="D2085" s="78" t="s">
        <v>158</v>
      </c>
      <c r="E2085" s="79">
        <v>131.05000000000001</v>
      </c>
      <c r="F2085" s="79">
        <v>23.59</v>
      </c>
      <c r="G2085" s="79">
        <f>ROUND((C2085*(E2085)),2)</f>
        <v>2090.25</v>
      </c>
      <c r="H2085" s="79">
        <f>ROUND((C2085*(F2085)),2)</f>
        <v>376.26</v>
      </c>
      <c r="I2085" s="79"/>
    </row>
    <row r="2086" spans="1:10" hidden="1" outlineLevel="1" x14ac:dyDescent="0.2">
      <c r="A2086" s="62"/>
      <c r="B2086" s="76" t="s">
        <v>253</v>
      </c>
      <c r="C2086" s="78">
        <f>+C2082*2</f>
        <v>3.32</v>
      </c>
      <c r="D2086" s="78" t="s">
        <v>182</v>
      </c>
      <c r="E2086" s="79">
        <v>131.36000000000001</v>
      </c>
      <c r="F2086" s="79">
        <v>23.64</v>
      </c>
      <c r="G2086" s="79">
        <f>ROUND((C2086*(E2086)),2)</f>
        <v>436.12</v>
      </c>
      <c r="H2086" s="79">
        <f>ROUND((C2086*(F2086)),2)</f>
        <v>78.48</v>
      </c>
      <c r="I2086" s="79"/>
    </row>
    <row r="2087" spans="1:10" hidden="1" outlineLevel="1" x14ac:dyDescent="0.2">
      <c r="A2087" s="62"/>
      <c r="B2087" s="77" t="s">
        <v>190</v>
      </c>
      <c r="C2087" s="78"/>
      <c r="D2087" s="78"/>
      <c r="E2087" s="79"/>
      <c r="F2087" s="79"/>
      <c r="G2087" s="79"/>
      <c r="H2087" s="79"/>
      <c r="I2087" s="79"/>
    </row>
    <row r="2088" spans="1:10" hidden="1" outlineLevel="1" x14ac:dyDescent="0.2">
      <c r="A2088" s="62"/>
      <c r="B2088" s="76" t="s">
        <v>254</v>
      </c>
      <c r="C2088" s="78">
        <f>+C2082</f>
        <v>1.66</v>
      </c>
      <c r="D2088" s="78" t="s">
        <v>251</v>
      </c>
      <c r="E2088" s="79">
        <v>403.33769999999998</v>
      </c>
      <c r="F2088" s="79">
        <v>0</v>
      </c>
      <c r="G2088" s="79">
        <f>ROUND((C2088*(E2088)),2)</f>
        <v>669.54</v>
      </c>
      <c r="H2088" s="79">
        <f>ROUND((C2088*(F2088)),2)</f>
        <v>0</v>
      </c>
      <c r="I2088" s="79"/>
    </row>
    <row r="2089" spans="1:10" hidden="1" outlineLevel="1" x14ac:dyDescent="0.2">
      <c r="A2089" s="62"/>
      <c r="B2089" s="76" t="s">
        <v>480</v>
      </c>
      <c r="C2089" s="78">
        <f>+ROUND((C2083*4.93),2)</f>
        <v>0.49</v>
      </c>
      <c r="D2089" s="78" t="s">
        <v>176</v>
      </c>
      <c r="E2089" s="79">
        <v>47.754481260184683</v>
      </c>
      <c r="F2089" s="79">
        <v>0</v>
      </c>
      <c r="G2089" s="79">
        <f>ROUND((C2089*(E2089)),2)</f>
        <v>23.4</v>
      </c>
      <c r="H2089" s="79">
        <f>ROUND((C2089*(F2089)),2)</f>
        <v>0</v>
      </c>
      <c r="I2089" s="79"/>
    </row>
    <row r="2090" spans="1:10" hidden="1" outlineLevel="1" x14ac:dyDescent="0.2">
      <c r="A2090" s="62"/>
      <c r="B2090" s="76" t="s">
        <v>448</v>
      </c>
      <c r="C2090" s="78">
        <v>8.0299999999999994</v>
      </c>
      <c r="D2090" s="78" t="s">
        <v>176</v>
      </c>
      <c r="E2090" s="79">
        <v>669.5</v>
      </c>
      <c r="F2090" s="79">
        <v>0</v>
      </c>
      <c r="G2090" s="79">
        <f>ROUND((C2090*(E2090)),2)</f>
        <v>5376.09</v>
      </c>
      <c r="H2090" s="79">
        <f>ROUND((C2090*(F2090)),2)</f>
        <v>0</v>
      </c>
      <c r="I2090" s="79"/>
    </row>
    <row r="2091" spans="1:10" hidden="1" outlineLevel="1" x14ac:dyDescent="0.2">
      <c r="A2091" s="62"/>
      <c r="B2091" s="76" t="s">
        <v>174</v>
      </c>
      <c r="C2091" s="78"/>
      <c r="D2091" s="78"/>
      <c r="E2091" s="79"/>
      <c r="F2091" s="79"/>
      <c r="G2091" s="79">
        <f>SUM(G2082:G2090)</f>
        <v>22985.68</v>
      </c>
      <c r="H2091" s="79">
        <f>SUM(H2082:H2090)</f>
        <v>3044.98</v>
      </c>
      <c r="I2091" s="79">
        <f>SUM(G2091:H2091)</f>
        <v>26030.66</v>
      </c>
    </row>
    <row r="2092" spans="1:10" collapsed="1" x14ac:dyDescent="0.2">
      <c r="A2092" s="62"/>
      <c r="C2092" s="78"/>
      <c r="D2092" s="78"/>
      <c r="E2092" s="79"/>
      <c r="F2092" s="79"/>
      <c r="G2092" s="79"/>
      <c r="H2092" s="79"/>
      <c r="I2092" s="79"/>
    </row>
    <row r="2093" spans="1:10" ht="36" x14ac:dyDescent="0.2">
      <c r="A2093" s="71">
        <f>+A2078+0.01</f>
        <v>109.02000000000001</v>
      </c>
      <c r="B2093" s="72" t="s">
        <v>481</v>
      </c>
      <c r="C2093" s="73">
        <v>1</v>
      </c>
      <c r="D2093" s="73" t="s">
        <v>196</v>
      </c>
      <c r="E2093" s="74"/>
      <c r="F2093" s="74"/>
      <c r="G2093" s="74">
        <f>+G2106/C2095</f>
        <v>23144.160000000003</v>
      </c>
      <c r="H2093" s="74">
        <f>+H2106/C2095</f>
        <v>3073.5000000000005</v>
      </c>
      <c r="I2093" s="75">
        <f>+H2093+G2093</f>
        <v>26217.660000000003</v>
      </c>
      <c r="J2093" s="66" t="s">
        <v>167</v>
      </c>
    </row>
    <row r="2094" spans="1:10" hidden="1" outlineLevel="1" x14ac:dyDescent="0.2">
      <c r="A2094" s="55"/>
      <c r="B2094" s="76" t="s">
        <v>476</v>
      </c>
      <c r="C2094" s="56"/>
      <c r="D2094" s="56"/>
      <c r="E2094" s="57"/>
      <c r="F2094" s="57"/>
      <c r="G2094" s="57"/>
      <c r="H2094" s="57"/>
      <c r="I2094" s="58"/>
      <c r="J2094" s="63"/>
    </row>
    <row r="2095" spans="1:10" hidden="1" outlineLevel="1" x14ac:dyDescent="0.2">
      <c r="A2095" s="55"/>
      <c r="B2095" s="77" t="s">
        <v>169</v>
      </c>
      <c r="C2095" s="78">
        <v>1</v>
      </c>
      <c r="D2095" s="78" t="s">
        <v>196</v>
      </c>
      <c r="E2095" s="57"/>
      <c r="F2095" s="57"/>
      <c r="G2095" s="57"/>
      <c r="H2095" s="57"/>
      <c r="I2095" s="58"/>
      <c r="J2095" s="63"/>
    </row>
    <row r="2096" spans="1:10" hidden="1" outlineLevel="1" x14ac:dyDescent="0.2">
      <c r="A2096" s="62"/>
      <c r="B2096" s="77" t="s">
        <v>170</v>
      </c>
      <c r="C2096" s="78"/>
      <c r="D2096" s="78"/>
      <c r="E2096" s="79"/>
      <c r="F2096" s="79"/>
      <c r="G2096" s="79"/>
      <c r="H2096" s="79"/>
      <c r="I2096" s="79"/>
    </row>
    <row r="2097" spans="1:10" hidden="1" outlineLevel="1" x14ac:dyDescent="0.2">
      <c r="A2097" s="62"/>
      <c r="B2097" s="76" t="s">
        <v>477</v>
      </c>
      <c r="C2097" s="78">
        <v>1.66</v>
      </c>
      <c r="D2097" s="78" t="s">
        <v>251</v>
      </c>
      <c r="E2097" s="79">
        <v>3281.36</v>
      </c>
      <c r="F2097" s="79">
        <v>590.64</v>
      </c>
      <c r="G2097" s="79">
        <f>ROUND((C2097*(E2097)),2)</f>
        <v>5447.06</v>
      </c>
      <c r="H2097" s="79">
        <f>ROUND((C2097*(F2097)),2)</f>
        <v>980.46</v>
      </c>
      <c r="I2097" s="79"/>
    </row>
    <row r="2098" spans="1:10" hidden="1" outlineLevel="1" x14ac:dyDescent="0.2">
      <c r="A2098" s="62"/>
      <c r="B2098" s="76" t="s">
        <v>478</v>
      </c>
      <c r="C2098" s="78">
        <v>0.1</v>
      </c>
      <c r="D2098" s="78" t="s">
        <v>158</v>
      </c>
      <c r="E2098" s="79">
        <v>17559.32</v>
      </c>
      <c r="F2098" s="79">
        <v>3160.68</v>
      </c>
      <c r="G2098" s="79">
        <f>ROUND((C2098*(E2098)),2)</f>
        <v>1755.93</v>
      </c>
      <c r="H2098" s="79">
        <f>ROUND((C2098*(F2098)),2)</f>
        <v>316.07</v>
      </c>
      <c r="I2098" s="79"/>
    </row>
    <row r="2099" spans="1:10" hidden="1" outlineLevel="1" x14ac:dyDescent="0.2">
      <c r="A2099" s="62"/>
      <c r="B2099" s="76" t="s">
        <v>335</v>
      </c>
      <c r="C2099" s="78">
        <f>+C2095*1.1</f>
        <v>1.1000000000000001</v>
      </c>
      <c r="D2099" s="78" t="s">
        <v>196</v>
      </c>
      <c r="E2099" s="79">
        <v>6677.97</v>
      </c>
      <c r="F2099" s="79">
        <v>1202.03</v>
      </c>
      <c r="G2099" s="79">
        <f>ROUND((C2099*(E2099)),2)</f>
        <v>7345.77</v>
      </c>
      <c r="H2099" s="79">
        <f>ROUND((C2099*(F2099)),2)</f>
        <v>1322.23</v>
      </c>
      <c r="I2099" s="79"/>
    </row>
    <row r="2100" spans="1:10" hidden="1" outlineLevel="1" x14ac:dyDescent="0.2">
      <c r="A2100" s="62"/>
      <c r="B2100" s="76" t="s">
        <v>479</v>
      </c>
      <c r="C2100" s="78">
        <v>15.95</v>
      </c>
      <c r="D2100" s="78" t="s">
        <v>158</v>
      </c>
      <c r="E2100" s="79">
        <v>131.05000000000001</v>
      </c>
      <c r="F2100" s="79">
        <v>23.59</v>
      </c>
      <c r="G2100" s="79">
        <f>ROUND((C2100*(E2100)),2)</f>
        <v>2090.25</v>
      </c>
      <c r="H2100" s="79">
        <f>ROUND((C2100*(F2100)),2)</f>
        <v>376.26</v>
      </c>
      <c r="I2100" s="79"/>
    </row>
    <row r="2101" spans="1:10" hidden="1" outlineLevel="1" x14ac:dyDescent="0.2">
      <c r="A2101" s="62"/>
      <c r="B2101" s="76" t="s">
        <v>253</v>
      </c>
      <c r="C2101" s="78">
        <f>+C2097*2</f>
        <v>3.32</v>
      </c>
      <c r="D2101" s="78" t="s">
        <v>182</v>
      </c>
      <c r="E2101" s="79">
        <v>131.36000000000001</v>
      </c>
      <c r="F2101" s="79">
        <v>23.64</v>
      </c>
      <c r="G2101" s="79">
        <f>ROUND((C2101*(E2101)),2)</f>
        <v>436.12</v>
      </c>
      <c r="H2101" s="79">
        <f>ROUND((C2101*(F2101)),2)</f>
        <v>78.48</v>
      </c>
      <c r="I2101" s="79"/>
    </row>
    <row r="2102" spans="1:10" hidden="1" outlineLevel="1" x14ac:dyDescent="0.2">
      <c r="A2102" s="62"/>
      <c r="B2102" s="77" t="s">
        <v>190</v>
      </c>
      <c r="C2102" s="78"/>
      <c r="D2102" s="78"/>
      <c r="E2102" s="79"/>
      <c r="F2102" s="79"/>
      <c r="G2102" s="79"/>
      <c r="H2102" s="79"/>
      <c r="I2102" s="79"/>
    </row>
    <row r="2103" spans="1:10" hidden="1" outlineLevel="1" x14ac:dyDescent="0.2">
      <c r="A2103" s="62"/>
      <c r="B2103" s="76" t="s">
        <v>254</v>
      </c>
      <c r="C2103" s="78">
        <f>+C2097</f>
        <v>1.66</v>
      </c>
      <c r="D2103" s="78" t="s">
        <v>251</v>
      </c>
      <c r="E2103" s="79">
        <v>403.33769999999998</v>
      </c>
      <c r="F2103" s="79">
        <v>0</v>
      </c>
      <c r="G2103" s="79">
        <f>ROUND((C2103*(E2103)),2)</f>
        <v>669.54</v>
      </c>
      <c r="H2103" s="79">
        <f>ROUND((C2103*(F2103)),2)</f>
        <v>0</v>
      </c>
      <c r="I2103" s="79"/>
    </row>
    <row r="2104" spans="1:10" hidden="1" outlineLevel="1" x14ac:dyDescent="0.2">
      <c r="A2104" s="62"/>
      <c r="B2104" s="76" t="s">
        <v>480</v>
      </c>
      <c r="C2104" s="78">
        <f>+ROUND((C2098*4.93),2)</f>
        <v>0.49</v>
      </c>
      <c r="D2104" s="78" t="s">
        <v>176</v>
      </c>
      <c r="E2104" s="79">
        <v>47.754481260184683</v>
      </c>
      <c r="F2104" s="79">
        <v>0</v>
      </c>
      <c r="G2104" s="79">
        <f>ROUND((C2104*(E2104)),2)</f>
        <v>23.4</v>
      </c>
      <c r="H2104" s="79">
        <f>ROUND((C2104*(F2104)),2)</f>
        <v>0</v>
      </c>
      <c r="I2104" s="79"/>
    </row>
    <row r="2105" spans="1:10" hidden="1" outlineLevel="1" x14ac:dyDescent="0.2">
      <c r="A2105" s="62"/>
      <c r="B2105" s="76" t="s">
        <v>448</v>
      </c>
      <c r="C2105" s="78">
        <v>8.0299999999999994</v>
      </c>
      <c r="D2105" s="78" t="s">
        <v>176</v>
      </c>
      <c r="E2105" s="79">
        <v>669.5</v>
      </c>
      <c r="F2105" s="79">
        <v>0</v>
      </c>
      <c r="G2105" s="79">
        <f>ROUND((C2105*(E2105)),2)</f>
        <v>5376.09</v>
      </c>
      <c r="H2105" s="79">
        <f>ROUND((C2105*(F2105)),2)</f>
        <v>0</v>
      </c>
      <c r="I2105" s="79"/>
    </row>
    <row r="2106" spans="1:10" hidden="1" outlineLevel="1" x14ac:dyDescent="0.2">
      <c r="A2106" s="62"/>
      <c r="B2106" s="76" t="s">
        <v>174</v>
      </c>
      <c r="C2106" s="78"/>
      <c r="D2106" s="78"/>
      <c r="E2106" s="79"/>
      <c r="F2106" s="79"/>
      <c r="G2106" s="79">
        <f>SUM(G2097:G2105)</f>
        <v>23144.160000000003</v>
      </c>
      <c r="H2106" s="79">
        <f>SUM(H2097:H2105)</f>
        <v>3073.5000000000005</v>
      </c>
      <c r="I2106" s="79">
        <f>SUM(G2106:H2106)</f>
        <v>26217.660000000003</v>
      </c>
    </row>
    <row r="2107" spans="1:10" collapsed="1" x14ac:dyDescent="0.2">
      <c r="A2107" s="62"/>
      <c r="C2107" s="78"/>
      <c r="D2107" s="78"/>
      <c r="E2107" s="79"/>
      <c r="F2107" s="79"/>
      <c r="G2107" s="79"/>
      <c r="H2107" s="79"/>
      <c r="I2107" s="79"/>
    </row>
    <row r="2108" spans="1:10" ht="36" x14ac:dyDescent="0.2">
      <c r="A2108" s="71">
        <f>+A2093+0.01</f>
        <v>109.03000000000002</v>
      </c>
      <c r="B2108" s="72" t="s">
        <v>482</v>
      </c>
      <c r="C2108" s="73">
        <v>1</v>
      </c>
      <c r="D2108" s="73" t="s">
        <v>196</v>
      </c>
      <c r="E2108" s="74"/>
      <c r="F2108" s="74"/>
      <c r="G2108" s="74">
        <f>+G2121/C2110</f>
        <v>23535.68</v>
      </c>
      <c r="H2108" s="74">
        <f>+H2121/C2110</f>
        <v>3143.98</v>
      </c>
      <c r="I2108" s="75">
        <f>+H2108+G2108</f>
        <v>26679.66</v>
      </c>
      <c r="J2108" s="66" t="s">
        <v>167</v>
      </c>
    </row>
    <row r="2109" spans="1:10" hidden="1" outlineLevel="1" x14ac:dyDescent="0.2">
      <c r="A2109" s="55"/>
      <c r="B2109" s="76" t="s">
        <v>476</v>
      </c>
      <c r="C2109" s="56"/>
      <c r="D2109" s="56"/>
      <c r="E2109" s="57"/>
      <c r="F2109" s="57"/>
      <c r="G2109" s="57"/>
      <c r="H2109" s="57"/>
      <c r="I2109" s="58"/>
      <c r="J2109" s="63"/>
    </row>
    <row r="2110" spans="1:10" hidden="1" outlineLevel="1" x14ac:dyDescent="0.2">
      <c r="A2110" s="55"/>
      <c r="B2110" s="77" t="s">
        <v>169</v>
      </c>
      <c r="C2110" s="78">
        <v>1</v>
      </c>
      <c r="D2110" s="78" t="s">
        <v>196</v>
      </c>
      <c r="E2110" s="57"/>
      <c r="F2110" s="57"/>
      <c r="G2110" s="57"/>
      <c r="H2110" s="57"/>
      <c r="I2110" s="58"/>
      <c r="J2110" s="63"/>
    </row>
    <row r="2111" spans="1:10" hidden="1" outlineLevel="1" x14ac:dyDescent="0.2">
      <c r="A2111" s="62"/>
      <c r="B2111" s="77" t="s">
        <v>170</v>
      </c>
      <c r="C2111" s="78"/>
      <c r="D2111" s="78"/>
      <c r="E2111" s="79"/>
      <c r="F2111" s="79"/>
      <c r="G2111" s="79"/>
      <c r="H2111" s="79"/>
      <c r="I2111" s="79"/>
    </row>
    <row r="2112" spans="1:10" hidden="1" outlineLevel="1" x14ac:dyDescent="0.2">
      <c r="A2112" s="62"/>
      <c r="B2112" s="76" t="s">
        <v>477</v>
      </c>
      <c r="C2112" s="78">
        <v>1.66</v>
      </c>
      <c r="D2112" s="78" t="s">
        <v>251</v>
      </c>
      <c r="E2112" s="79">
        <v>3281.36</v>
      </c>
      <c r="F2112" s="79">
        <v>590.64</v>
      </c>
      <c r="G2112" s="79">
        <f>ROUND((C2112*(E2112)),2)</f>
        <v>5447.06</v>
      </c>
      <c r="H2112" s="79">
        <f>ROUND((C2112*(F2112)),2)</f>
        <v>980.46</v>
      </c>
      <c r="I2112" s="79"/>
    </row>
    <row r="2113" spans="1:10" hidden="1" outlineLevel="1" x14ac:dyDescent="0.2">
      <c r="A2113" s="62"/>
      <c r="B2113" s="76" t="s">
        <v>478</v>
      </c>
      <c r="C2113" s="78">
        <v>0.1</v>
      </c>
      <c r="D2113" s="78" t="s">
        <v>158</v>
      </c>
      <c r="E2113" s="79">
        <v>17559.32</v>
      </c>
      <c r="F2113" s="79">
        <v>3160.68</v>
      </c>
      <c r="G2113" s="79">
        <f>ROUND((C2113*(E2113)),2)</f>
        <v>1755.93</v>
      </c>
      <c r="H2113" s="79">
        <f>ROUND((C2113*(F2113)),2)</f>
        <v>316.07</v>
      </c>
      <c r="I2113" s="79"/>
    </row>
    <row r="2114" spans="1:10" hidden="1" outlineLevel="1" x14ac:dyDescent="0.2">
      <c r="A2114" s="62"/>
      <c r="B2114" s="76" t="s">
        <v>483</v>
      </c>
      <c r="C2114" s="78">
        <f>+C2110*1.1</f>
        <v>1.1000000000000001</v>
      </c>
      <c r="D2114" s="78" t="s">
        <v>196</v>
      </c>
      <c r="E2114" s="79">
        <v>7033.9</v>
      </c>
      <c r="F2114" s="79">
        <v>1266.0999999999999</v>
      </c>
      <c r="G2114" s="79">
        <f>ROUND((C2114*(E2114)),2)</f>
        <v>7737.29</v>
      </c>
      <c r="H2114" s="79">
        <f>ROUND((C2114*(F2114)),2)</f>
        <v>1392.71</v>
      </c>
      <c r="I2114" s="79"/>
    </row>
    <row r="2115" spans="1:10" hidden="1" outlineLevel="1" x14ac:dyDescent="0.2">
      <c r="A2115" s="62"/>
      <c r="B2115" s="76" t="s">
        <v>479</v>
      </c>
      <c r="C2115" s="78">
        <v>15.95</v>
      </c>
      <c r="D2115" s="78" t="s">
        <v>158</v>
      </c>
      <c r="E2115" s="79">
        <v>131.05000000000001</v>
      </c>
      <c r="F2115" s="79">
        <v>23.59</v>
      </c>
      <c r="G2115" s="79">
        <f>ROUND((C2115*(E2115)),2)</f>
        <v>2090.25</v>
      </c>
      <c r="H2115" s="79">
        <f>ROUND((C2115*(F2115)),2)</f>
        <v>376.26</v>
      </c>
      <c r="I2115" s="79"/>
    </row>
    <row r="2116" spans="1:10" hidden="1" outlineLevel="1" x14ac:dyDescent="0.2">
      <c r="A2116" s="62"/>
      <c r="B2116" s="76" t="s">
        <v>253</v>
      </c>
      <c r="C2116" s="78">
        <f>+C2112*2</f>
        <v>3.32</v>
      </c>
      <c r="D2116" s="78" t="s">
        <v>182</v>
      </c>
      <c r="E2116" s="79">
        <v>131.36000000000001</v>
      </c>
      <c r="F2116" s="79">
        <v>23.64</v>
      </c>
      <c r="G2116" s="79">
        <f>ROUND((C2116*(E2116)),2)</f>
        <v>436.12</v>
      </c>
      <c r="H2116" s="79">
        <f>ROUND((C2116*(F2116)),2)</f>
        <v>78.48</v>
      </c>
      <c r="I2116" s="79"/>
    </row>
    <row r="2117" spans="1:10" hidden="1" outlineLevel="1" x14ac:dyDescent="0.2">
      <c r="A2117" s="62"/>
      <c r="B2117" s="77" t="s">
        <v>190</v>
      </c>
      <c r="C2117" s="78"/>
      <c r="D2117" s="78"/>
      <c r="E2117" s="79"/>
      <c r="F2117" s="79"/>
      <c r="G2117" s="79"/>
      <c r="H2117" s="79"/>
      <c r="I2117" s="79"/>
    </row>
    <row r="2118" spans="1:10" hidden="1" outlineLevel="1" x14ac:dyDescent="0.2">
      <c r="A2118" s="62"/>
      <c r="B2118" s="76" t="s">
        <v>254</v>
      </c>
      <c r="C2118" s="78">
        <f>+C2112</f>
        <v>1.66</v>
      </c>
      <c r="D2118" s="78" t="s">
        <v>251</v>
      </c>
      <c r="E2118" s="79">
        <v>403.33769999999998</v>
      </c>
      <c r="F2118" s="79">
        <v>0</v>
      </c>
      <c r="G2118" s="79">
        <f>ROUND((C2118*(E2118)),2)</f>
        <v>669.54</v>
      </c>
      <c r="H2118" s="79">
        <f>ROUND((C2118*(F2118)),2)</f>
        <v>0</v>
      </c>
      <c r="I2118" s="79"/>
    </row>
    <row r="2119" spans="1:10" hidden="1" outlineLevel="1" x14ac:dyDescent="0.2">
      <c r="A2119" s="62"/>
      <c r="B2119" s="76" t="s">
        <v>480</v>
      </c>
      <c r="C2119" s="78">
        <f>+ROUND((C2113*4.93),2)</f>
        <v>0.49</v>
      </c>
      <c r="D2119" s="78" t="s">
        <v>176</v>
      </c>
      <c r="E2119" s="79">
        <v>47.754481260184683</v>
      </c>
      <c r="F2119" s="79">
        <v>0</v>
      </c>
      <c r="G2119" s="79">
        <f>ROUND((C2119*(E2119)),2)</f>
        <v>23.4</v>
      </c>
      <c r="H2119" s="79">
        <f>ROUND((C2119*(F2119)),2)</f>
        <v>0</v>
      </c>
      <c r="I2119" s="79"/>
    </row>
    <row r="2120" spans="1:10" hidden="1" outlineLevel="1" x14ac:dyDescent="0.2">
      <c r="A2120" s="62"/>
      <c r="B2120" s="76" t="s">
        <v>448</v>
      </c>
      <c r="C2120" s="78">
        <v>8.0299999999999994</v>
      </c>
      <c r="D2120" s="78" t="s">
        <v>176</v>
      </c>
      <c r="E2120" s="79">
        <v>669.5</v>
      </c>
      <c r="F2120" s="79">
        <v>0</v>
      </c>
      <c r="G2120" s="79">
        <f>ROUND((C2120*(E2120)),2)</f>
        <v>5376.09</v>
      </c>
      <c r="H2120" s="79">
        <f>ROUND((C2120*(F2120)),2)</f>
        <v>0</v>
      </c>
      <c r="I2120" s="79"/>
    </row>
    <row r="2121" spans="1:10" hidden="1" outlineLevel="1" x14ac:dyDescent="0.2">
      <c r="A2121" s="62"/>
      <c r="B2121" s="76" t="s">
        <v>174</v>
      </c>
      <c r="C2121" s="78"/>
      <c r="D2121" s="78"/>
      <c r="E2121" s="79"/>
      <c r="F2121" s="79"/>
      <c r="G2121" s="79">
        <f>SUM(G2112:G2120)</f>
        <v>23535.68</v>
      </c>
      <c r="H2121" s="79">
        <f>SUM(H2112:H2120)</f>
        <v>3143.98</v>
      </c>
      <c r="I2121" s="79">
        <f>SUM(G2121:H2121)</f>
        <v>26679.66</v>
      </c>
    </row>
    <row r="2122" spans="1:10" collapsed="1" x14ac:dyDescent="0.2">
      <c r="A2122" s="62"/>
      <c r="C2122" s="78"/>
      <c r="D2122" s="78"/>
      <c r="E2122" s="79"/>
      <c r="F2122" s="79"/>
      <c r="G2122" s="79"/>
      <c r="H2122" s="79"/>
      <c r="I2122" s="79"/>
    </row>
    <row r="2123" spans="1:10" x14ac:dyDescent="0.2">
      <c r="A2123" s="67">
        <v>110</v>
      </c>
      <c r="B2123" s="68" t="s">
        <v>484</v>
      </c>
      <c r="C2123" s="69"/>
      <c r="D2123" s="69"/>
      <c r="E2123" s="69"/>
      <c r="F2123" s="69"/>
      <c r="G2123" s="69"/>
      <c r="H2123" s="69"/>
      <c r="I2123" s="69"/>
      <c r="J2123" s="70"/>
    </row>
    <row r="2124" spans="1:10" ht="24" x14ac:dyDescent="0.2">
      <c r="A2124" s="71">
        <f>+A2123+0.01</f>
        <v>110.01</v>
      </c>
      <c r="B2124" s="72" t="s">
        <v>485</v>
      </c>
      <c r="C2124" s="73">
        <v>1</v>
      </c>
      <c r="D2124" s="73" t="s">
        <v>196</v>
      </c>
      <c r="E2124" s="74"/>
      <c r="F2124" s="74"/>
      <c r="G2124" s="74">
        <f>+G2134/C2126</f>
        <v>35019.94</v>
      </c>
      <c r="H2124" s="74">
        <f>+H2134/C2126</f>
        <v>3066.46</v>
      </c>
      <c r="I2124" s="75">
        <f>+H2124+G2124</f>
        <v>38086.400000000001</v>
      </c>
      <c r="J2124" s="66" t="s">
        <v>167</v>
      </c>
    </row>
    <row r="2125" spans="1:10" hidden="1" outlineLevel="1" x14ac:dyDescent="0.2">
      <c r="A2125" s="55"/>
      <c r="B2125" s="76" t="s">
        <v>486</v>
      </c>
      <c r="C2125" s="56"/>
      <c r="D2125" s="56"/>
      <c r="E2125" s="57"/>
      <c r="F2125" s="57"/>
      <c r="G2125" s="57"/>
      <c r="H2125" s="57"/>
      <c r="I2125" s="58"/>
      <c r="J2125" s="63"/>
    </row>
    <row r="2126" spans="1:10" hidden="1" outlineLevel="1" x14ac:dyDescent="0.2">
      <c r="A2126" s="55"/>
      <c r="B2126" s="77" t="s">
        <v>169</v>
      </c>
      <c r="C2126" s="78">
        <v>1</v>
      </c>
      <c r="D2126" s="78" t="s">
        <v>196</v>
      </c>
      <c r="E2126" s="57"/>
      <c r="F2126" s="57"/>
      <c r="G2126" s="57"/>
      <c r="H2126" s="57"/>
      <c r="I2126" s="58"/>
      <c r="J2126" s="63"/>
    </row>
    <row r="2127" spans="1:10" hidden="1" outlineLevel="1" x14ac:dyDescent="0.2">
      <c r="A2127" s="62"/>
      <c r="B2127" s="77" t="s">
        <v>170</v>
      </c>
      <c r="C2127" s="78"/>
      <c r="D2127" s="78"/>
      <c r="E2127" s="79"/>
      <c r="F2127" s="79"/>
      <c r="G2127" s="79"/>
      <c r="H2127" s="79"/>
      <c r="I2127" s="79"/>
    </row>
    <row r="2128" spans="1:10" hidden="1" outlineLevel="1" x14ac:dyDescent="0.2">
      <c r="A2128" s="62"/>
      <c r="B2128" s="76" t="s">
        <v>250</v>
      </c>
      <c r="C2128" s="78">
        <v>2.85</v>
      </c>
      <c r="D2128" s="78" t="s">
        <v>251</v>
      </c>
      <c r="E2128" s="79">
        <v>3281.36</v>
      </c>
      <c r="F2128" s="79">
        <v>590.64</v>
      </c>
      <c r="G2128" s="79">
        <f>ROUND((C2128*(E2128)),2)</f>
        <v>9351.8799999999992</v>
      </c>
      <c r="H2128" s="79">
        <f>ROUND((C2128*(F2128)),2)</f>
        <v>1683.32</v>
      </c>
      <c r="I2128" s="79"/>
    </row>
    <row r="2129" spans="1:10" hidden="1" outlineLevel="1" x14ac:dyDescent="0.2">
      <c r="A2129" s="62"/>
      <c r="B2129" s="76" t="s">
        <v>279</v>
      </c>
      <c r="C2129" s="78">
        <f>+C2126*1.1</f>
        <v>1.1000000000000001</v>
      </c>
      <c r="D2129" s="78" t="s">
        <v>196</v>
      </c>
      <c r="E2129" s="79">
        <v>6886.21</v>
      </c>
      <c r="F2129" s="79">
        <v>1134.8999999999999</v>
      </c>
      <c r="G2129" s="79">
        <f>ROUND((C2129*(E2129)),2)</f>
        <v>7574.83</v>
      </c>
      <c r="H2129" s="79">
        <f>ROUND((C2129*(F2129)),2)</f>
        <v>1248.3900000000001</v>
      </c>
      <c r="I2129" s="79"/>
    </row>
    <row r="2130" spans="1:10" hidden="1" outlineLevel="1" x14ac:dyDescent="0.2">
      <c r="A2130" s="62"/>
      <c r="B2130" s="76" t="s">
        <v>253</v>
      </c>
      <c r="C2130" s="78">
        <f>+C2128*2</f>
        <v>5.7</v>
      </c>
      <c r="D2130" s="78" t="s">
        <v>182</v>
      </c>
      <c r="E2130" s="79">
        <v>131.36000000000001</v>
      </c>
      <c r="F2130" s="79">
        <v>23.64</v>
      </c>
      <c r="G2130" s="79">
        <f>ROUND((C2130*(E2130)),2)</f>
        <v>748.75</v>
      </c>
      <c r="H2130" s="79">
        <f>ROUND((C2130*(F2130)),2)</f>
        <v>134.75</v>
      </c>
      <c r="I2130" s="79"/>
    </row>
    <row r="2131" spans="1:10" hidden="1" outlineLevel="1" x14ac:dyDescent="0.2">
      <c r="A2131" s="62"/>
      <c r="B2131" s="77" t="s">
        <v>190</v>
      </c>
      <c r="C2131" s="78"/>
      <c r="D2131" s="78"/>
      <c r="E2131" s="79"/>
      <c r="F2131" s="79"/>
      <c r="G2131" s="79"/>
      <c r="H2131" s="79"/>
      <c r="I2131" s="79"/>
    </row>
    <row r="2132" spans="1:10" hidden="1" outlineLevel="1" x14ac:dyDescent="0.2">
      <c r="A2132" s="62"/>
      <c r="B2132" s="76" t="s">
        <v>487</v>
      </c>
      <c r="C2132" s="78">
        <v>2</v>
      </c>
      <c r="D2132" s="78" t="s">
        <v>158</v>
      </c>
      <c r="E2132" s="79">
        <v>3535.1145000000001</v>
      </c>
      <c r="F2132" s="79">
        <v>0</v>
      </c>
      <c r="G2132" s="79">
        <f>ROUND((C2132*(E2132)),2)</f>
        <v>7070.23</v>
      </c>
      <c r="H2132" s="79">
        <f>ROUND((C2132*(F2132)),2)</f>
        <v>0</v>
      </c>
      <c r="I2132" s="79"/>
    </row>
    <row r="2133" spans="1:10" hidden="1" outlineLevel="1" x14ac:dyDescent="0.2">
      <c r="A2133" s="62"/>
      <c r="B2133" s="76" t="s">
        <v>488</v>
      </c>
      <c r="C2133" s="78">
        <v>1</v>
      </c>
      <c r="D2133" s="78" t="s">
        <v>158</v>
      </c>
      <c r="E2133" s="79">
        <v>10274.25</v>
      </c>
      <c r="F2133" s="79">
        <v>0</v>
      </c>
      <c r="G2133" s="79">
        <f>ROUND((C2133*(E2133)),2)</f>
        <v>10274.25</v>
      </c>
      <c r="H2133" s="79">
        <f>ROUND((C2133*(F2133)),2)</f>
        <v>0</v>
      </c>
      <c r="I2133" s="79"/>
    </row>
    <row r="2134" spans="1:10" hidden="1" outlineLevel="1" x14ac:dyDescent="0.2">
      <c r="A2134" s="62"/>
      <c r="B2134" s="76" t="s">
        <v>174</v>
      </c>
      <c r="C2134" s="78"/>
      <c r="D2134" s="78"/>
      <c r="E2134" s="79"/>
      <c r="F2134" s="79"/>
      <c r="G2134" s="79">
        <f>SUM(G2128:G2133)</f>
        <v>35019.94</v>
      </c>
      <c r="H2134" s="79">
        <f>SUM(H2128:H2133)</f>
        <v>3066.46</v>
      </c>
      <c r="I2134" s="79">
        <f>SUM(G2134:H2134)</f>
        <v>38086.400000000001</v>
      </c>
    </row>
    <row r="2135" spans="1:10" collapsed="1" x14ac:dyDescent="0.2">
      <c r="A2135" s="62"/>
      <c r="C2135" s="78"/>
      <c r="D2135" s="78"/>
      <c r="E2135" s="79"/>
      <c r="F2135" s="79"/>
      <c r="G2135" s="79"/>
      <c r="H2135" s="79"/>
      <c r="I2135" s="79"/>
    </row>
    <row r="2136" spans="1:10" ht="24" x14ac:dyDescent="0.2">
      <c r="A2136" s="71">
        <f>+A2124+0.01</f>
        <v>110.02000000000001</v>
      </c>
      <c r="B2136" s="72" t="s">
        <v>489</v>
      </c>
      <c r="C2136" s="73">
        <v>1</v>
      </c>
      <c r="D2136" s="73" t="s">
        <v>196</v>
      </c>
      <c r="E2136" s="74"/>
      <c r="F2136" s="74"/>
      <c r="G2136" s="74">
        <f>+G2146/C2138</f>
        <v>35153.14</v>
      </c>
      <c r="H2136" s="74">
        <f>+H2146/C2138</f>
        <v>3090.4399999999996</v>
      </c>
      <c r="I2136" s="75">
        <f>+H2136+G2136</f>
        <v>38243.58</v>
      </c>
      <c r="J2136" s="66" t="s">
        <v>167</v>
      </c>
    </row>
    <row r="2137" spans="1:10" hidden="1" outlineLevel="1" x14ac:dyDescent="0.2">
      <c r="A2137" s="55"/>
      <c r="B2137" s="76" t="s">
        <v>486</v>
      </c>
      <c r="C2137" s="56"/>
      <c r="D2137" s="56"/>
      <c r="E2137" s="57"/>
      <c r="F2137" s="57"/>
      <c r="G2137" s="57"/>
      <c r="H2137" s="57"/>
      <c r="I2137" s="58"/>
      <c r="J2137" s="63"/>
    </row>
    <row r="2138" spans="1:10" hidden="1" outlineLevel="1" x14ac:dyDescent="0.2">
      <c r="A2138" s="55"/>
      <c r="B2138" s="77" t="s">
        <v>169</v>
      </c>
      <c r="C2138" s="78">
        <v>1</v>
      </c>
      <c r="D2138" s="78" t="s">
        <v>196</v>
      </c>
      <c r="E2138" s="57"/>
      <c r="F2138" s="57"/>
      <c r="G2138" s="57"/>
      <c r="H2138" s="57"/>
      <c r="I2138" s="58"/>
      <c r="J2138" s="63"/>
    </row>
    <row r="2139" spans="1:10" hidden="1" outlineLevel="1" x14ac:dyDescent="0.2">
      <c r="A2139" s="62"/>
      <c r="B2139" s="77" t="s">
        <v>170</v>
      </c>
      <c r="C2139" s="78"/>
      <c r="D2139" s="78"/>
      <c r="E2139" s="79"/>
      <c r="F2139" s="79"/>
      <c r="G2139" s="79"/>
      <c r="H2139" s="79"/>
      <c r="I2139" s="79"/>
    </row>
    <row r="2140" spans="1:10" hidden="1" outlineLevel="1" x14ac:dyDescent="0.2">
      <c r="A2140" s="62"/>
      <c r="B2140" s="76" t="s">
        <v>250</v>
      </c>
      <c r="C2140" s="78">
        <v>2.85</v>
      </c>
      <c r="D2140" s="78" t="s">
        <v>251</v>
      </c>
      <c r="E2140" s="79">
        <v>3281.36</v>
      </c>
      <c r="F2140" s="79">
        <v>590.64</v>
      </c>
      <c r="G2140" s="79">
        <f>ROUND((C2140*(E2140)),2)</f>
        <v>9351.8799999999992</v>
      </c>
      <c r="H2140" s="79">
        <f>ROUND((C2140*(F2140)),2)</f>
        <v>1683.32</v>
      </c>
      <c r="I2140" s="79"/>
    </row>
    <row r="2141" spans="1:10" hidden="1" outlineLevel="1" x14ac:dyDescent="0.2">
      <c r="A2141" s="62"/>
      <c r="B2141" s="76" t="s">
        <v>450</v>
      </c>
      <c r="C2141" s="78">
        <f>+C2138*1.1</f>
        <v>1.1000000000000001</v>
      </c>
      <c r="D2141" s="78" t="s">
        <v>196</v>
      </c>
      <c r="E2141" s="79">
        <v>7007.3</v>
      </c>
      <c r="F2141" s="79">
        <v>1156.7</v>
      </c>
      <c r="G2141" s="79">
        <f>ROUND((C2141*(E2141)),2)</f>
        <v>7708.03</v>
      </c>
      <c r="H2141" s="79">
        <f>ROUND((C2141*(F2141)),2)</f>
        <v>1272.3699999999999</v>
      </c>
      <c r="I2141" s="79"/>
    </row>
    <row r="2142" spans="1:10" hidden="1" outlineLevel="1" x14ac:dyDescent="0.2">
      <c r="A2142" s="62"/>
      <c r="B2142" s="76" t="s">
        <v>253</v>
      </c>
      <c r="C2142" s="78">
        <f>+C2140*2</f>
        <v>5.7</v>
      </c>
      <c r="D2142" s="78" t="s">
        <v>182</v>
      </c>
      <c r="E2142" s="79">
        <v>131.36000000000001</v>
      </c>
      <c r="F2142" s="79">
        <v>23.64</v>
      </c>
      <c r="G2142" s="79">
        <f>ROUND((C2142*(E2142)),2)</f>
        <v>748.75</v>
      </c>
      <c r="H2142" s="79">
        <f>ROUND((C2142*(F2142)),2)</f>
        <v>134.75</v>
      </c>
      <c r="I2142" s="79"/>
    </row>
    <row r="2143" spans="1:10" hidden="1" outlineLevel="1" x14ac:dyDescent="0.2">
      <c r="A2143" s="62"/>
      <c r="B2143" s="77" t="s">
        <v>190</v>
      </c>
      <c r="C2143" s="78"/>
      <c r="D2143" s="78"/>
      <c r="E2143" s="79"/>
      <c r="F2143" s="79"/>
      <c r="G2143" s="79"/>
      <c r="H2143" s="79"/>
      <c r="I2143" s="79"/>
    </row>
    <row r="2144" spans="1:10" hidden="1" outlineLevel="1" x14ac:dyDescent="0.2">
      <c r="A2144" s="62"/>
      <c r="B2144" s="76" t="s">
        <v>487</v>
      </c>
      <c r="C2144" s="78">
        <v>2</v>
      </c>
      <c r="D2144" s="78" t="s">
        <v>158</v>
      </c>
      <c r="E2144" s="79">
        <v>3535.1145000000001</v>
      </c>
      <c r="F2144" s="79">
        <v>0</v>
      </c>
      <c r="G2144" s="79">
        <f>ROUND((C2144*(E2144)),2)</f>
        <v>7070.23</v>
      </c>
      <c r="H2144" s="79">
        <f>ROUND((C2144*(F2144)),2)</f>
        <v>0</v>
      </c>
      <c r="I2144" s="79"/>
    </row>
    <row r="2145" spans="1:10" hidden="1" outlineLevel="1" x14ac:dyDescent="0.2">
      <c r="A2145" s="62"/>
      <c r="B2145" s="76" t="s">
        <v>488</v>
      </c>
      <c r="C2145" s="78">
        <v>1</v>
      </c>
      <c r="D2145" s="78" t="s">
        <v>158</v>
      </c>
      <c r="E2145" s="79">
        <v>10274.25</v>
      </c>
      <c r="F2145" s="79">
        <v>0</v>
      </c>
      <c r="G2145" s="79">
        <f>ROUND((C2145*(E2145)),2)</f>
        <v>10274.25</v>
      </c>
      <c r="H2145" s="79">
        <f>ROUND((C2145*(F2145)),2)</f>
        <v>0</v>
      </c>
      <c r="I2145" s="79"/>
    </row>
    <row r="2146" spans="1:10" hidden="1" outlineLevel="1" x14ac:dyDescent="0.2">
      <c r="A2146" s="62"/>
      <c r="B2146" s="76" t="s">
        <v>174</v>
      </c>
      <c r="C2146" s="78"/>
      <c r="D2146" s="78"/>
      <c r="E2146" s="79"/>
      <c r="F2146" s="79"/>
      <c r="G2146" s="79">
        <f>SUM(G2140:G2145)</f>
        <v>35153.14</v>
      </c>
      <c r="H2146" s="79">
        <f>SUM(H2140:H2145)</f>
        <v>3090.4399999999996</v>
      </c>
      <c r="I2146" s="79">
        <f>SUM(G2146:H2146)</f>
        <v>38243.58</v>
      </c>
    </row>
    <row r="2147" spans="1:10" collapsed="1" x14ac:dyDescent="0.2">
      <c r="A2147" s="62"/>
      <c r="C2147" s="78"/>
      <c r="D2147" s="78"/>
      <c r="E2147" s="79"/>
      <c r="F2147" s="79"/>
      <c r="G2147" s="79"/>
      <c r="H2147" s="79"/>
      <c r="I2147" s="79"/>
    </row>
    <row r="2148" spans="1:10" ht="24" x14ac:dyDescent="0.2">
      <c r="A2148" s="71">
        <f>+A2136+0.01</f>
        <v>110.03000000000002</v>
      </c>
      <c r="B2148" s="72" t="s">
        <v>490</v>
      </c>
      <c r="C2148" s="73">
        <v>1</v>
      </c>
      <c r="D2148" s="73" t="s">
        <v>196</v>
      </c>
      <c r="E2148" s="74"/>
      <c r="F2148" s="74"/>
      <c r="G2148" s="74">
        <f>+G2158/C2150</f>
        <v>35587.179999999993</v>
      </c>
      <c r="H2148" s="74">
        <f>+H2158/C2150</f>
        <v>3168.5699999999997</v>
      </c>
      <c r="I2148" s="75">
        <f>+H2148+G2148</f>
        <v>38755.749999999993</v>
      </c>
      <c r="J2148" s="66" t="s">
        <v>167</v>
      </c>
    </row>
    <row r="2149" spans="1:10" hidden="1" outlineLevel="1" x14ac:dyDescent="0.2">
      <c r="A2149" s="55"/>
      <c r="B2149" s="76" t="s">
        <v>486</v>
      </c>
      <c r="C2149" s="56"/>
      <c r="D2149" s="56"/>
      <c r="E2149" s="57"/>
      <c r="F2149" s="57"/>
      <c r="G2149" s="57"/>
      <c r="H2149" s="57"/>
      <c r="I2149" s="58"/>
      <c r="J2149" s="63"/>
    </row>
    <row r="2150" spans="1:10" hidden="1" outlineLevel="1" x14ac:dyDescent="0.2">
      <c r="A2150" s="55"/>
      <c r="B2150" s="77" t="s">
        <v>169</v>
      </c>
      <c r="C2150" s="78">
        <v>1</v>
      </c>
      <c r="D2150" s="78" t="s">
        <v>196</v>
      </c>
      <c r="E2150" s="57"/>
      <c r="F2150" s="57"/>
      <c r="G2150" s="57"/>
      <c r="H2150" s="57"/>
      <c r="I2150" s="58"/>
      <c r="J2150" s="63"/>
    </row>
    <row r="2151" spans="1:10" hidden="1" outlineLevel="1" x14ac:dyDescent="0.2">
      <c r="A2151" s="62"/>
      <c r="B2151" s="77" t="s">
        <v>170</v>
      </c>
      <c r="C2151" s="78"/>
      <c r="D2151" s="78"/>
      <c r="E2151" s="79"/>
      <c r="F2151" s="79"/>
      <c r="G2151" s="79"/>
      <c r="H2151" s="79"/>
      <c r="I2151" s="79"/>
    </row>
    <row r="2152" spans="1:10" hidden="1" outlineLevel="1" x14ac:dyDescent="0.2">
      <c r="A2152" s="62"/>
      <c r="B2152" s="76" t="s">
        <v>250</v>
      </c>
      <c r="C2152" s="78">
        <v>2.85</v>
      </c>
      <c r="D2152" s="78" t="s">
        <v>251</v>
      </c>
      <c r="E2152" s="79">
        <v>3281.36</v>
      </c>
      <c r="F2152" s="79">
        <v>590.64</v>
      </c>
      <c r="G2152" s="79">
        <f>ROUND((C2152*(E2152)),2)</f>
        <v>9351.8799999999992</v>
      </c>
      <c r="H2152" s="79">
        <f>ROUND((C2152*(F2152)),2)</f>
        <v>1683.32</v>
      </c>
      <c r="I2152" s="79"/>
    </row>
    <row r="2153" spans="1:10" hidden="1" outlineLevel="1" x14ac:dyDescent="0.2">
      <c r="A2153" s="62"/>
      <c r="B2153" s="76" t="s">
        <v>452</v>
      </c>
      <c r="C2153" s="78">
        <f>+C2150*1.1</f>
        <v>1.1000000000000001</v>
      </c>
      <c r="D2153" s="78" t="s">
        <v>196</v>
      </c>
      <c r="E2153" s="79">
        <v>7401.88</v>
      </c>
      <c r="F2153" s="79">
        <v>1227.73</v>
      </c>
      <c r="G2153" s="79">
        <f>ROUND((C2153*(E2153)),2)</f>
        <v>8142.07</v>
      </c>
      <c r="H2153" s="79">
        <f>ROUND((C2153*(F2153)),2)</f>
        <v>1350.5</v>
      </c>
      <c r="I2153" s="79"/>
    </row>
    <row r="2154" spans="1:10" hidden="1" outlineLevel="1" x14ac:dyDescent="0.2">
      <c r="A2154" s="62"/>
      <c r="B2154" s="76" t="s">
        <v>253</v>
      </c>
      <c r="C2154" s="78">
        <f>+C2152*2</f>
        <v>5.7</v>
      </c>
      <c r="D2154" s="78" t="s">
        <v>182</v>
      </c>
      <c r="E2154" s="79">
        <v>131.36000000000001</v>
      </c>
      <c r="F2154" s="79">
        <v>23.64</v>
      </c>
      <c r="G2154" s="79">
        <f>ROUND((C2154*(E2154)),2)</f>
        <v>748.75</v>
      </c>
      <c r="H2154" s="79">
        <f>ROUND((C2154*(F2154)),2)</f>
        <v>134.75</v>
      </c>
      <c r="I2154" s="79"/>
    </row>
    <row r="2155" spans="1:10" hidden="1" outlineLevel="1" x14ac:dyDescent="0.2">
      <c r="A2155" s="62"/>
      <c r="B2155" s="77" t="s">
        <v>190</v>
      </c>
      <c r="C2155" s="78"/>
      <c r="D2155" s="78"/>
      <c r="E2155" s="79"/>
      <c r="F2155" s="79"/>
      <c r="G2155" s="79"/>
      <c r="H2155" s="79"/>
      <c r="I2155" s="79"/>
    </row>
    <row r="2156" spans="1:10" hidden="1" outlineLevel="1" x14ac:dyDescent="0.2">
      <c r="A2156" s="62"/>
      <c r="B2156" s="76" t="s">
        <v>487</v>
      </c>
      <c r="C2156" s="78">
        <v>2</v>
      </c>
      <c r="D2156" s="78" t="s">
        <v>158</v>
      </c>
      <c r="E2156" s="79">
        <v>3535.1145000000001</v>
      </c>
      <c r="F2156" s="79">
        <v>0</v>
      </c>
      <c r="G2156" s="79">
        <f>ROUND((C2156*(E2156)),2)</f>
        <v>7070.23</v>
      </c>
      <c r="H2156" s="79">
        <f>ROUND((C2156*(F2156)),2)</f>
        <v>0</v>
      </c>
      <c r="I2156" s="79"/>
    </row>
    <row r="2157" spans="1:10" hidden="1" outlineLevel="1" x14ac:dyDescent="0.2">
      <c r="A2157" s="62"/>
      <c r="B2157" s="76" t="s">
        <v>488</v>
      </c>
      <c r="C2157" s="78">
        <v>1</v>
      </c>
      <c r="D2157" s="78" t="s">
        <v>158</v>
      </c>
      <c r="E2157" s="79">
        <v>10274.25</v>
      </c>
      <c r="F2157" s="79">
        <v>0</v>
      </c>
      <c r="G2157" s="79">
        <f>ROUND((C2157*(E2157)),2)</f>
        <v>10274.25</v>
      </c>
      <c r="H2157" s="79">
        <f>ROUND((C2157*(F2157)),2)</f>
        <v>0</v>
      </c>
      <c r="I2157" s="79"/>
    </row>
    <row r="2158" spans="1:10" hidden="1" outlineLevel="1" x14ac:dyDescent="0.2">
      <c r="A2158" s="62"/>
      <c r="B2158" s="76" t="s">
        <v>174</v>
      </c>
      <c r="C2158" s="78"/>
      <c r="D2158" s="78"/>
      <c r="E2158" s="79"/>
      <c r="F2158" s="79"/>
      <c r="G2158" s="79">
        <f>SUM(G2152:G2157)</f>
        <v>35587.179999999993</v>
      </c>
      <c r="H2158" s="79">
        <f>SUM(H2152:H2157)</f>
        <v>3168.5699999999997</v>
      </c>
      <c r="I2158" s="79">
        <f>SUM(G2158:H2158)</f>
        <v>38755.749999999993</v>
      </c>
    </row>
    <row r="2159" spans="1:10" collapsed="1" x14ac:dyDescent="0.2">
      <c r="A2159" s="62"/>
      <c r="C2159" s="78"/>
      <c r="D2159" s="78"/>
      <c r="E2159" s="79"/>
      <c r="F2159" s="79"/>
      <c r="G2159" s="79"/>
      <c r="H2159" s="79"/>
      <c r="I2159" s="79"/>
    </row>
    <row r="2160" spans="1:10" ht="24" x14ac:dyDescent="0.2">
      <c r="A2160" s="71">
        <f>+A2148+0.01</f>
        <v>110.04000000000002</v>
      </c>
      <c r="B2160" s="72" t="s">
        <v>491</v>
      </c>
      <c r="C2160" s="73">
        <v>1</v>
      </c>
      <c r="D2160" s="73" t="s">
        <v>196</v>
      </c>
      <c r="E2160" s="74"/>
      <c r="F2160" s="74"/>
      <c r="G2160" s="74">
        <f>+G2170/C2162</f>
        <v>34632.399999999994</v>
      </c>
      <c r="H2160" s="74">
        <f>+H2170/C2162</f>
        <v>3111.7799999999997</v>
      </c>
      <c r="I2160" s="75">
        <f>+H2160+G2160</f>
        <v>37744.179999999993</v>
      </c>
      <c r="J2160" s="66" t="s">
        <v>167</v>
      </c>
    </row>
    <row r="2161" spans="1:10" hidden="1" outlineLevel="1" x14ac:dyDescent="0.2">
      <c r="A2161" s="55"/>
      <c r="B2161" s="76" t="s">
        <v>486</v>
      </c>
      <c r="C2161" s="56"/>
      <c r="D2161" s="56"/>
      <c r="E2161" s="57"/>
      <c r="F2161" s="57"/>
      <c r="G2161" s="57"/>
      <c r="H2161" s="57"/>
      <c r="I2161" s="58"/>
      <c r="J2161" s="63"/>
    </row>
    <row r="2162" spans="1:10" hidden="1" outlineLevel="1" x14ac:dyDescent="0.2">
      <c r="A2162" s="55"/>
      <c r="B2162" s="77" t="s">
        <v>169</v>
      </c>
      <c r="C2162" s="78">
        <v>1</v>
      </c>
      <c r="D2162" s="78" t="s">
        <v>196</v>
      </c>
      <c r="E2162" s="57"/>
      <c r="F2162" s="57"/>
      <c r="G2162" s="57"/>
      <c r="H2162" s="57"/>
      <c r="I2162" s="58"/>
      <c r="J2162" s="63"/>
    </row>
    <row r="2163" spans="1:10" hidden="1" outlineLevel="1" x14ac:dyDescent="0.2">
      <c r="A2163" s="62"/>
      <c r="B2163" s="77" t="s">
        <v>170</v>
      </c>
      <c r="C2163" s="78"/>
      <c r="D2163" s="78"/>
      <c r="E2163" s="79"/>
      <c r="F2163" s="79"/>
      <c r="G2163" s="79"/>
      <c r="H2163" s="79"/>
      <c r="I2163" s="79"/>
    </row>
    <row r="2164" spans="1:10" hidden="1" outlineLevel="1" x14ac:dyDescent="0.2">
      <c r="A2164" s="62"/>
      <c r="B2164" s="76" t="s">
        <v>250</v>
      </c>
      <c r="C2164" s="78">
        <v>2.85</v>
      </c>
      <c r="D2164" s="78" t="s">
        <v>251</v>
      </c>
      <c r="E2164" s="79">
        <v>3281.36</v>
      </c>
      <c r="F2164" s="79">
        <v>590.64</v>
      </c>
      <c r="G2164" s="79">
        <f>ROUND((C2164*(E2164)),2)</f>
        <v>9351.8799999999992</v>
      </c>
      <c r="H2164" s="79">
        <f>ROUND((C2164*(F2164)),2)</f>
        <v>1683.32</v>
      </c>
      <c r="I2164" s="79"/>
    </row>
    <row r="2165" spans="1:10" hidden="1" outlineLevel="1" x14ac:dyDescent="0.2">
      <c r="A2165" s="62"/>
      <c r="B2165" s="76" t="s">
        <v>326</v>
      </c>
      <c r="C2165" s="78">
        <f>+C2162*1.1</f>
        <v>1.1000000000000001</v>
      </c>
      <c r="D2165" s="78" t="s">
        <v>196</v>
      </c>
      <c r="E2165" s="79">
        <v>6533.9</v>
      </c>
      <c r="F2165" s="79">
        <v>1176.0999999999999</v>
      </c>
      <c r="G2165" s="79">
        <f>ROUND((C2165*(E2165)),2)</f>
        <v>7187.29</v>
      </c>
      <c r="H2165" s="79">
        <f>ROUND((C2165*(F2165)),2)</f>
        <v>1293.71</v>
      </c>
      <c r="I2165" s="79"/>
    </row>
    <row r="2166" spans="1:10" hidden="1" outlineLevel="1" x14ac:dyDescent="0.2">
      <c r="A2166" s="62"/>
      <c r="B2166" s="76" t="s">
        <v>253</v>
      </c>
      <c r="C2166" s="78">
        <f>+C2164*2</f>
        <v>5.7</v>
      </c>
      <c r="D2166" s="78" t="s">
        <v>182</v>
      </c>
      <c r="E2166" s="79">
        <v>131.36000000000001</v>
      </c>
      <c r="F2166" s="79">
        <v>23.64</v>
      </c>
      <c r="G2166" s="79">
        <f>ROUND((C2166*(E2166)),2)</f>
        <v>748.75</v>
      </c>
      <c r="H2166" s="79">
        <f>ROUND((C2166*(F2166)),2)</f>
        <v>134.75</v>
      </c>
      <c r="I2166" s="79"/>
    </row>
    <row r="2167" spans="1:10" hidden="1" outlineLevel="1" x14ac:dyDescent="0.2">
      <c r="A2167" s="62"/>
      <c r="B2167" s="77" t="s">
        <v>190</v>
      </c>
      <c r="C2167" s="78"/>
      <c r="D2167" s="78"/>
      <c r="E2167" s="79"/>
      <c r="F2167" s="79"/>
      <c r="G2167" s="79"/>
      <c r="H2167" s="79"/>
      <c r="I2167" s="79"/>
    </row>
    <row r="2168" spans="1:10" hidden="1" outlineLevel="1" x14ac:dyDescent="0.2">
      <c r="A2168" s="62"/>
      <c r="B2168" s="76" t="s">
        <v>487</v>
      </c>
      <c r="C2168" s="78">
        <v>2</v>
      </c>
      <c r="D2168" s="78" t="s">
        <v>158</v>
      </c>
      <c r="E2168" s="79">
        <v>3535.1145000000001</v>
      </c>
      <c r="F2168" s="79">
        <v>0</v>
      </c>
      <c r="G2168" s="79">
        <f>ROUND((C2168*(E2168)),2)</f>
        <v>7070.23</v>
      </c>
      <c r="H2168" s="79">
        <f>ROUND((C2168*(F2168)),2)</f>
        <v>0</v>
      </c>
      <c r="I2168" s="79"/>
    </row>
    <row r="2169" spans="1:10" hidden="1" outlineLevel="1" x14ac:dyDescent="0.2">
      <c r="A2169" s="62"/>
      <c r="B2169" s="76" t="s">
        <v>488</v>
      </c>
      <c r="C2169" s="78">
        <v>1</v>
      </c>
      <c r="D2169" s="78" t="s">
        <v>158</v>
      </c>
      <c r="E2169" s="79">
        <v>10274.25</v>
      </c>
      <c r="F2169" s="79">
        <v>0</v>
      </c>
      <c r="G2169" s="79">
        <f>ROUND((C2169*(E2169)),2)</f>
        <v>10274.25</v>
      </c>
      <c r="H2169" s="79">
        <f>ROUND((C2169*(F2169)),2)</f>
        <v>0</v>
      </c>
      <c r="I2169" s="79"/>
    </row>
    <row r="2170" spans="1:10" hidden="1" outlineLevel="1" x14ac:dyDescent="0.2">
      <c r="A2170" s="62"/>
      <c r="B2170" s="76" t="s">
        <v>174</v>
      </c>
      <c r="C2170" s="78"/>
      <c r="D2170" s="78"/>
      <c r="E2170" s="79"/>
      <c r="F2170" s="79"/>
      <c r="G2170" s="79">
        <f>SUM(G2164:G2169)</f>
        <v>34632.399999999994</v>
      </c>
      <c r="H2170" s="79">
        <f>SUM(H2164:H2169)</f>
        <v>3111.7799999999997</v>
      </c>
      <c r="I2170" s="79">
        <f>SUM(G2170:H2170)</f>
        <v>37744.179999999993</v>
      </c>
    </row>
    <row r="2171" spans="1:10" collapsed="1" x14ac:dyDescent="0.2">
      <c r="A2171" s="62"/>
      <c r="C2171" s="78"/>
      <c r="D2171" s="78"/>
      <c r="E2171" s="79"/>
      <c r="F2171" s="79"/>
      <c r="G2171" s="79"/>
      <c r="H2171" s="79"/>
      <c r="I2171" s="79"/>
    </row>
    <row r="2172" spans="1:10" ht="24" x14ac:dyDescent="0.2">
      <c r="A2172" s="71">
        <f>+A2160+0.01</f>
        <v>110.05000000000003</v>
      </c>
      <c r="B2172" s="72" t="s">
        <v>492</v>
      </c>
      <c r="C2172" s="73">
        <v>1</v>
      </c>
      <c r="D2172" s="73" t="s">
        <v>196</v>
      </c>
      <c r="E2172" s="74"/>
      <c r="F2172" s="74"/>
      <c r="G2172" s="74">
        <f>+G2182/C2174</f>
        <v>35182.399999999994</v>
      </c>
      <c r="H2172" s="74">
        <f>+H2182/C2174</f>
        <v>3210.7799999999997</v>
      </c>
      <c r="I2172" s="75">
        <f>+H2172+G2172</f>
        <v>38393.179999999993</v>
      </c>
      <c r="J2172" s="66" t="s">
        <v>167</v>
      </c>
    </row>
    <row r="2173" spans="1:10" hidden="1" outlineLevel="1" x14ac:dyDescent="0.2">
      <c r="A2173" s="55"/>
      <c r="B2173" s="76" t="s">
        <v>486</v>
      </c>
      <c r="C2173" s="56"/>
      <c r="D2173" s="56"/>
      <c r="E2173" s="57"/>
      <c r="F2173" s="57"/>
      <c r="G2173" s="57"/>
      <c r="H2173" s="57"/>
      <c r="I2173" s="58"/>
      <c r="J2173" s="63"/>
    </row>
    <row r="2174" spans="1:10" hidden="1" outlineLevel="1" x14ac:dyDescent="0.2">
      <c r="A2174" s="55"/>
      <c r="B2174" s="77" t="s">
        <v>169</v>
      </c>
      <c r="C2174" s="78">
        <v>1</v>
      </c>
      <c r="D2174" s="78" t="s">
        <v>196</v>
      </c>
      <c r="E2174" s="57"/>
      <c r="F2174" s="57"/>
      <c r="G2174" s="57"/>
      <c r="H2174" s="57"/>
      <c r="I2174" s="58"/>
      <c r="J2174" s="63"/>
    </row>
    <row r="2175" spans="1:10" hidden="1" outlineLevel="1" x14ac:dyDescent="0.2">
      <c r="A2175" s="62"/>
      <c r="B2175" s="77" t="s">
        <v>170</v>
      </c>
      <c r="C2175" s="78"/>
      <c r="D2175" s="78"/>
      <c r="E2175" s="79"/>
      <c r="F2175" s="79"/>
      <c r="G2175" s="79"/>
      <c r="H2175" s="79"/>
      <c r="I2175" s="79"/>
    </row>
    <row r="2176" spans="1:10" hidden="1" outlineLevel="1" x14ac:dyDescent="0.2">
      <c r="A2176" s="62"/>
      <c r="B2176" s="76" t="s">
        <v>250</v>
      </c>
      <c r="C2176" s="78">
        <v>2.85</v>
      </c>
      <c r="D2176" s="78" t="s">
        <v>251</v>
      </c>
      <c r="E2176" s="79">
        <v>3281.36</v>
      </c>
      <c r="F2176" s="79">
        <v>590.64</v>
      </c>
      <c r="G2176" s="79">
        <f>ROUND((C2176*(E2176)),2)</f>
        <v>9351.8799999999992</v>
      </c>
      <c r="H2176" s="79">
        <f>ROUND((C2176*(F2176)),2)</f>
        <v>1683.32</v>
      </c>
      <c r="I2176" s="79"/>
    </row>
    <row r="2177" spans="1:10" hidden="1" outlineLevel="1" x14ac:dyDescent="0.2">
      <c r="A2177" s="62"/>
      <c r="B2177" s="76" t="s">
        <v>483</v>
      </c>
      <c r="C2177" s="78">
        <f>+C2174*1.1</f>
        <v>1.1000000000000001</v>
      </c>
      <c r="D2177" s="78" t="s">
        <v>196</v>
      </c>
      <c r="E2177" s="79">
        <v>7033.9</v>
      </c>
      <c r="F2177" s="79">
        <v>1266.0999999999999</v>
      </c>
      <c r="G2177" s="79">
        <f>ROUND((C2177*(E2177)),2)</f>
        <v>7737.29</v>
      </c>
      <c r="H2177" s="79">
        <f>ROUND((C2177*(F2177)),2)</f>
        <v>1392.71</v>
      </c>
      <c r="I2177" s="79"/>
    </row>
    <row r="2178" spans="1:10" hidden="1" outlineLevel="1" x14ac:dyDescent="0.2">
      <c r="A2178" s="62"/>
      <c r="B2178" s="76" t="s">
        <v>253</v>
      </c>
      <c r="C2178" s="78">
        <f>+C2176*2</f>
        <v>5.7</v>
      </c>
      <c r="D2178" s="78" t="s">
        <v>182</v>
      </c>
      <c r="E2178" s="79">
        <v>131.36000000000001</v>
      </c>
      <c r="F2178" s="79">
        <v>23.64</v>
      </c>
      <c r="G2178" s="79">
        <f>ROUND((C2178*(E2178)),2)</f>
        <v>748.75</v>
      </c>
      <c r="H2178" s="79">
        <f>ROUND((C2178*(F2178)),2)</f>
        <v>134.75</v>
      </c>
      <c r="I2178" s="79"/>
    </row>
    <row r="2179" spans="1:10" hidden="1" outlineLevel="1" x14ac:dyDescent="0.2">
      <c r="A2179" s="62"/>
      <c r="B2179" s="77" t="s">
        <v>190</v>
      </c>
      <c r="C2179" s="78"/>
      <c r="D2179" s="78"/>
      <c r="E2179" s="79"/>
      <c r="F2179" s="79"/>
      <c r="G2179" s="79"/>
      <c r="H2179" s="79"/>
      <c r="I2179" s="79"/>
    </row>
    <row r="2180" spans="1:10" hidden="1" outlineLevel="1" x14ac:dyDescent="0.2">
      <c r="A2180" s="62"/>
      <c r="B2180" s="76" t="s">
        <v>487</v>
      </c>
      <c r="C2180" s="78">
        <v>2</v>
      </c>
      <c r="D2180" s="78" t="s">
        <v>158</v>
      </c>
      <c r="E2180" s="79">
        <v>3535.1145000000001</v>
      </c>
      <c r="F2180" s="79">
        <v>0</v>
      </c>
      <c r="G2180" s="79">
        <f>ROUND((C2180*(E2180)),2)</f>
        <v>7070.23</v>
      </c>
      <c r="H2180" s="79">
        <f>ROUND((C2180*(F2180)),2)</f>
        <v>0</v>
      </c>
      <c r="I2180" s="79"/>
    </row>
    <row r="2181" spans="1:10" hidden="1" outlineLevel="1" x14ac:dyDescent="0.2">
      <c r="A2181" s="62"/>
      <c r="B2181" s="76" t="s">
        <v>488</v>
      </c>
      <c r="C2181" s="78">
        <v>1</v>
      </c>
      <c r="D2181" s="78" t="s">
        <v>158</v>
      </c>
      <c r="E2181" s="79">
        <v>10274.25</v>
      </c>
      <c r="F2181" s="79">
        <v>0</v>
      </c>
      <c r="G2181" s="79">
        <f>ROUND((C2181*(E2181)),2)</f>
        <v>10274.25</v>
      </c>
      <c r="H2181" s="79">
        <f>ROUND((C2181*(F2181)),2)</f>
        <v>0</v>
      </c>
      <c r="I2181" s="79"/>
    </row>
    <row r="2182" spans="1:10" hidden="1" outlineLevel="1" x14ac:dyDescent="0.2">
      <c r="A2182" s="62"/>
      <c r="B2182" s="76" t="s">
        <v>174</v>
      </c>
      <c r="C2182" s="78"/>
      <c r="D2182" s="78"/>
      <c r="E2182" s="79"/>
      <c r="F2182" s="79"/>
      <c r="G2182" s="79">
        <f>SUM(G2176:G2181)</f>
        <v>35182.399999999994</v>
      </c>
      <c r="H2182" s="79">
        <f>SUM(H2176:H2181)</f>
        <v>3210.7799999999997</v>
      </c>
      <c r="I2182" s="79">
        <f>SUM(G2182:H2182)</f>
        <v>38393.179999999993</v>
      </c>
    </row>
    <row r="2183" spans="1:10" collapsed="1" x14ac:dyDescent="0.2">
      <c r="A2183" s="62"/>
      <c r="C2183" s="78"/>
      <c r="D2183" s="78"/>
      <c r="E2183" s="79"/>
      <c r="F2183" s="79"/>
      <c r="G2183" s="79"/>
      <c r="H2183" s="79"/>
      <c r="I2183" s="79"/>
    </row>
    <row r="2184" spans="1:10" ht="24" x14ac:dyDescent="0.2">
      <c r="A2184" s="71">
        <f>+A2172+0.01</f>
        <v>110.06000000000003</v>
      </c>
      <c r="B2184" s="72" t="s">
        <v>493</v>
      </c>
      <c r="C2184" s="73">
        <v>1</v>
      </c>
      <c r="D2184" s="73" t="s">
        <v>196</v>
      </c>
      <c r="E2184" s="74"/>
      <c r="F2184" s="74"/>
      <c r="G2184" s="74">
        <f>+G2194/C2186</f>
        <v>33602.300000000003</v>
      </c>
      <c r="H2184" s="74">
        <f>+H2194/C2186</f>
        <v>2811.3</v>
      </c>
      <c r="I2184" s="75">
        <f>+H2184+G2184</f>
        <v>36413.600000000006</v>
      </c>
      <c r="J2184" s="66" t="s">
        <v>167</v>
      </c>
    </row>
    <row r="2185" spans="1:10" hidden="1" outlineLevel="1" x14ac:dyDescent="0.2">
      <c r="A2185" s="55"/>
      <c r="B2185" s="76" t="s">
        <v>494</v>
      </c>
      <c r="C2185" s="56"/>
      <c r="D2185" s="56"/>
      <c r="E2185" s="57"/>
      <c r="F2185" s="57"/>
      <c r="G2185" s="57"/>
      <c r="H2185" s="57"/>
      <c r="I2185" s="58"/>
      <c r="J2185" s="63"/>
    </row>
    <row r="2186" spans="1:10" hidden="1" outlineLevel="1" x14ac:dyDescent="0.2">
      <c r="A2186" s="55"/>
      <c r="B2186" s="77" t="s">
        <v>169</v>
      </c>
      <c r="C2186" s="78">
        <v>1</v>
      </c>
      <c r="D2186" s="78" t="s">
        <v>196</v>
      </c>
      <c r="E2186" s="57"/>
      <c r="F2186" s="57"/>
      <c r="G2186" s="57"/>
      <c r="H2186" s="57"/>
      <c r="I2186" s="58"/>
      <c r="J2186" s="63"/>
    </row>
    <row r="2187" spans="1:10" hidden="1" outlineLevel="1" x14ac:dyDescent="0.2">
      <c r="A2187" s="62"/>
      <c r="B2187" s="77" t="s">
        <v>170</v>
      </c>
      <c r="C2187" s="78"/>
      <c r="D2187" s="78"/>
      <c r="E2187" s="79"/>
      <c r="F2187" s="79"/>
      <c r="G2187" s="79"/>
      <c r="H2187" s="79"/>
      <c r="I2187" s="79"/>
    </row>
    <row r="2188" spans="1:10" hidden="1" outlineLevel="1" x14ac:dyDescent="0.2">
      <c r="A2188" s="62"/>
      <c r="B2188" s="76" t="s">
        <v>250</v>
      </c>
      <c r="C2188" s="78">
        <v>2.4500000000000002</v>
      </c>
      <c r="D2188" s="78" t="s">
        <v>251</v>
      </c>
      <c r="E2188" s="79">
        <v>3281.36</v>
      </c>
      <c r="F2188" s="79">
        <v>590.64</v>
      </c>
      <c r="G2188" s="79">
        <f>ROUND((C2188*(E2188)),2)</f>
        <v>8039.33</v>
      </c>
      <c r="H2188" s="79">
        <f>ROUND((C2188*(F2188)),2)</f>
        <v>1447.07</v>
      </c>
      <c r="I2188" s="79"/>
    </row>
    <row r="2189" spans="1:10" hidden="1" outlineLevel="1" x14ac:dyDescent="0.2">
      <c r="A2189" s="62"/>
      <c r="B2189" s="76" t="s">
        <v>279</v>
      </c>
      <c r="C2189" s="78">
        <f>+C2186*1.1</f>
        <v>1.1000000000000001</v>
      </c>
      <c r="D2189" s="78" t="s">
        <v>196</v>
      </c>
      <c r="E2189" s="79">
        <v>6886.21</v>
      </c>
      <c r="F2189" s="79">
        <v>1134.8999999999999</v>
      </c>
      <c r="G2189" s="79">
        <f>ROUND((C2189*(E2189)),2)</f>
        <v>7574.83</v>
      </c>
      <c r="H2189" s="79">
        <f>ROUND((C2189*(F2189)),2)</f>
        <v>1248.3900000000001</v>
      </c>
      <c r="I2189" s="79"/>
    </row>
    <row r="2190" spans="1:10" hidden="1" outlineLevel="1" x14ac:dyDescent="0.2">
      <c r="A2190" s="62"/>
      <c r="B2190" s="76" t="s">
        <v>253</v>
      </c>
      <c r="C2190" s="78">
        <f>+C2188*2</f>
        <v>4.9000000000000004</v>
      </c>
      <c r="D2190" s="78" t="s">
        <v>182</v>
      </c>
      <c r="E2190" s="79">
        <v>131.36000000000001</v>
      </c>
      <c r="F2190" s="79">
        <v>23.64</v>
      </c>
      <c r="G2190" s="79">
        <f>ROUND((C2190*(E2190)),2)</f>
        <v>643.66</v>
      </c>
      <c r="H2190" s="79">
        <f>ROUND((C2190*(F2190)),2)</f>
        <v>115.84</v>
      </c>
      <c r="I2190" s="79"/>
    </row>
    <row r="2191" spans="1:10" hidden="1" outlineLevel="1" x14ac:dyDescent="0.2">
      <c r="A2191" s="62"/>
      <c r="B2191" s="77" t="s">
        <v>190</v>
      </c>
      <c r="C2191" s="78"/>
      <c r="D2191" s="78"/>
      <c r="E2191" s="79"/>
      <c r="F2191" s="79"/>
      <c r="G2191" s="79"/>
      <c r="H2191" s="79"/>
      <c r="I2191" s="79"/>
    </row>
    <row r="2192" spans="1:10" hidden="1" outlineLevel="1" x14ac:dyDescent="0.2">
      <c r="A2192" s="62"/>
      <c r="B2192" s="76" t="s">
        <v>487</v>
      </c>
      <c r="C2192" s="78">
        <v>2</v>
      </c>
      <c r="D2192" s="78" t="s">
        <v>158</v>
      </c>
      <c r="E2192" s="79">
        <v>3535.1145000000001</v>
      </c>
      <c r="F2192" s="79">
        <v>0</v>
      </c>
      <c r="G2192" s="79">
        <f>ROUND((C2192*(E2192)),2)</f>
        <v>7070.23</v>
      </c>
      <c r="H2192" s="79">
        <f>ROUND((C2192*(F2192)),2)</f>
        <v>0</v>
      </c>
      <c r="I2192" s="79"/>
    </row>
    <row r="2193" spans="1:10" hidden="1" outlineLevel="1" x14ac:dyDescent="0.2">
      <c r="A2193" s="62"/>
      <c r="B2193" s="76" t="s">
        <v>488</v>
      </c>
      <c r="C2193" s="78">
        <v>1</v>
      </c>
      <c r="D2193" s="78" t="s">
        <v>158</v>
      </c>
      <c r="E2193" s="79">
        <v>10274.25</v>
      </c>
      <c r="F2193" s="79">
        <v>0</v>
      </c>
      <c r="G2193" s="79">
        <f>ROUND((C2193*(E2193)),2)</f>
        <v>10274.25</v>
      </c>
      <c r="H2193" s="79">
        <f>ROUND((C2193*(F2193)),2)</f>
        <v>0</v>
      </c>
      <c r="I2193" s="79"/>
    </row>
    <row r="2194" spans="1:10" hidden="1" outlineLevel="1" x14ac:dyDescent="0.2">
      <c r="A2194" s="62"/>
      <c r="B2194" s="76" t="s">
        <v>174</v>
      </c>
      <c r="C2194" s="78"/>
      <c r="D2194" s="78"/>
      <c r="E2194" s="79"/>
      <c r="F2194" s="79"/>
      <c r="G2194" s="79">
        <f>SUM(G2188:G2193)</f>
        <v>33602.300000000003</v>
      </c>
      <c r="H2194" s="79">
        <f>SUM(H2188:H2193)</f>
        <v>2811.3</v>
      </c>
      <c r="I2194" s="79">
        <f>SUM(G2194:H2194)</f>
        <v>36413.600000000006</v>
      </c>
    </row>
    <row r="2195" spans="1:10" collapsed="1" x14ac:dyDescent="0.2">
      <c r="A2195" s="62"/>
      <c r="C2195" s="78"/>
      <c r="D2195" s="78"/>
      <c r="E2195" s="79"/>
      <c r="F2195" s="79"/>
      <c r="G2195" s="79"/>
      <c r="H2195" s="79"/>
      <c r="I2195" s="79"/>
    </row>
    <row r="2196" spans="1:10" ht="24" x14ac:dyDescent="0.2">
      <c r="A2196" s="71">
        <f>+A2184+0.01</f>
        <v>110.07000000000004</v>
      </c>
      <c r="B2196" s="72" t="s">
        <v>495</v>
      </c>
      <c r="C2196" s="73">
        <v>1</v>
      </c>
      <c r="D2196" s="73" t="s">
        <v>196</v>
      </c>
      <c r="E2196" s="74"/>
      <c r="F2196" s="74"/>
      <c r="G2196" s="74">
        <f>+G2206/C2198</f>
        <v>33735.5</v>
      </c>
      <c r="H2196" s="74">
        <f>+H2206/C2198</f>
        <v>2835.2799999999997</v>
      </c>
      <c r="I2196" s="75">
        <f>+H2196+G2196</f>
        <v>36570.78</v>
      </c>
      <c r="J2196" s="66" t="s">
        <v>167</v>
      </c>
    </row>
    <row r="2197" spans="1:10" hidden="1" outlineLevel="1" x14ac:dyDescent="0.2">
      <c r="A2197" s="55"/>
      <c r="B2197" s="76" t="s">
        <v>494</v>
      </c>
      <c r="C2197" s="56"/>
      <c r="D2197" s="56"/>
      <c r="E2197" s="57"/>
      <c r="F2197" s="57"/>
      <c r="G2197" s="57"/>
      <c r="H2197" s="57"/>
      <c r="I2197" s="58"/>
      <c r="J2197" s="63"/>
    </row>
    <row r="2198" spans="1:10" hidden="1" outlineLevel="1" x14ac:dyDescent="0.2">
      <c r="A2198" s="55"/>
      <c r="B2198" s="77" t="s">
        <v>169</v>
      </c>
      <c r="C2198" s="78">
        <v>1</v>
      </c>
      <c r="D2198" s="78" t="s">
        <v>196</v>
      </c>
      <c r="E2198" s="57"/>
      <c r="F2198" s="57"/>
      <c r="G2198" s="57"/>
      <c r="H2198" s="57"/>
      <c r="I2198" s="58"/>
      <c r="J2198" s="63"/>
    </row>
    <row r="2199" spans="1:10" hidden="1" outlineLevel="1" x14ac:dyDescent="0.2">
      <c r="A2199" s="62"/>
      <c r="B2199" s="77" t="s">
        <v>170</v>
      </c>
      <c r="C2199" s="78"/>
      <c r="D2199" s="78"/>
      <c r="E2199" s="79"/>
      <c r="F2199" s="79"/>
      <c r="G2199" s="79"/>
      <c r="H2199" s="79"/>
      <c r="I2199" s="79"/>
    </row>
    <row r="2200" spans="1:10" hidden="1" outlineLevel="1" x14ac:dyDescent="0.2">
      <c r="A2200" s="62"/>
      <c r="B2200" s="76" t="s">
        <v>250</v>
      </c>
      <c r="C2200" s="78">
        <v>2.4500000000000002</v>
      </c>
      <c r="D2200" s="78" t="s">
        <v>251</v>
      </c>
      <c r="E2200" s="79">
        <v>3281.36</v>
      </c>
      <c r="F2200" s="79">
        <v>590.64</v>
      </c>
      <c r="G2200" s="79">
        <f>ROUND((C2200*(E2200)),2)</f>
        <v>8039.33</v>
      </c>
      <c r="H2200" s="79">
        <f>ROUND((C2200*(F2200)),2)</f>
        <v>1447.07</v>
      </c>
      <c r="I2200" s="79"/>
    </row>
    <row r="2201" spans="1:10" hidden="1" outlineLevel="1" x14ac:dyDescent="0.2">
      <c r="A2201" s="62"/>
      <c r="B2201" s="76" t="s">
        <v>450</v>
      </c>
      <c r="C2201" s="78">
        <f>+C2198*1.1</f>
        <v>1.1000000000000001</v>
      </c>
      <c r="D2201" s="78" t="s">
        <v>196</v>
      </c>
      <c r="E2201" s="79">
        <v>7007.3</v>
      </c>
      <c r="F2201" s="79">
        <v>1156.7</v>
      </c>
      <c r="G2201" s="79">
        <f>ROUND((C2201*(E2201)),2)</f>
        <v>7708.03</v>
      </c>
      <c r="H2201" s="79">
        <f>ROUND((C2201*(F2201)),2)</f>
        <v>1272.3699999999999</v>
      </c>
      <c r="I2201" s="79"/>
    </row>
    <row r="2202" spans="1:10" hidden="1" outlineLevel="1" x14ac:dyDescent="0.2">
      <c r="A2202" s="62"/>
      <c r="B2202" s="76" t="s">
        <v>253</v>
      </c>
      <c r="C2202" s="78">
        <f>+C2200*2</f>
        <v>4.9000000000000004</v>
      </c>
      <c r="D2202" s="78" t="s">
        <v>182</v>
      </c>
      <c r="E2202" s="79">
        <v>131.36000000000001</v>
      </c>
      <c r="F2202" s="79">
        <v>23.64</v>
      </c>
      <c r="G2202" s="79">
        <f>ROUND((C2202*(E2202)),2)</f>
        <v>643.66</v>
      </c>
      <c r="H2202" s="79">
        <f>ROUND((C2202*(F2202)),2)</f>
        <v>115.84</v>
      </c>
      <c r="I2202" s="79"/>
    </row>
    <row r="2203" spans="1:10" hidden="1" outlineLevel="1" x14ac:dyDescent="0.2">
      <c r="A2203" s="62"/>
      <c r="B2203" s="77" t="s">
        <v>190</v>
      </c>
      <c r="C2203" s="78"/>
      <c r="D2203" s="78"/>
      <c r="E2203" s="79"/>
      <c r="F2203" s="79"/>
      <c r="G2203" s="79"/>
      <c r="H2203" s="79"/>
      <c r="I2203" s="79"/>
    </row>
    <row r="2204" spans="1:10" hidden="1" outlineLevel="1" x14ac:dyDescent="0.2">
      <c r="A2204" s="62"/>
      <c r="B2204" s="76" t="s">
        <v>487</v>
      </c>
      <c r="C2204" s="78">
        <v>2</v>
      </c>
      <c r="D2204" s="78" t="s">
        <v>158</v>
      </c>
      <c r="E2204" s="79">
        <v>3535.1145000000001</v>
      </c>
      <c r="F2204" s="79">
        <v>0</v>
      </c>
      <c r="G2204" s="79">
        <f>ROUND((C2204*(E2204)),2)</f>
        <v>7070.23</v>
      </c>
      <c r="H2204" s="79">
        <f>ROUND((C2204*(F2204)),2)</f>
        <v>0</v>
      </c>
      <c r="I2204" s="79"/>
    </row>
    <row r="2205" spans="1:10" hidden="1" outlineLevel="1" x14ac:dyDescent="0.2">
      <c r="A2205" s="62"/>
      <c r="B2205" s="76" t="s">
        <v>488</v>
      </c>
      <c r="C2205" s="78">
        <v>1</v>
      </c>
      <c r="D2205" s="78" t="s">
        <v>158</v>
      </c>
      <c r="E2205" s="79">
        <v>10274.25</v>
      </c>
      <c r="F2205" s="79">
        <v>0</v>
      </c>
      <c r="G2205" s="79">
        <f>ROUND((C2205*(E2205)),2)</f>
        <v>10274.25</v>
      </c>
      <c r="H2205" s="79">
        <f>ROUND((C2205*(F2205)),2)</f>
        <v>0</v>
      </c>
      <c r="I2205" s="79"/>
    </row>
    <row r="2206" spans="1:10" hidden="1" outlineLevel="1" x14ac:dyDescent="0.2">
      <c r="A2206" s="62"/>
      <c r="B2206" s="76" t="s">
        <v>174</v>
      </c>
      <c r="C2206" s="78"/>
      <c r="D2206" s="78"/>
      <c r="E2206" s="79"/>
      <c r="F2206" s="79"/>
      <c r="G2206" s="79">
        <f>SUM(G2200:G2205)</f>
        <v>33735.5</v>
      </c>
      <c r="H2206" s="79">
        <f>SUM(H2200:H2205)</f>
        <v>2835.2799999999997</v>
      </c>
      <c r="I2206" s="79">
        <f>SUM(G2206:H2206)</f>
        <v>36570.78</v>
      </c>
    </row>
    <row r="2207" spans="1:10" collapsed="1" x14ac:dyDescent="0.2">
      <c r="A2207" s="62"/>
      <c r="C2207" s="78"/>
      <c r="D2207" s="78"/>
      <c r="E2207" s="79"/>
      <c r="F2207" s="79"/>
      <c r="G2207" s="79"/>
      <c r="H2207" s="79"/>
      <c r="I2207" s="79"/>
    </row>
    <row r="2208" spans="1:10" ht="24" x14ac:dyDescent="0.2">
      <c r="A2208" s="71">
        <f>+A2196+0.01</f>
        <v>110.08000000000004</v>
      </c>
      <c r="B2208" s="72" t="s">
        <v>496</v>
      </c>
      <c r="C2208" s="73">
        <v>1</v>
      </c>
      <c r="D2208" s="73" t="s">
        <v>196</v>
      </c>
      <c r="E2208" s="74"/>
      <c r="F2208" s="74"/>
      <c r="G2208" s="74">
        <f>+G2218/C2210</f>
        <v>34169.54</v>
      </c>
      <c r="H2208" s="74">
        <f>+H2218/C2210</f>
        <v>2913.41</v>
      </c>
      <c r="I2208" s="75">
        <f>+H2208+G2208</f>
        <v>37082.949999999997</v>
      </c>
      <c r="J2208" s="66" t="s">
        <v>167</v>
      </c>
    </row>
    <row r="2209" spans="1:10" hidden="1" outlineLevel="1" x14ac:dyDescent="0.2">
      <c r="A2209" s="55"/>
      <c r="B2209" s="76" t="s">
        <v>494</v>
      </c>
      <c r="C2209" s="56"/>
      <c r="D2209" s="56"/>
      <c r="E2209" s="57"/>
      <c r="F2209" s="57"/>
      <c r="G2209" s="57"/>
      <c r="H2209" s="57"/>
      <c r="I2209" s="58"/>
      <c r="J2209" s="63"/>
    </row>
    <row r="2210" spans="1:10" hidden="1" outlineLevel="1" x14ac:dyDescent="0.2">
      <c r="A2210" s="55"/>
      <c r="B2210" s="77" t="s">
        <v>169</v>
      </c>
      <c r="C2210" s="78">
        <v>1</v>
      </c>
      <c r="D2210" s="78" t="s">
        <v>196</v>
      </c>
      <c r="E2210" s="57"/>
      <c r="F2210" s="57"/>
      <c r="G2210" s="57"/>
      <c r="H2210" s="57"/>
      <c r="I2210" s="58"/>
      <c r="J2210" s="63"/>
    </row>
    <row r="2211" spans="1:10" hidden="1" outlineLevel="1" x14ac:dyDescent="0.2">
      <c r="A2211" s="62"/>
      <c r="B2211" s="77" t="s">
        <v>170</v>
      </c>
      <c r="C2211" s="78"/>
      <c r="D2211" s="78"/>
      <c r="E2211" s="79"/>
      <c r="F2211" s="79"/>
      <c r="G2211" s="79"/>
      <c r="H2211" s="79"/>
      <c r="I2211" s="79"/>
    </row>
    <row r="2212" spans="1:10" hidden="1" outlineLevel="1" x14ac:dyDescent="0.2">
      <c r="A2212" s="62"/>
      <c r="B2212" s="76" t="s">
        <v>250</v>
      </c>
      <c r="C2212" s="78">
        <v>2.4500000000000002</v>
      </c>
      <c r="D2212" s="78" t="s">
        <v>251</v>
      </c>
      <c r="E2212" s="79">
        <v>3281.36</v>
      </c>
      <c r="F2212" s="79">
        <v>590.64</v>
      </c>
      <c r="G2212" s="79">
        <f>ROUND((C2212*(E2212)),2)</f>
        <v>8039.33</v>
      </c>
      <c r="H2212" s="79">
        <f>ROUND((C2212*(F2212)),2)</f>
        <v>1447.07</v>
      </c>
      <c r="I2212" s="79"/>
    </row>
    <row r="2213" spans="1:10" hidden="1" outlineLevel="1" x14ac:dyDescent="0.2">
      <c r="A2213" s="62"/>
      <c r="B2213" s="76" t="s">
        <v>452</v>
      </c>
      <c r="C2213" s="78">
        <f>+C2210*1.1</f>
        <v>1.1000000000000001</v>
      </c>
      <c r="D2213" s="78" t="s">
        <v>196</v>
      </c>
      <c r="E2213" s="79">
        <v>7401.88</v>
      </c>
      <c r="F2213" s="79">
        <v>1227.73</v>
      </c>
      <c r="G2213" s="79">
        <f>ROUND((C2213*(E2213)),2)</f>
        <v>8142.07</v>
      </c>
      <c r="H2213" s="79">
        <f>ROUND((C2213*(F2213)),2)</f>
        <v>1350.5</v>
      </c>
      <c r="I2213" s="79"/>
    </row>
    <row r="2214" spans="1:10" hidden="1" outlineLevel="1" x14ac:dyDescent="0.2">
      <c r="A2214" s="62"/>
      <c r="B2214" s="76" t="s">
        <v>253</v>
      </c>
      <c r="C2214" s="78">
        <f>+C2212*2</f>
        <v>4.9000000000000004</v>
      </c>
      <c r="D2214" s="78" t="s">
        <v>182</v>
      </c>
      <c r="E2214" s="79">
        <v>131.36000000000001</v>
      </c>
      <c r="F2214" s="79">
        <v>23.64</v>
      </c>
      <c r="G2214" s="79">
        <f>ROUND((C2214*(E2214)),2)</f>
        <v>643.66</v>
      </c>
      <c r="H2214" s="79">
        <f>ROUND((C2214*(F2214)),2)</f>
        <v>115.84</v>
      </c>
      <c r="I2214" s="79"/>
    </row>
    <row r="2215" spans="1:10" hidden="1" outlineLevel="1" x14ac:dyDescent="0.2">
      <c r="A2215" s="62"/>
      <c r="B2215" s="77" t="s">
        <v>190</v>
      </c>
      <c r="C2215" s="78"/>
      <c r="D2215" s="78"/>
      <c r="E2215" s="79"/>
      <c r="F2215" s="79"/>
      <c r="G2215" s="79"/>
      <c r="H2215" s="79"/>
      <c r="I2215" s="79"/>
    </row>
    <row r="2216" spans="1:10" hidden="1" outlineLevel="1" x14ac:dyDescent="0.2">
      <c r="A2216" s="62"/>
      <c r="B2216" s="76" t="s">
        <v>487</v>
      </c>
      <c r="C2216" s="78">
        <v>2</v>
      </c>
      <c r="D2216" s="78" t="s">
        <v>158</v>
      </c>
      <c r="E2216" s="79">
        <v>3535.1145000000001</v>
      </c>
      <c r="F2216" s="79">
        <v>0</v>
      </c>
      <c r="G2216" s="79">
        <f>ROUND((C2216*(E2216)),2)</f>
        <v>7070.23</v>
      </c>
      <c r="H2216" s="79">
        <f>ROUND((C2216*(F2216)),2)</f>
        <v>0</v>
      </c>
      <c r="I2216" s="79"/>
    </row>
    <row r="2217" spans="1:10" hidden="1" outlineLevel="1" x14ac:dyDescent="0.2">
      <c r="A2217" s="62"/>
      <c r="B2217" s="76" t="s">
        <v>488</v>
      </c>
      <c r="C2217" s="78">
        <v>1</v>
      </c>
      <c r="D2217" s="78" t="s">
        <v>158</v>
      </c>
      <c r="E2217" s="79">
        <v>10274.25</v>
      </c>
      <c r="F2217" s="79">
        <v>0</v>
      </c>
      <c r="G2217" s="79">
        <f>ROUND((C2217*(E2217)),2)</f>
        <v>10274.25</v>
      </c>
      <c r="H2217" s="79">
        <f>ROUND((C2217*(F2217)),2)</f>
        <v>0</v>
      </c>
      <c r="I2217" s="79"/>
    </row>
    <row r="2218" spans="1:10" hidden="1" outlineLevel="1" x14ac:dyDescent="0.2">
      <c r="A2218" s="62"/>
      <c r="B2218" s="76" t="s">
        <v>174</v>
      </c>
      <c r="C2218" s="78"/>
      <c r="D2218" s="78"/>
      <c r="E2218" s="79"/>
      <c r="F2218" s="79"/>
      <c r="G2218" s="79">
        <f>SUM(G2212:G2217)</f>
        <v>34169.54</v>
      </c>
      <c r="H2218" s="79">
        <f>SUM(H2212:H2217)</f>
        <v>2913.41</v>
      </c>
      <c r="I2218" s="79">
        <f>SUM(G2218:H2218)</f>
        <v>37082.949999999997</v>
      </c>
    </row>
    <row r="2219" spans="1:10" collapsed="1" x14ac:dyDescent="0.2">
      <c r="A2219" s="62"/>
      <c r="C2219" s="78"/>
      <c r="D2219" s="78"/>
      <c r="E2219" s="79"/>
      <c r="F2219" s="79"/>
      <c r="G2219" s="79"/>
      <c r="H2219" s="79"/>
      <c r="I2219" s="79"/>
    </row>
    <row r="2220" spans="1:10" ht="24" x14ac:dyDescent="0.2">
      <c r="A2220" s="71">
        <f>+A2208+0.01</f>
        <v>110.09000000000005</v>
      </c>
      <c r="B2220" s="72" t="s">
        <v>497</v>
      </c>
      <c r="C2220" s="73">
        <v>1</v>
      </c>
      <c r="D2220" s="73" t="s">
        <v>196</v>
      </c>
      <c r="E2220" s="74"/>
      <c r="F2220" s="74"/>
      <c r="G2220" s="74">
        <f>+G2230/C2222</f>
        <v>33214.759999999995</v>
      </c>
      <c r="H2220" s="74">
        <f>+H2230/C2222</f>
        <v>2856.62</v>
      </c>
      <c r="I2220" s="75">
        <f>+H2220+G2220</f>
        <v>36071.379999999997</v>
      </c>
      <c r="J2220" s="66" t="s">
        <v>167</v>
      </c>
    </row>
    <row r="2221" spans="1:10" hidden="1" outlineLevel="1" x14ac:dyDescent="0.2">
      <c r="A2221" s="55"/>
      <c r="B2221" s="76" t="s">
        <v>494</v>
      </c>
      <c r="C2221" s="56"/>
      <c r="D2221" s="56"/>
      <c r="E2221" s="57"/>
      <c r="F2221" s="57"/>
      <c r="G2221" s="57"/>
      <c r="H2221" s="57"/>
      <c r="I2221" s="58"/>
      <c r="J2221" s="63"/>
    </row>
    <row r="2222" spans="1:10" hidden="1" outlineLevel="1" x14ac:dyDescent="0.2">
      <c r="A2222" s="55"/>
      <c r="B2222" s="77" t="s">
        <v>169</v>
      </c>
      <c r="C2222" s="78">
        <v>1</v>
      </c>
      <c r="D2222" s="78" t="s">
        <v>196</v>
      </c>
      <c r="E2222" s="57"/>
      <c r="F2222" s="57"/>
      <c r="G2222" s="57"/>
      <c r="H2222" s="57"/>
      <c r="I2222" s="58"/>
      <c r="J2222" s="63"/>
    </row>
    <row r="2223" spans="1:10" hidden="1" outlineLevel="1" x14ac:dyDescent="0.2">
      <c r="A2223" s="62"/>
      <c r="B2223" s="77" t="s">
        <v>170</v>
      </c>
      <c r="C2223" s="78"/>
      <c r="D2223" s="78"/>
      <c r="E2223" s="79"/>
      <c r="F2223" s="79"/>
      <c r="G2223" s="79"/>
      <c r="H2223" s="79"/>
      <c r="I2223" s="79"/>
    </row>
    <row r="2224" spans="1:10" hidden="1" outlineLevel="1" x14ac:dyDescent="0.2">
      <c r="A2224" s="62"/>
      <c r="B2224" s="76" t="s">
        <v>250</v>
      </c>
      <c r="C2224" s="78">
        <v>2.4500000000000002</v>
      </c>
      <c r="D2224" s="78" t="s">
        <v>251</v>
      </c>
      <c r="E2224" s="79">
        <v>3281.36</v>
      </c>
      <c r="F2224" s="79">
        <v>590.64</v>
      </c>
      <c r="G2224" s="79">
        <f>ROUND((C2224*(E2224)),2)</f>
        <v>8039.33</v>
      </c>
      <c r="H2224" s="79">
        <f>ROUND((C2224*(F2224)),2)</f>
        <v>1447.07</v>
      </c>
      <c r="I2224" s="79"/>
    </row>
    <row r="2225" spans="1:10" hidden="1" outlineLevel="1" x14ac:dyDescent="0.2">
      <c r="A2225" s="62"/>
      <c r="B2225" s="76" t="s">
        <v>326</v>
      </c>
      <c r="C2225" s="78">
        <f>+C2222*1.1</f>
        <v>1.1000000000000001</v>
      </c>
      <c r="D2225" s="78" t="s">
        <v>196</v>
      </c>
      <c r="E2225" s="79">
        <v>6533.9</v>
      </c>
      <c r="F2225" s="79">
        <v>1176.0999999999999</v>
      </c>
      <c r="G2225" s="79">
        <f>ROUND((C2225*(E2225)),2)</f>
        <v>7187.29</v>
      </c>
      <c r="H2225" s="79">
        <f>ROUND((C2225*(F2225)),2)</f>
        <v>1293.71</v>
      </c>
      <c r="I2225" s="79"/>
    </row>
    <row r="2226" spans="1:10" hidden="1" outlineLevel="1" x14ac:dyDescent="0.2">
      <c r="A2226" s="62"/>
      <c r="B2226" s="76" t="s">
        <v>253</v>
      </c>
      <c r="C2226" s="78">
        <f>+C2224*2</f>
        <v>4.9000000000000004</v>
      </c>
      <c r="D2226" s="78" t="s">
        <v>182</v>
      </c>
      <c r="E2226" s="79">
        <v>131.36000000000001</v>
      </c>
      <c r="F2226" s="79">
        <v>23.64</v>
      </c>
      <c r="G2226" s="79">
        <f>ROUND((C2226*(E2226)),2)</f>
        <v>643.66</v>
      </c>
      <c r="H2226" s="79">
        <f>ROUND((C2226*(F2226)),2)</f>
        <v>115.84</v>
      </c>
      <c r="I2226" s="79"/>
    </row>
    <row r="2227" spans="1:10" hidden="1" outlineLevel="1" x14ac:dyDescent="0.2">
      <c r="A2227" s="62"/>
      <c r="B2227" s="77" t="s">
        <v>190</v>
      </c>
      <c r="C2227" s="78"/>
      <c r="D2227" s="78"/>
      <c r="E2227" s="79"/>
      <c r="F2227" s="79"/>
      <c r="G2227" s="79"/>
      <c r="H2227" s="79"/>
      <c r="I2227" s="79"/>
    </row>
    <row r="2228" spans="1:10" hidden="1" outlineLevel="1" x14ac:dyDescent="0.2">
      <c r="A2228" s="62"/>
      <c r="B2228" s="76" t="s">
        <v>487</v>
      </c>
      <c r="C2228" s="78">
        <v>2</v>
      </c>
      <c r="D2228" s="78" t="s">
        <v>158</v>
      </c>
      <c r="E2228" s="79">
        <v>3535.1145000000001</v>
      </c>
      <c r="F2228" s="79">
        <v>0</v>
      </c>
      <c r="G2228" s="79">
        <f>ROUND((C2228*(E2228)),2)</f>
        <v>7070.23</v>
      </c>
      <c r="H2228" s="79">
        <f>ROUND((C2228*(F2228)),2)</f>
        <v>0</v>
      </c>
      <c r="I2228" s="79"/>
    </row>
    <row r="2229" spans="1:10" hidden="1" outlineLevel="1" x14ac:dyDescent="0.2">
      <c r="A2229" s="62"/>
      <c r="B2229" s="76" t="s">
        <v>488</v>
      </c>
      <c r="C2229" s="78">
        <v>1</v>
      </c>
      <c r="D2229" s="78" t="s">
        <v>158</v>
      </c>
      <c r="E2229" s="79">
        <v>10274.25</v>
      </c>
      <c r="F2229" s="79">
        <v>0</v>
      </c>
      <c r="G2229" s="79">
        <f>ROUND((C2229*(E2229)),2)</f>
        <v>10274.25</v>
      </c>
      <c r="H2229" s="79">
        <f>ROUND((C2229*(F2229)),2)</f>
        <v>0</v>
      </c>
      <c r="I2229" s="79"/>
    </row>
    <row r="2230" spans="1:10" hidden="1" outlineLevel="1" x14ac:dyDescent="0.2">
      <c r="A2230" s="62"/>
      <c r="B2230" s="76" t="s">
        <v>174</v>
      </c>
      <c r="C2230" s="78"/>
      <c r="D2230" s="78"/>
      <c r="E2230" s="79"/>
      <c r="F2230" s="79"/>
      <c r="G2230" s="79">
        <f>SUM(G2224:G2229)</f>
        <v>33214.759999999995</v>
      </c>
      <c r="H2230" s="79">
        <f>SUM(H2224:H2229)</f>
        <v>2856.62</v>
      </c>
      <c r="I2230" s="79">
        <f>SUM(G2230:H2230)</f>
        <v>36071.379999999997</v>
      </c>
    </row>
    <row r="2231" spans="1:10" collapsed="1" x14ac:dyDescent="0.2">
      <c r="A2231" s="62"/>
      <c r="C2231" s="78"/>
      <c r="D2231" s="78"/>
      <c r="E2231" s="79"/>
      <c r="F2231" s="79"/>
      <c r="G2231" s="79"/>
      <c r="H2231" s="79"/>
      <c r="I2231" s="79"/>
    </row>
    <row r="2232" spans="1:10" ht="24" x14ac:dyDescent="0.2">
      <c r="A2232" s="71">
        <f>+A2220+0.01</f>
        <v>110.10000000000005</v>
      </c>
      <c r="B2232" s="72" t="s">
        <v>498</v>
      </c>
      <c r="C2232" s="73">
        <v>1</v>
      </c>
      <c r="D2232" s="73" t="s">
        <v>196</v>
      </c>
      <c r="E2232" s="74"/>
      <c r="F2232" s="74"/>
      <c r="G2232" s="74">
        <f>+G2242/C2234</f>
        <v>33764.759999999995</v>
      </c>
      <c r="H2232" s="74">
        <f>+H2242/C2234</f>
        <v>2955.62</v>
      </c>
      <c r="I2232" s="75">
        <f>+H2232+G2232</f>
        <v>36720.379999999997</v>
      </c>
      <c r="J2232" s="66" t="s">
        <v>167</v>
      </c>
    </row>
    <row r="2233" spans="1:10" hidden="1" outlineLevel="1" x14ac:dyDescent="0.2">
      <c r="A2233" s="55"/>
      <c r="B2233" s="76" t="s">
        <v>494</v>
      </c>
      <c r="C2233" s="56"/>
      <c r="D2233" s="56"/>
      <c r="E2233" s="57"/>
      <c r="F2233" s="57"/>
      <c r="G2233" s="57"/>
      <c r="H2233" s="57"/>
      <c r="I2233" s="58"/>
      <c r="J2233" s="63"/>
    </row>
    <row r="2234" spans="1:10" hidden="1" outlineLevel="1" x14ac:dyDescent="0.2">
      <c r="A2234" s="55"/>
      <c r="B2234" s="77" t="s">
        <v>169</v>
      </c>
      <c r="C2234" s="78">
        <v>1</v>
      </c>
      <c r="D2234" s="78" t="s">
        <v>196</v>
      </c>
      <c r="E2234" s="57"/>
      <c r="F2234" s="57"/>
      <c r="G2234" s="57"/>
      <c r="H2234" s="57"/>
      <c r="I2234" s="58"/>
      <c r="J2234" s="63"/>
    </row>
    <row r="2235" spans="1:10" hidden="1" outlineLevel="1" x14ac:dyDescent="0.2">
      <c r="A2235" s="62"/>
      <c r="B2235" s="77" t="s">
        <v>170</v>
      </c>
      <c r="C2235" s="78"/>
      <c r="D2235" s="78"/>
      <c r="E2235" s="79"/>
      <c r="F2235" s="79"/>
      <c r="G2235" s="79"/>
      <c r="H2235" s="79"/>
      <c r="I2235" s="79"/>
    </row>
    <row r="2236" spans="1:10" hidden="1" outlineLevel="1" x14ac:dyDescent="0.2">
      <c r="A2236" s="62"/>
      <c r="B2236" s="76" t="s">
        <v>250</v>
      </c>
      <c r="C2236" s="78">
        <v>2.4500000000000002</v>
      </c>
      <c r="D2236" s="78" t="s">
        <v>251</v>
      </c>
      <c r="E2236" s="79">
        <v>3281.36</v>
      </c>
      <c r="F2236" s="79">
        <v>590.64</v>
      </c>
      <c r="G2236" s="79">
        <f>ROUND((C2236*(E2236)),2)</f>
        <v>8039.33</v>
      </c>
      <c r="H2236" s="79">
        <f>ROUND((C2236*(F2236)),2)</f>
        <v>1447.07</v>
      </c>
      <c r="I2236" s="79"/>
    </row>
    <row r="2237" spans="1:10" hidden="1" outlineLevel="1" x14ac:dyDescent="0.2">
      <c r="A2237" s="62"/>
      <c r="B2237" s="76" t="s">
        <v>483</v>
      </c>
      <c r="C2237" s="78">
        <f>+C2234*1.1</f>
        <v>1.1000000000000001</v>
      </c>
      <c r="D2237" s="78" t="s">
        <v>196</v>
      </c>
      <c r="E2237" s="79">
        <v>7033.9</v>
      </c>
      <c r="F2237" s="79">
        <v>1266.0999999999999</v>
      </c>
      <c r="G2237" s="79">
        <f>ROUND((C2237*(E2237)),2)</f>
        <v>7737.29</v>
      </c>
      <c r="H2237" s="79">
        <f>ROUND((C2237*(F2237)),2)</f>
        <v>1392.71</v>
      </c>
      <c r="I2237" s="79"/>
    </row>
    <row r="2238" spans="1:10" hidden="1" outlineLevel="1" x14ac:dyDescent="0.2">
      <c r="A2238" s="62"/>
      <c r="B2238" s="76" t="s">
        <v>253</v>
      </c>
      <c r="C2238" s="78">
        <f>+C2236*2</f>
        <v>4.9000000000000004</v>
      </c>
      <c r="D2238" s="78" t="s">
        <v>182</v>
      </c>
      <c r="E2238" s="79">
        <v>131.36000000000001</v>
      </c>
      <c r="F2238" s="79">
        <v>23.64</v>
      </c>
      <c r="G2238" s="79">
        <f>ROUND((C2238*(E2238)),2)</f>
        <v>643.66</v>
      </c>
      <c r="H2238" s="79">
        <f>ROUND((C2238*(F2238)),2)</f>
        <v>115.84</v>
      </c>
      <c r="I2238" s="79"/>
    </row>
    <row r="2239" spans="1:10" hidden="1" outlineLevel="1" x14ac:dyDescent="0.2">
      <c r="A2239" s="62"/>
      <c r="B2239" s="77" t="s">
        <v>190</v>
      </c>
      <c r="C2239" s="78"/>
      <c r="D2239" s="78"/>
      <c r="E2239" s="79"/>
      <c r="F2239" s="79"/>
      <c r="G2239" s="79"/>
      <c r="H2239" s="79"/>
      <c r="I2239" s="79"/>
    </row>
    <row r="2240" spans="1:10" hidden="1" outlineLevel="1" x14ac:dyDescent="0.2">
      <c r="A2240" s="62"/>
      <c r="B2240" s="76" t="s">
        <v>487</v>
      </c>
      <c r="C2240" s="78">
        <v>2</v>
      </c>
      <c r="D2240" s="78" t="s">
        <v>158</v>
      </c>
      <c r="E2240" s="79">
        <v>3535.1145000000001</v>
      </c>
      <c r="F2240" s="79">
        <v>0</v>
      </c>
      <c r="G2240" s="79">
        <f>ROUND((C2240*(E2240)),2)</f>
        <v>7070.23</v>
      </c>
      <c r="H2240" s="79">
        <f>ROUND((C2240*(F2240)),2)</f>
        <v>0</v>
      </c>
      <c r="I2240" s="79"/>
    </row>
    <row r="2241" spans="1:10" hidden="1" outlineLevel="1" x14ac:dyDescent="0.2">
      <c r="A2241" s="62"/>
      <c r="B2241" s="76" t="s">
        <v>488</v>
      </c>
      <c r="C2241" s="78">
        <v>1</v>
      </c>
      <c r="D2241" s="78" t="s">
        <v>158</v>
      </c>
      <c r="E2241" s="79">
        <v>10274.25</v>
      </c>
      <c r="F2241" s="79">
        <v>0</v>
      </c>
      <c r="G2241" s="79">
        <f>ROUND((C2241*(E2241)),2)</f>
        <v>10274.25</v>
      </c>
      <c r="H2241" s="79">
        <f>ROUND((C2241*(F2241)),2)</f>
        <v>0</v>
      </c>
      <c r="I2241" s="79"/>
    </row>
    <row r="2242" spans="1:10" hidden="1" outlineLevel="1" x14ac:dyDescent="0.2">
      <c r="A2242" s="62"/>
      <c r="B2242" s="76" t="s">
        <v>174</v>
      </c>
      <c r="C2242" s="78"/>
      <c r="D2242" s="78"/>
      <c r="E2242" s="79"/>
      <c r="F2242" s="79"/>
      <c r="G2242" s="79">
        <f>SUM(G2236:G2241)</f>
        <v>33764.759999999995</v>
      </c>
      <c r="H2242" s="79">
        <f>SUM(H2236:H2241)</f>
        <v>2955.62</v>
      </c>
      <c r="I2242" s="79">
        <f>SUM(G2242:H2242)</f>
        <v>36720.379999999997</v>
      </c>
    </row>
    <row r="2243" spans="1:10" collapsed="1" x14ac:dyDescent="0.2">
      <c r="A2243" s="62"/>
      <c r="C2243" s="78"/>
      <c r="D2243" s="78"/>
      <c r="E2243" s="79"/>
      <c r="F2243" s="79"/>
      <c r="G2243" s="79"/>
      <c r="H2243" s="79"/>
      <c r="I2243" s="79"/>
    </row>
    <row r="2244" spans="1:10" x14ac:dyDescent="0.2">
      <c r="A2244" s="67">
        <v>111</v>
      </c>
      <c r="B2244" s="68" t="s">
        <v>499</v>
      </c>
      <c r="C2244" s="69"/>
      <c r="D2244" s="69"/>
      <c r="E2244" s="69"/>
      <c r="F2244" s="69"/>
      <c r="G2244" s="69"/>
      <c r="H2244" s="69"/>
      <c r="I2244" s="69"/>
      <c r="J2244" s="70"/>
    </row>
    <row r="2245" spans="1:10" ht="24" x14ac:dyDescent="0.2">
      <c r="A2245" s="71">
        <f>+A2244+0.01</f>
        <v>111.01</v>
      </c>
      <c r="B2245" s="72" t="s">
        <v>500</v>
      </c>
      <c r="C2245" s="73">
        <v>1</v>
      </c>
      <c r="D2245" s="73" t="s">
        <v>196</v>
      </c>
      <c r="E2245" s="74"/>
      <c r="F2245" s="74"/>
      <c r="G2245" s="74">
        <f>+G2257/C2248</f>
        <v>17364.57</v>
      </c>
      <c r="H2245" s="74">
        <f>+H2257/C2248</f>
        <v>2412.0100000000002</v>
      </c>
      <c r="I2245" s="75">
        <f>+H2245+G2245</f>
        <v>19776.580000000002</v>
      </c>
      <c r="J2245" s="66" t="s">
        <v>167</v>
      </c>
    </row>
    <row r="2246" spans="1:10" x14ac:dyDescent="0.2">
      <c r="A2246" s="55"/>
      <c r="B2246" s="81"/>
      <c r="C2246" s="82">
        <v>1</v>
      </c>
      <c r="D2246" s="73" t="s">
        <v>176</v>
      </c>
      <c r="E2246" s="74"/>
      <c r="F2246" s="74"/>
      <c r="G2246" s="74">
        <f>+G2245/10</f>
        <v>1736.4569999999999</v>
      </c>
      <c r="H2246" s="74">
        <f>+H2245/10</f>
        <v>241.20100000000002</v>
      </c>
      <c r="I2246" s="75">
        <f>+H2246+G2246</f>
        <v>1977.6579999999999</v>
      </c>
      <c r="J2246" s="63"/>
    </row>
    <row r="2247" spans="1:10" hidden="1" outlineLevel="1" x14ac:dyDescent="0.2">
      <c r="A2247" s="55"/>
      <c r="B2247" s="76" t="s">
        <v>501</v>
      </c>
      <c r="C2247" s="56"/>
      <c r="D2247" s="56"/>
      <c r="E2247" s="57"/>
      <c r="F2247" s="57"/>
      <c r="G2247" s="57"/>
      <c r="H2247" s="57"/>
      <c r="I2247" s="58"/>
      <c r="J2247" s="63"/>
    </row>
    <row r="2248" spans="1:10" hidden="1" outlineLevel="1" x14ac:dyDescent="0.2">
      <c r="A2248" s="55"/>
      <c r="B2248" s="77" t="s">
        <v>169</v>
      </c>
      <c r="C2248" s="78">
        <v>1</v>
      </c>
      <c r="D2248" s="78" t="s">
        <v>196</v>
      </c>
      <c r="E2248" s="57"/>
      <c r="F2248" s="57"/>
      <c r="G2248" s="57"/>
      <c r="H2248" s="57"/>
      <c r="I2248" s="58"/>
      <c r="J2248" s="63"/>
    </row>
    <row r="2249" spans="1:10" hidden="1" outlineLevel="1" x14ac:dyDescent="0.2">
      <c r="A2249" s="62"/>
      <c r="B2249" s="77" t="s">
        <v>170</v>
      </c>
      <c r="C2249" s="78"/>
      <c r="D2249" s="78"/>
      <c r="E2249" s="79"/>
      <c r="F2249" s="79"/>
      <c r="G2249" s="79"/>
      <c r="H2249" s="79"/>
      <c r="I2249" s="79"/>
    </row>
    <row r="2250" spans="1:10" hidden="1" outlineLevel="1" x14ac:dyDescent="0.2">
      <c r="A2250" s="62"/>
      <c r="B2250" s="76" t="s">
        <v>250</v>
      </c>
      <c r="C2250" s="78">
        <v>1.93</v>
      </c>
      <c r="D2250" s="78" t="s">
        <v>251</v>
      </c>
      <c r="E2250" s="79">
        <v>3281.36</v>
      </c>
      <c r="F2250" s="79">
        <v>590.64</v>
      </c>
      <c r="G2250" s="79">
        <f>ROUND((C2250*(E2250)),2)</f>
        <v>6333.02</v>
      </c>
      <c r="H2250" s="79">
        <f>ROUND((C2250*(F2250)),2)</f>
        <v>1139.94</v>
      </c>
      <c r="I2250" s="79"/>
    </row>
    <row r="2251" spans="1:10" hidden="1" outlineLevel="1" x14ac:dyDescent="0.2">
      <c r="A2251" s="62"/>
      <c r="B2251" s="76" t="s">
        <v>279</v>
      </c>
      <c r="C2251" s="78">
        <f>+C2248*1.1</f>
        <v>1.1000000000000001</v>
      </c>
      <c r="D2251" s="78" t="s">
        <v>196</v>
      </c>
      <c r="E2251" s="79">
        <v>6544.9400000000005</v>
      </c>
      <c r="F2251" s="79">
        <v>1073.47</v>
      </c>
      <c r="G2251" s="79">
        <f>ROUND((C2251*(E2251)),2)</f>
        <v>7199.43</v>
      </c>
      <c r="H2251" s="79">
        <f>ROUND((C2251*(F2251)),2)</f>
        <v>1180.82</v>
      </c>
      <c r="I2251" s="79"/>
    </row>
    <row r="2252" spans="1:10" hidden="1" outlineLevel="1" x14ac:dyDescent="0.2">
      <c r="A2252" s="62"/>
      <c r="B2252" s="76" t="s">
        <v>253</v>
      </c>
      <c r="C2252" s="78">
        <f>+C2250*2</f>
        <v>3.86</v>
      </c>
      <c r="D2252" s="78" t="s">
        <v>182</v>
      </c>
      <c r="E2252" s="79">
        <v>131.36000000000001</v>
      </c>
      <c r="F2252" s="79">
        <v>23.64</v>
      </c>
      <c r="G2252" s="79">
        <f>ROUND((C2252*(E2252)),2)</f>
        <v>507.05</v>
      </c>
      <c r="H2252" s="79">
        <f>ROUND((C2252*(F2252)),2)</f>
        <v>91.25</v>
      </c>
      <c r="I2252" s="79"/>
    </row>
    <row r="2253" spans="1:10" hidden="1" outlineLevel="1" x14ac:dyDescent="0.2">
      <c r="A2253" s="62"/>
      <c r="B2253" s="77" t="s">
        <v>190</v>
      </c>
      <c r="C2253" s="78"/>
      <c r="D2253" s="78"/>
      <c r="E2253" s="79"/>
      <c r="F2253" s="79"/>
      <c r="G2253" s="79"/>
      <c r="H2253" s="79"/>
      <c r="I2253" s="79"/>
    </row>
    <row r="2254" spans="1:10" hidden="1" outlineLevel="1" x14ac:dyDescent="0.2">
      <c r="A2254" s="62"/>
      <c r="B2254" s="76" t="s">
        <v>502</v>
      </c>
      <c r="C2254" s="78">
        <f>+C2256*0.01</f>
        <v>0.1</v>
      </c>
      <c r="D2254" s="78" t="s">
        <v>189</v>
      </c>
      <c r="E2254" s="79">
        <v>1050.28</v>
      </c>
      <c r="F2254" s="79">
        <v>0</v>
      </c>
      <c r="G2254" s="79">
        <f>ROUND((C2254*(E2254)),2)</f>
        <v>105.03</v>
      </c>
      <c r="H2254" s="79">
        <f>ROUND((C2254*(F2254)),2)</f>
        <v>0</v>
      </c>
      <c r="I2254" s="79"/>
    </row>
    <row r="2255" spans="1:10" hidden="1" outlineLevel="1" x14ac:dyDescent="0.2">
      <c r="A2255" s="62"/>
      <c r="B2255" s="76" t="s">
        <v>254</v>
      </c>
      <c r="C2255" s="78">
        <f>+C2250</f>
        <v>1.93</v>
      </c>
      <c r="D2255" s="78" t="s">
        <v>251</v>
      </c>
      <c r="E2255" s="79">
        <v>403.33769999999998</v>
      </c>
      <c r="F2255" s="79">
        <v>0</v>
      </c>
      <c r="G2255" s="79">
        <f>ROUND((C2255*(E2255)),2)</f>
        <v>778.44</v>
      </c>
      <c r="H2255" s="79">
        <f>ROUND((C2255*(F2255)),2)</f>
        <v>0</v>
      </c>
      <c r="I2255" s="79"/>
    </row>
    <row r="2256" spans="1:10" hidden="1" outlineLevel="1" x14ac:dyDescent="0.2">
      <c r="A2256" s="62"/>
      <c r="B2256" s="76" t="s">
        <v>503</v>
      </c>
      <c r="C2256" s="78">
        <v>10</v>
      </c>
      <c r="D2256" s="78" t="s">
        <v>176</v>
      </c>
      <c r="E2256" s="79">
        <v>244.16</v>
      </c>
      <c r="F2256" s="79">
        <v>0</v>
      </c>
      <c r="G2256" s="79">
        <f>ROUND((C2256*(E2256)),2)</f>
        <v>2441.6</v>
      </c>
      <c r="H2256" s="79">
        <f>ROUND((C2256*(F2256)),2)</f>
        <v>0</v>
      </c>
      <c r="I2256" s="79"/>
    </row>
    <row r="2257" spans="1:10" hidden="1" outlineLevel="1" x14ac:dyDescent="0.2">
      <c r="A2257" s="62"/>
      <c r="B2257" s="76" t="s">
        <v>174</v>
      </c>
      <c r="C2257" s="78"/>
      <c r="D2257" s="78"/>
      <c r="E2257" s="79"/>
      <c r="F2257" s="79"/>
      <c r="G2257" s="79">
        <f>SUM(G2250:G2256)</f>
        <v>17364.57</v>
      </c>
      <c r="H2257" s="79">
        <f>SUM(H2250:H2256)</f>
        <v>2412.0100000000002</v>
      </c>
      <c r="I2257" s="79">
        <f>SUM(G2257:H2257)</f>
        <v>19776.580000000002</v>
      </c>
    </row>
    <row r="2258" spans="1:10" collapsed="1" x14ac:dyDescent="0.2">
      <c r="A2258" s="62"/>
      <c r="C2258" s="78"/>
      <c r="D2258" s="78"/>
      <c r="E2258" s="79"/>
      <c r="F2258" s="79"/>
      <c r="G2258" s="79"/>
      <c r="H2258" s="79"/>
      <c r="I2258" s="79"/>
    </row>
    <row r="2259" spans="1:10" ht="24" x14ac:dyDescent="0.2">
      <c r="A2259" s="71">
        <f>+A2245+0.01</f>
        <v>111.02000000000001</v>
      </c>
      <c r="B2259" s="72" t="s">
        <v>504</v>
      </c>
      <c r="C2259" s="73">
        <v>1</v>
      </c>
      <c r="D2259" s="73" t="s">
        <v>196</v>
      </c>
      <c r="E2259" s="74"/>
      <c r="F2259" s="74"/>
      <c r="G2259" s="74">
        <f>+G2271/C2262</f>
        <v>17082.09</v>
      </c>
      <c r="H2259" s="74">
        <f>+H2271/C2262</f>
        <v>2476.25</v>
      </c>
      <c r="I2259" s="75">
        <f>+H2259+G2259</f>
        <v>19558.34</v>
      </c>
      <c r="J2259" s="66" t="s">
        <v>167</v>
      </c>
    </row>
    <row r="2260" spans="1:10" x14ac:dyDescent="0.2">
      <c r="A2260" s="55"/>
      <c r="B2260" s="81"/>
      <c r="C2260" s="82">
        <v>1</v>
      </c>
      <c r="D2260" s="73" t="s">
        <v>176</v>
      </c>
      <c r="E2260" s="74"/>
      <c r="F2260" s="74"/>
      <c r="G2260" s="74">
        <f>+G2259/10</f>
        <v>1708.2090000000001</v>
      </c>
      <c r="H2260" s="74">
        <f>+H2259/10</f>
        <v>247.625</v>
      </c>
      <c r="I2260" s="75">
        <f>+H2260+G2260</f>
        <v>1955.8340000000001</v>
      </c>
      <c r="J2260" s="63"/>
    </row>
    <row r="2261" spans="1:10" hidden="1" outlineLevel="1" x14ac:dyDescent="0.2">
      <c r="A2261" s="55"/>
      <c r="B2261" s="76" t="s">
        <v>501</v>
      </c>
      <c r="C2261" s="56"/>
      <c r="D2261" s="56"/>
      <c r="E2261" s="57"/>
      <c r="F2261" s="57"/>
      <c r="G2261" s="57"/>
      <c r="H2261" s="57"/>
      <c r="I2261" s="58"/>
      <c r="J2261" s="63"/>
    </row>
    <row r="2262" spans="1:10" hidden="1" outlineLevel="1" x14ac:dyDescent="0.2">
      <c r="A2262" s="55"/>
      <c r="B2262" s="77" t="s">
        <v>169</v>
      </c>
      <c r="C2262" s="78">
        <v>1</v>
      </c>
      <c r="D2262" s="78" t="s">
        <v>196</v>
      </c>
      <c r="E2262" s="57"/>
      <c r="F2262" s="57"/>
      <c r="G2262" s="57"/>
      <c r="H2262" s="57"/>
      <c r="I2262" s="58"/>
      <c r="J2262" s="63"/>
    </row>
    <row r="2263" spans="1:10" hidden="1" outlineLevel="1" x14ac:dyDescent="0.2">
      <c r="A2263" s="62"/>
      <c r="B2263" s="77" t="s">
        <v>170</v>
      </c>
      <c r="C2263" s="78"/>
      <c r="D2263" s="78"/>
      <c r="E2263" s="79"/>
      <c r="F2263" s="79"/>
      <c r="G2263" s="79"/>
      <c r="H2263" s="79"/>
      <c r="I2263" s="79"/>
    </row>
    <row r="2264" spans="1:10" hidden="1" outlineLevel="1" x14ac:dyDescent="0.2">
      <c r="A2264" s="62"/>
      <c r="B2264" s="76" t="s">
        <v>250</v>
      </c>
      <c r="C2264" s="78">
        <v>1.93</v>
      </c>
      <c r="D2264" s="78" t="s">
        <v>251</v>
      </c>
      <c r="E2264" s="79">
        <v>3281.36</v>
      </c>
      <c r="F2264" s="79">
        <v>590.64</v>
      </c>
      <c r="G2264" s="79">
        <f>ROUND((C2264*(E2264)),2)</f>
        <v>6333.02</v>
      </c>
      <c r="H2264" s="79">
        <f>ROUND((C2264*(F2264)),2)</f>
        <v>1139.94</v>
      </c>
      <c r="I2264" s="79"/>
    </row>
    <row r="2265" spans="1:10" hidden="1" outlineLevel="1" x14ac:dyDescent="0.2">
      <c r="A2265" s="62"/>
      <c r="B2265" s="76" t="s">
        <v>505</v>
      </c>
      <c r="C2265" s="78">
        <v>1.1000000000000001</v>
      </c>
      <c r="D2265" s="78" t="s">
        <v>196</v>
      </c>
      <c r="E2265" s="79">
        <v>6288.14</v>
      </c>
      <c r="F2265" s="79">
        <v>1131.8699999999999</v>
      </c>
      <c r="G2265" s="79">
        <f>ROUND((C2265*(E2265)),2)</f>
        <v>6916.95</v>
      </c>
      <c r="H2265" s="79">
        <f>ROUND((C2265*(F2265)),2)</f>
        <v>1245.06</v>
      </c>
      <c r="I2265" s="79"/>
    </row>
    <row r="2266" spans="1:10" hidden="1" outlineLevel="1" x14ac:dyDescent="0.2">
      <c r="A2266" s="62"/>
      <c r="B2266" s="76" t="s">
        <v>253</v>
      </c>
      <c r="C2266" s="78">
        <f>+C2264*2</f>
        <v>3.86</v>
      </c>
      <c r="D2266" s="78" t="s">
        <v>182</v>
      </c>
      <c r="E2266" s="79">
        <v>131.36000000000001</v>
      </c>
      <c r="F2266" s="79">
        <v>23.64</v>
      </c>
      <c r="G2266" s="79">
        <f>ROUND((C2266*(E2266)),2)</f>
        <v>507.05</v>
      </c>
      <c r="H2266" s="79">
        <f>ROUND((C2266*(F2266)),2)</f>
        <v>91.25</v>
      </c>
      <c r="I2266" s="79"/>
    </row>
    <row r="2267" spans="1:10" hidden="1" outlineLevel="1" x14ac:dyDescent="0.2">
      <c r="A2267" s="62"/>
      <c r="B2267" s="77" t="s">
        <v>190</v>
      </c>
      <c r="C2267" s="78"/>
      <c r="D2267" s="78"/>
      <c r="E2267" s="79"/>
      <c r="F2267" s="79"/>
      <c r="G2267" s="79"/>
      <c r="H2267" s="79"/>
      <c r="I2267" s="79"/>
    </row>
    <row r="2268" spans="1:10" hidden="1" outlineLevel="1" x14ac:dyDescent="0.2">
      <c r="A2268" s="62"/>
      <c r="B2268" s="76" t="s">
        <v>502</v>
      </c>
      <c r="C2268" s="78">
        <f>+C2270*0.01</f>
        <v>0.1</v>
      </c>
      <c r="D2268" s="78" t="s">
        <v>189</v>
      </c>
      <c r="E2268" s="79">
        <v>1050.28</v>
      </c>
      <c r="F2268" s="79">
        <v>0</v>
      </c>
      <c r="G2268" s="79">
        <f>ROUND((C2268*(E2268)),2)</f>
        <v>105.03</v>
      </c>
      <c r="H2268" s="79">
        <f>ROUND((C2268*(F2268)),2)</f>
        <v>0</v>
      </c>
      <c r="I2268" s="79"/>
    </row>
    <row r="2269" spans="1:10" hidden="1" outlineLevel="1" x14ac:dyDescent="0.2">
      <c r="A2269" s="62"/>
      <c r="B2269" s="76" t="s">
        <v>254</v>
      </c>
      <c r="C2269" s="78">
        <f>+C2264</f>
        <v>1.93</v>
      </c>
      <c r="D2269" s="78" t="s">
        <v>251</v>
      </c>
      <c r="E2269" s="79">
        <v>403.33769999999998</v>
      </c>
      <c r="F2269" s="79">
        <v>0</v>
      </c>
      <c r="G2269" s="79">
        <f>ROUND((C2269*(E2269)),2)</f>
        <v>778.44</v>
      </c>
      <c r="H2269" s="79">
        <f>ROUND((C2269*(F2269)),2)</f>
        <v>0</v>
      </c>
      <c r="I2269" s="79"/>
    </row>
    <row r="2270" spans="1:10" hidden="1" outlineLevel="1" x14ac:dyDescent="0.2">
      <c r="A2270" s="62"/>
      <c r="B2270" s="76" t="s">
        <v>503</v>
      </c>
      <c r="C2270" s="78">
        <v>10</v>
      </c>
      <c r="D2270" s="78" t="s">
        <v>176</v>
      </c>
      <c r="E2270" s="79">
        <v>244.16</v>
      </c>
      <c r="F2270" s="79">
        <v>0</v>
      </c>
      <c r="G2270" s="79">
        <f>ROUND((C2270*(E2270)),2)</f>
        <v>2441.6</v>
      </c>
      <c r="H2270" s="79">
        <f>ROUND((C2270*(F2270)),2)</f>
        <v>0</v>
      </c>
      <c r="I2270" s="79"/>
    </row>
    <row r="2271" spans="1:10" hidden="1" outlineLevel="1" x14ac:dyDescent="0.2">
      <c r="A2271" s="62"/>
      <c r="B2271" s="76" t="s">
        <v>174</v>
      </c>
      <c r="C2271" s="78"/>
      <c r="D2271" s="78"/>
      <c r="E2271" s="79"/>
      <c r="F2271" s="79"/>
      <c r="G2271" s="79">
        <f>SUM(G2264:G2270)</f>
        <v>17082.09</v>
      </c>
      <c r="H2271" s="79">
        <f>SUM(H2264:H2270)</f>
        <v>2476.25</v>
      </c>
      <c r="I2271" s="79">
        <f>SUM(G2271:H2271)</f>
        <v>19558.34</v>
      </c>
    </row>
    <row r="2272" spans="1:10" collapsed="1" x14ac:dyDescent="0.2">
      <c r="A2272" s="62"/>
      <c r="C2272" s="78"/>
      <c r="D2272" s="78"/>
      <c r="E2272" s="79"/>
      <c r="F2272" s="79"/>
      <c r="G2272" s="79"/>
      <c r="H2272" s="79"/>
      <c r="I2272" s="79"/>
    </row>
    <row r="2273" spans="1:10" ht="24" x14ac:dyDescent="0.2">
      <c r="A2273" s="71">
        <f>+A2259+0.01</f>
        <v>111.03000000000002</v>
      </c>
      <c r="B2273" s="72" t="s">
        <v>506</v>
      </c>
      <c r="C2273" s="73">
        <v>1</v>
      </c>
      <c r="D2273" s="73" t="s">
        <v>196</v>
      </c>
      <c r="E2273" s="74"/>
      <c r="F2273" s="74"/>
      <c r="G2273" s="74">
        <f>+G2285/C2276</f>
        <v>17352.43</v>
      </c>
      <c r="H2273" s="74">
        <f>+H2285/C2276</f>
        <v>2524.9</v>
      </c>
      <c r="I2273" s="75">
        <f>+H2273+G2273</f>
        <v>19877.330000000002</v>
      </c>
      <c r="J2273" s="66" t="s">
        <v>167</v>
      </c>
    </row>
    <row r="2274" spans="1:10" x14ac:dyDescent="0.2">
      <c r="A2274" s="55"/>
      <c r="B2274" s="81"/>
      <c r="C2274" s="82">
        <v>1</v>
      </c>
      <c r="D2274" s="73" t="s">
        <v>176</v>
      </c>
      <c r="E2274" s="74"/>
      <c r="F2274" s="74"/>
      <c r="G2274" s="74">
        <f>+G2273/10</f>
        <v>1735.2429999999999</v>
      </c>
      <c r="H2274" s="74">
        <f>+H2273/10</f>
        <v>252.49</v>
      </c>
      <c r="I2274" s="75">
        <f>+H2274+G2274</f>
        <v>1987.7329999999999</v>
      </c>
      <c r="J2274" s="63"/>
    </row>
    <row r="2275" spans="1:10" hidden="1" outlineLevel="1" x14ac:dyDescent="0.2">
      <c r="A2275" s="55"/>
      <c r="B2275" s="76" t="s">
        <v>501</v>
      </c>
      <c r="C2275" s="56"/>
      <c r="D2275" s="56"/>
      <c r="E2275" s="57"/>
      <c r="F2275" s="57"/>
      <c r="G2275" s="57"/>
      <c r="H2275" s="57"/>
      <c r="I2275" s="58"/>
      <c r="J2275" s="63"/>
    </row>
    <row r="2276" spans="1:10" hidden="1" outlineLevel="1" x14ac:dyDescent="0.2">
      <c r="A2276" s="55"/>
      <c r="B2276" s="77" t="s">
        <v>169</v>
      </c>
      <c r="C2276" s="78">
        <v>1</v>
      </c>
      <c r="D2276" s="78" t="s">
        <v>196</v>
      </c>
      <c r="E2276" s="57"/>
      <c r="F2276" s="57"/>
      <c r="G2276" s="57"/>
      <c r="H2276" s="57"/>
      <c r="I2276" s="58"/>
      <c r="J2276" s="63"/>
    </row>
    <row r="2277" spans="1:10" hidden="1" outlineLevel="1" x14ac:dyDescent="0.2">
      <c r="A2277" s="62"/>
      <c r="B2277" s="77" t="s">
        <v>170</v>
      </c>
      <c r="C2277" s="78"/>
      <c r="D2277" s="78"/>
      <c r="E2277" s="79"/>
      <c r="F2277" s="79"/>
      <c r="G2277" s="79"/>
      <c r="H2277" s="79"/>
      <c r="I2277" s="79"/>
    </row>
    <row r="2278" spans="1:10" hidden="1" outlineLevel="1" x14ac:dyDescent="0.2">
      <c r="A2278" s="62"/>
      <c r="B2278" s="76" t="s">
        <v>250</v>
      </c>
      <c r="C2278" s="78">
        <v>1.93</v>
      </c>
      <c r="D2278" s="78" t="s">
        <v>251</v>
      </c>
      <c r="E2278" s="79">
        <v>3281.36</v>
      </c>
      <c r="F2278" s="79">
        <v>590.64</v>
      </c>
      <c r="G2278" s="79">
        <f>ROUND((C2278*(E2278)),2)</f>
        <v>6333.02</v>
      </c>
      <c r="H2278" s="79">
        <f>ROUND((C2278*(F2278)),2)</f>
        <v>1139.94</v>
      </c>
      <c r="I2278" s="79"/>
    </row>
    <row r="2279" spans="1:10" hidden="1" outlineLevel="1" x14ac:dyDescent="0.2">
      <c r="A2279" s="62"/>
      <c r="B2279" s="76" t="s">
        <v>507</v>
      </c>
      <c r="C2279" s="78">
        <v>1.1000000000000001</v>
      </c>
      <c r="D2279" s="78" t="s">
        <v>196</v>
      </c>
      <c r="E2279" s="79">
        <v>6533.9</v>
      </c>
      <c r="F2279" s="79">
        <v>1176.0999999999999</v>
      </c>
      <c r="G2279" s="79">
        <f>ROUND((C2279*(E2279)),2)</f>
        <v>7187.29</v>
      </c>
      <c r="H2279" s="79">
        <f>ROUND((C2279*(F2279)),2)</f>
        <v>1293.71</v>
      </c>
      <c r="I2279" s="79"/>
    </row>
    <row r="2280" spans="1:10" hidden="1" outlineLevel="1" x14ac:dyDescent="0.2">
      <c r="A2280" s="62"/>
      <c r="B2280" s="76" t="s">
        <v>253</v>
      </c>
      <c r="C2280" s="78">
        <f>+C2278*2</f>
        <v>3.86</v>
      </c>
      <c r="D2280" s="78" t="s">
        <v>182</v>
      </c>
      <c r="E2280" s="79">
        <v>131.36000000000001</v>
      </c>
      <c r="F2280" s="79">
        <v>23.64</v>
      </c>
      <c r="G2280" s="79">
        <f>ROUND((C2280*(E2280)),2)</f>
        <v>507.05</v>
      </c>
      <c r="H2280" s="79">
        <f>ROUND((C2280*(F2280)),2)</f>
        <v>91.25</v>
      </c>
      <c r="I2280" s="79"/>
    </row>
    <row r="2281" spans="1:10" hidden="1" outlineLevel="1" x14ac:dyDescent="0.2">
      <c r="A2281" s="62"/>
      <c r="B2281" s="77" t="s">
        <v>190</v>
      </c>
      <c r="C2281" s="78"/>
      <c r="D2281" s="78"/>
      <c r="E2281" s="79"/>
      <c r="F2281" s="79"/>
      <c r="G2281" s="79"/>
      <c r="H2281" s="79"/>
      <c r="I2281" s="79"/>
    </row>
    <row r="2282" spans="1:10" hidden="1" outlineLevel="1" x14ac:dyDescent="0.2">
      <c r="A2282" s="62"/>
      <c r="B2282" s="76" t="s">
        <v>502</v>
      </c>
      <c r="C2282" s="78">
        <f>+C2284*0.01</f>
        <v>0.1</v>
      </c>
      <c r="D2282" s="78" t="s">
        <v>189</v>
      </c>
      <c r="E2282" s="79">
        <v>1050.28</v>
      </c>
      <c r="F2282" s="79">
        <v>0</v>
      </c>
      <c r="G2282" s="79">
        <f>ROUND((C2282*(E2282)),2)</f>
        <v>105.03</v>
      </c>
      <c r="H2282" s="79">
        <f>ROUND((C2282*(F2282)),2)</f>
        <v>0</v>
      </c>
      <c r="I2282" s="79"/>
    </row>
    <row r="2283" spans="1:10" hidden="1" outlineLevel="1" x14ac:dyDescent="0.2">
      <c r="A2283" s="62"/>
      <c r="B2283" s="76" t="s">
        <v>254</v>
      </c>
      <c r="C2283" s="78">
        <f>+C2278</f>
        <v>1.93</v>
      </c>
      <c r="D2283" s="78" t="s">
        <v>251</v>
      </c>
      <c r="E2283" s="79">
        <v>403.33769999999998</v>
      </c>
      <c r="F2283" s="79">
        <v>0</v>
      </c>
      <c r="G2283" s="79">
        <f>ROUND((C2283*(E2283)),2)</f>
        <v>778.44</v>
      </c>
      <c r="H2283" s="79">
        <f>ROUND((C2283*(F2283)),2)</f>
        <v>0</v>
      </c>
      <c r="I2283" s="79"/>
    </row>
    <row r="2284" spans="1:10" hidden="1" outlineLevel="1" x14ac:dyDescent="0.2">
      <c r="A2284" s="62"/>
      <c r="B2284" s="76" t="s">
        <v>503</v>
      </c>
      <c r="C2284" s="78">
        <v>10</v>
      </c>
      <c r="D2284" s="78" t="s">
        <v>176</v>
      </c>
      <c r="E2284" s="79">
        <v>244.16</v>
      </c>
      <c r="F2284" s="79">
        <v>0</v>
      </c>
      <c r="G2284" s="79">
        <f>ROUND((C2284*(E2284)),2)</f>
        <v>2441.6</v>
      </c>
      <c r="H2284" s="79">
        <f>ROUND((C2284*(F2284)),2)</f>
        <v>0</v>
      </c>
      <c r="I2284" s="79"/>
    </row>
    <row r="2285" spans="1:10" hidden="1" outlineLevel="1" x14ac:dyDescent="0.2">
      <c r="A2285" s="62"/>
      <c r="B2285" s="76" t="s">
        <v>174</v>
      </c>
      <c r="C2285" s="78"/>
      <c r="D2285" s="78"/>
      <c r="E2285" s="79"/>
      <c r="F2285" s="79"/>
      <c r="G2285" s="79">
        <f>SUM(G2278:G2284)</f>
        <v>17352.43</v>
      </c>
      <c r="H2285" s="79">
        <f>SUM(H2278:H2284)</f>
        <v>2524.9</v>
      </c>
      <c r="I2285" s="79">
        <f>SUM(G2285:H2285)</f>
        <v>19877.330000000002</v>
      </c>
    </row>
    <row r="2286" spans="1:10" collapsed="1" x14ac:dyDescent="0.2">
      <c r="A2286" s="62"/>
      <c r="C2286" s="78"/>
      <c r="D2286" s="78"/>
      <c r="E2286" s="79"/>
      <c r="F2286" s="79"/>
      <c r="G2286" s="79"/>
      <c r="H2286" s="79"/>
      <c r="I2286" s="79"/>
    </row>
    <row r="2287" spans="1:10" ht="24" x14ac:dyDescent="0.2">
      <c r="A2287" s="71">
        <f>+A2273+0.01</f>
        <v>111.04000000000002</v>
      </c>
      <c r="B2287" s="72" t="s">
        <v>508</v>
      </c>
      <c r="C2287" s="73">
        <v>1</v>
      </c>
      <c r="D2287" s="73" t="s">
        <v>196</v>
      </c>
      <c r="E2287" s="74"/>
      <c r="F2287" s="74"/>
      <c r="G2287" s="74">
        <f>+G2299/C2290</f>
        <v>12213.849999999999</v>
      </c>
      <c r="H2287" s="74">
        <f>+H2299/C2290</f>
        <v>1716.68</v>
      </c>
      <c r="I2287" s="75">
        <f>+H2287+G2287</f>
        <v>13930.529999999999</v>
      </c>
      <c r="J2287" s="66" t="s">
        <v>167</v>
      </c>
    </row>
    <row r="2288" spans="1:10" x14ac:dyDescent="0.2">
      <c r="A2288" s="55"/>
      <c r="B2288" s="81"/>
      <c r="C2288" s="82">
        <v>1</v>
      </c>
      <c r="D2288" s="73" t="s">
        <v>176</v>
      </c>
      <c r="E2288" s="74"/>
      <c r="F2288" s="74"/>
      <c r="G2288" s="74">
        <f>+G2287/C2298</f>
        <v>1831.1619190404795</v>
      </c>
      <c r="H2288" s="74">
        <f>+H2287/C2298</f>
        <v>257.37331334332833</v>
      </c>
      <c r="I2288" s="75">
        <f>+H2288+G2288</f>
        <v>2088.5352323838079</v>
      </c>
      <c r="J2288" s="63"/>
    </row>
    <row r="2289" spans="1:10" hidden="1" outlineLevel="1" x14ac:dyDescent="0.2">
      <c r="A2289" s="55"/>
      <c r="B2289" s="76" t="s">
        <v>509</v>
      </c>
      <c r="C2289" s="56"/>
      <c r="D2289" s="56"/>
      <c r="E2289" s="57"/>
      <c r="F2289" s="57"/>
      <c r="G2289" s="57"/>
      <c r="H2289" s="57"/>
      <c r="I2289" s="58"/>
      <c r="J2289" s="63"/>
    </row>
    <row r="2290" spans="1:10" hidden="1" outlineLevel="1" x14ac:dyDescent="0.2">
      <c r="A2290" s="55"/>
      <c r="B2290" s="77" t="s">
        <v>169</v>
      </c>
      <c r="C2290" s="78">
        <v>1</v>
      </c>
      <c r="D2290" s="78" t="s">
        <v>196</v>
      </c>
      <c r="E2290" s="57"/>
      <c r="F2290" s="57"/>
      <c r="G2290" s="57"/>
      <c r="H2290" s="57"/>
      <c r="I2290" s="58"/>
      <c r="J2290" s="63"/>
    </row>
    <row r="2291" spans="1:10" hidden="1" outlineLevel="1" x14ac:dyDescent="0.2">
      <c r="A2291" s="62"/>
      <c r="B2291" s="77" t="s">
        <v>170</v>
      </c>
      <c r="C2291" s="78"/>
      <c r="D2291" s="78"/>
      <c r="E2291" s="79"/>
      <c r="F2291" s="79"/>
      <c r="G2291" s="79"/>
      <c r="H2291" s="79"/>
      <c r="I2291" s="79"/>
    </row>
    <row r="2292" spans="1:10" hidden="1" outlineLevel="1" x14ac:dyDescent="0.2">
      <c r="A2292" s="62"/>
      <c r="B2292" s="76" t="s">
        <v>250</v>
      </c>
      <c r="C2292" s="78">
        <v>0.84</v>
      </c>
      <c r="D2292" s="78" t="s">
        <v>251</v>
      </c>
      <c r="E2292" s="79">
        <v>3281.36</v>
      </c>
      <c r="F2292" s="79">
        <v>590.64</v>
      </c>
      <c r="G2292" s="79">
        <f>ROUND((C2292*(E2292)),2)</f>
        <v>2756.34</v>
      </c>
      <c r="H2292" s="79">
        <f>ROUND((C2292*(F2292)),2)</f>
        <v>496.14</v>
      </c>
      <c r="I2292" s="79"/>
    </row>
    <row r="2293" spans="1:10" hidden="1" outlineLevel="1" x14ac:dyDescent="0.2">
      <c r="A2293" s="62"/>
      <c r="B2293" s="76" t="s">
        <v>279</v>
      </c>
      <c r="C2293" s="78">
        <f>+C2290*1.1</f>
        <v>1.1000000000000001</v>
      </c>
      <c r="D2293" s="78" t="s">
        <v>196</v>
      </c>
      <c r="E2293" s="79">
        <v>6544.9400000000005</v>
      </c>
      <c r="F2293" s="79">
        <v>1073.47</v>
      </c>
      <c r="G2293" s="79">
        <f>ROUND((C2293*(E2293)),2)</f>
        <v>7199.43</v>
      </c>
      <c r="H2293" s="79">
        <f>ROUND((C2293*(F2293)),2)</f>
        <v>1180.82</v>
      </c>
      <c r="I2293" s="79"/>
    </row>
    <row r="2294" spans="1:10" hidden="1" outlineLevel="1" x14ac:dyDescent="0.2">
      <c r="A2294" s="62"/>
      <c r="B2294" s="76" t="s">
        <v>253</v>
      </c>
      <c r="C2294" s="78">
        <f>+C2292*2</f>
        <v>1.68</v>
      </c>
      <c r="D2294" s="78" t="s">
        <v>182</v>
      </c>
      <c r="E2294" s="79">
        <v>131.36000000000001</v>
      </c>
      <c r="F2294" s="79">
        <v>23.64</v>
      </c>
      <c r="G2294" s="79">
        <f>ROUND((C2294*(E2294)),2)</f>
        <v>220.68</v>
      </c>
      <c r="H2294" s="79">
        <f>ROUND((C2294*(F2294)),2)</f>
        <v>39.72</v>
      </c>
      <c r="I2294" s="79"/>
    </row>
    <row r="2295" spans="1:10" hidden="1" outlineLevel="1" x14ac:dyDescent="0.2">
      <c r="A2295" s="62"/>
      <c r="B2295" s="77" t="s">
        <v>190</v>
      </c>
      <c r="C2295" s="78"/>
      <c r="D2295" s="78"/>
      <c r="E2295" s="79"/>
      <c r="F2295" s="79"/>
      <c r="G2295" s="79"/>
      <c r="H2295" s="79"/>
      <c r="I2295" s="79"/>
    </row>
    <row r="2296" spans="1:10" hidden="1" outlineLevel="1" x14ac:dyDescent="0.2">
      <c r="A2296" s="62"/>
      <c r="B2296" s="76" t="s">
        <v>502</v>
      </c>
      <c r="C2296" s="78">
        <f>+C2298*0.01</f>
        <v>6.6699999999999995E-2</v>
      </c>
      <c r="D2296" s="78" t="s">
        <v>189</v>
      </c>
      <c r="E2296" s="79">
        <v>1050.28</v>
      </c>
      <c r="F2296" s="79">
        <v>0</v>
      </c>
      <c r="G2296" s="79">
        <f>ROUND((C2296*(E2296)),2)</f>
        <v>70.05</v>
      </c>
      <c r="H2296" s="79">
        <f>ROUND((C2296*(F2296)),2)</f>
        <v>0</v>
      </c>
      <c r="I2296" s="79"/>
    </row>
    <row r="2297" spans="1:10" hidden="1" outlineLevel="1" x14ac:dyDescent="0.2">
      <c r="A2297" s="62"/>
      <c r="B2297" s="76" t="s">
        <v>254</v>
      </c>
      <c r="C2297" s="78">
        <f>+C2292</f>
        <v>0.84</v>
      </c>
      <c r="D2297" s="78" t="s">
        <v>251</v>
      </c>
      <c r="E2297" s="79">
        <v>403.33769999999998</v>
      </c>
      <c r="F2297" s="79">
        <v>0</v>
      </c>
      <c r="G2297" s="79">
        <f>ROUND((C2297*(E2297)),2)</f>
        <v>338.8</v>
      </c>
      <c r="H2297" s="79">
        <f>ROUND((C2297*(F2297)),2)</f>
        <v>0</v>
      </c>
      <c r="I2297" s="79"/>
    </row>
    <row r="2298" spans="1:10" hidden="1" outlineLevel="1" x14ac:dyDescent="0.2">
      <c r="A2298" s="62"/>
      <c r="B2298" s="76" t="s">
        <v>503</v>
      </c>
      <c r="C2298" s="78">
        <v>6.67</v>
      </c>
      <c r="D2298" s="78" t="s">
        <v>176</v>
      </c>
      <c r="E2298" s="79">
        <v>244.16</v>
      </c>
      <c r="F2298" s="79">
        <v>0</v>
      </c>
      <c r="G2298" s="79">
        <f>ROUND((C2298*(E2298)),2)</f>
        <v>1628.55</v>
      </c>
      <c r="H2298" s="79">
        <f>ROUND((C2298*(F2298)),2)</f>
        <v>0</v>
      </c>
      <c r="I2298" s="79"/>
    </row>
    <row r="2299" spans="1:10" hidden="1" outlineLevel="1" x14ac:dyDescent="0.2">
      <c r="A2299" s="62"/>
      <c r="B2299" s="76" t="s">
        <v>174</v>
      </c>
      <c r="C2299" s="78"/>
      <c r="D2299" s="78"/>
      <c r="E2299" s="79"/>
      <c r="F2299" s="79"/>
      <c r="G2299" s="79">
        <f>SUM(G2292:G2298)</f>
        <v>12213.849999999999</v>
      </c>
      <c r="H2299" s="79">
        <f>SUM(H2292:H2298)</f>
        <v>1716.68</v>
      </c>
      <c r="I2299" s="79">
        <f>SUM(G2299:H2299)</f>
        <v>13930.529999999999</v>
      </c>
    </row>
    <row r="2300" spans="1:10" collapsed="1" x14ac:dyDescent="0.2">
      <c r="A2300" s="62"/>
      <c r="C2300" s="78"/>
      <c r="D2300" s="78"/>
      <c r="E2300" s="79"/>
      <c r="F2300" s="79"/>
      <c r="G2300" s="79"/>
      <c r="H2300" s="79"/>
      <c r="I2300" s="79"/>
    </row>
    <row r="2301" spans="1:10" ht="24" x14ac:dyDescent="0.2">
      <c r="A2301" s="71">
        <f>+A2287+0.01</f>
        <v>111.05000000000003</v>
      </c>
      <c r="B2301" s="72" t="s">
        <v>510</v>
      </c>
      <c r="C2301" s="73">
        <v>1</v>
      </c>
      <c r="D2301" s="73" t="s">
        <v>196</v>
      </c>
      <c r="E2301" s="74"/>
      <c r="F2301" s="74"/>
      <c r="G2301" s="74">
        <f>+G2313/C2304</f>
        <v>11931.369999999999</v>
      </c>
      <c r="H2301" s="74">
        <f>+H2313/C2304</f>
        <v>1780.9199999999998</v>
      </c>
      <c r="I2301" s="75">
        <f>+H2301+G2301</f>
        <v>13712.289999999999</v>
      </c>
      <c r="J2301" s="66" t="s">
        <v>167</v>
      </c>
    </row>
    <row r="2302" spans="1:10" x14ac:dyDescent="0.2">
      <c r="A2302" s="55"/>
      <c r="B2302" s="81"/>
      <c r="C2302" s="82">
        <v>1</v>
      </c>
      <c r="D2302" s="73" t="s">
        <v>176</v>
      </c>
      <c r="E2302" s="74"/>
      <c r="F2302" s="74"/>
      <c r="G2302" s="74">
        <f>+G2301/C2312</f>
        <v>1788.8110944527734</v>
      </c>
      <c r="H2302" s="74">
        <f>+H2301/C2312</f>
        <v>267.0044977511244</v>
      </c>
      <c r="I2302" s="75">
        <f>+H2302+G2302</f>
        <v>2055.8155922038977</v>
      </c>
      <c r="J2302" s="63"/>
    </row>
    <row r="2303" spans="1:10" hidden="1" outlineLevel="1" x14ac:dyDescent="0.2">
      <c r="A2303" s="55"/>
      <c r="B2303" s="76" t="s">
        <v>509</v>
      </c>
      <c r="C2303" s="56"/>
      <c r="D2303" s="56"/>
      <c r="E2303" s="57"/>
      <c r="F2303" s="57"/>
      <c r="G2303" s="57"/>
      <c r="H2303" s="57"/>
      <c r="I2303" s="58"/>
      <c r="J2303" s="63"/>
    </row>
    <row r="2304" spans="1:10" hidden="1" outlineLevel="1" x14ac:dyDescent="0.2">
      <c r="A2304" s="55"/>
      <c r="B2304" s="77" t="s">
        <v>169</v>
      </c>
      <c r="C2304" s="78">
        <v>1</v>
      </c>
      <c r="D2304" s="78" t="s">
        <v>196</v>
      </c>
      <c r="E2304" s="57"/>
      <c r="F2304" s="57"/>
      <c r="G2304" s="57"/>
      <c r="H2304" s="57"/>
      <c r="I2304" s="58"/>
      <c r="J2304" s="63"/>
    </row>
    <row r="2305" spans="1:10" hidden="1" outlineLevel="1" x14ac:dyDescent="0.2">
      <c r="A2305" s="62"/>
      <c r="B2305" s="77" t="s">
        <v>170</v>
      </c>
      <c r="C2305" s="78"/>
      <c r="D2305" s="78"/>
      <c r="E2305" s="79"/>
      <c r="F2305" s="79"/>
      <c r="G2305" s="79"/>
      <c r="H2305" s="79"/>
      <c r="I2305" s="79"/>
    </row>
    <row r="2306" spans="1:10" hidden="1" outlineLevel="1" x14ac:dyDescent="0.2">
      <c r="A2306" s="62"/>
      <c r="B2306" s="76" t="s">
        <v>250</v>
      </c>
      <c r="C2306" s="78">
        <v>0.84</v>
      </c>
      <c r="D2306" s="78" t="s">
        <v>251</v>
      </c>
      <c r="E2306" s="79">
        <v>3281.36</v>
      </c>
      <c r="F2306" s="79">
        <v>590.64</v>
      </c>
      <c r="G2306" s="79">
        <f>ROUND((C2306*(E2306)),2)</f>
        <v>2756.34</v>
      </c>
      <c r="H2306" s="79">
        <f>ROUND((C2306*(F2306)),2)</f>
        <v>496.14</v>
      </c>
      <c r="I2306" s="79"/>
    </row>
    <row r="2307" spans="1:10" hidden="1" outlineLevel="1" x14ac:dyDescent="0.2">
      <c r="A2307" s="62"/>
      <c r="B2307" s="76" t="s">
        <v>505</v>
      </c>
      <c r="C2307" s="78">
        <v>1.1000000000000001</v>
      </c>
      <c r="D2307" s="78" t="s">
        <v>196</v>
      </c>
      <c r="E2307" s="79">
        <v>6288.14</v>
      </c>
      <c r="F2307" s="79">
        <v>1131.8699999999999</v>
      </c>
      <c r="G2307" s="79">
        <f>ROUND((C2307*(E2307)),2)</f>
        <v>6916.95</v>
      </c>
      <c r="H2307" s="79">
        <f>ROUND((C2307*(F2307)),2)</f>
        <v>1245.06</v>
      </c>
      <c r="I2307" s="79"/>
    </row>
    <row r="2308" spans="1:10" hidden="1" outlineLevel="1" x14ac:dyDescent="0.2">
      <c r="A2308" s="62"/>
      <c r="B2308" s="76" t="s">
        <v>253</v>
      </c>
      <c r="C2308" s="78">
        <f>+C2306*2</f>
        <v>1.68</v>
      </c>
      <c r="D2308" s="78" t="s">
        <v>182</v>
      </c>
      <c r="E2308" s="79">
        <v>131.36000000000001</v>
      </c>
      <c r="F2308" s="79">
        <v>23.64</v>
      </c>
      <c r="G2308" s="79">
        <f>ROUND((C2308*(E2308)),2)</f>
        <v>220.68</v>
      </c>
      <c r="H2308" s="79">
        <f>ROUND((C2308*(F2308)),2)</f>
        <v>39.72</v>
      </c>
      <c r="I2308" s="79"/>
    </row>
    <row r="2309" spans="1:10" hidden="1" outlineLevel="1" x14ac:dyDescent="0.2">
      <c r="A2309" s="62"/>
      <c r="B2309" s="77" t="s">
        <v>190</v>
      </c>
      <c r="C2309" s="78"/>
      <c r="D2309" s="78"/>
      <c r="E2309" s="79"/>
      <c r="F2309" s="79"/>
      <c r="G2309" s="79"/>
      <c r="H2309" s="79"/>
      <c r="I2309" s="79"/>
    </row>
    <row r="2310" spans="1:10" hidden="1" outlineLevel="1" x14ac:dyDescent="0.2">
      <c r="A2310" s="62"/>
      <c r="B2310" s="76" t="s">
        <v>502</v>
      </c>
      <c r="C2310" s="78">
        <f>+C2312*0.01</f>
        <v>6.6699999999999995E-2</v>
      </c>
      <c r="D2310" s="78" t="s">
        <v>189</v>
      </c>
      <c r="E2310" s="79">
        <v>1050.28</v>
      </c>
      <c r="F2310" s="79">
        <v>0</v>
      </c>
      <c r="G2310" s="79">
        <f>ROUND((C2310*(E2310)),2)</f>
        <v>70.05</v>
      </c>
      <c r="H2310" s="79">
        <f>ROUND((C2310*(F2310)),2)</f>
        <v>0</v>
      </c>
      <c r="I2310" s="79"/>
    </row>
    <row r="2311" spans="1:10" hidden="1" outlineLevel="1" x14ac:dyDescent="0.2">
      <c r="A2311" s="62"/>
      <c r="B2311" s="76" t="s">
        <v>254</v>
      </c>
      <c r="C2311" s="78">
        <f>+C2306</f>
        <v>0.84</v>
      </c>
      <c r="D2311" s="78" t="s">
        <v>251</v>
      </c>
      <c r="E2311" s="79">
        <v>403.33769999999998</v>
      </c>
      <c r="F2311" s="79">
        <v>0</v>
      </c>
      <c r="G2311" s="79">
        <f>ROUND((C2311*(E2311)),2)</f>
        <v>338.8</v>
      </c>
      <c r="H2311" s="79">
        <f>ROUND((C2311*(F2311)),2)</f>
        <v>0</v>
      </c>
      <c r="I2311" s="79"/>
    </row>
    <row r="2312" spans="1:10" hidden="1" outlineLevel="1" x14ac:dyDescent="0.2">
      <c r="A2312" s="62"/>
      <c r="B2312" s="76" t="s">
        <v>503</v>
      </c>
      <c r="C2312" s="78">
        <v>6.67</v>
      </c>
      <c r="D2312" s="78" t="s">
        <v>176</v>
      </c>
      <c r="E2312" s="79">
        <v>244.16</v>
      </c>
      <c r="F2312" s="79">
        <v>0</v>
      </c>
      <c r="G2312" s="79">
        <f>ROUND((C2312*(E2312)),2)</f>
        <v>1628.55</v>
      </c>
      <c r="H2312" s="79">
        <f>ROUND((C2312*(F2312)),2)</f>
        <v>0</v>
      </c>
      <c r="I2312" s="79"/>
    </row>
    <row r="2313" spans="1:10" hidden="1" outlineLevel="1" x14ac:dyDescent="0.2">
      <c r="A2313" s="62"/>
      <c r="B2313" s="76" t="s">
        <v>174</v>
      </c>
      <c r="C2313" s="78"/>
      <c r="D2313" s="78"/>
      <c r="E2313" s="79"/>
      <c r="F2313" s="79"/>
      <c r="G2313" s="79">
        <f>SUM(G2306:G2312)</f>
        <v>11931.369999999999</v>
      </c>
      <c r="H2313" s="79">
        <f>SUM(H2306:H2312)</f>
        <v>1780.9199999999998</v>
      </c>
      <c r="I2313" s="79">
        <f>SUM(G2313:H2313)</f>
        <v>13712.289999999999</v>
      </c>
    </row>
    <row r="2314" spans="1:10" collapsed="1" x14ac:dyDescent="0.2">
      <c r="A2314" s="62"/>
      <c r="C2314" s="78"/>
      <c r="D2314" s="78"/>
      <c r="E2314" s="79"/>
      <c r="F2314" s="79"/>
      <c r="G2314" s="79"/>
      <c r="H2314" s="79"/>
      <c r="I2314" s="79"/>
    </row>
    <row r="2315" spans="1:10" ht="24" x14ac:dyDescent="0.2">
      <c r="A2315" s="71">
        <f>+A2301+0.01</f>
        <v>111.06000000000003</v>
      </c>
      <c r="B2315" s="72" t="s">
        <v>511</v>
      </c>
      <c r="C2315" s="73">
        <v>1</v>
      </c>
      <c r="D2315" s="73" t="s">
        <v>196</v>
      </c>
      <c r="E2315" s="74"/>
      <c r="F2315" s="74"/>
      <c r="G2315" s="74">
        <f>+G2327/C2318</f>
        <v>12201.71</v>
      </c>
      <c r="H2315" s="74">
        <f>+H2327/C2318</f>
        <v>1829.57</v>
      </c>
      <c r="I2315" s="75">
        <f>+H2315+G2315</f>
        <v>14031.279999999999</v>
      </c>
      <c r="J2315" s="66" t="s">
        <v>167</v>
      </c>
    </row>
    <row r="2316" spans="1:10" x14ac:dyDescent="0.2">
      <c r="A2316" s="55"/>
      <c r="B2316" s="81"/>
      <c r="C2316" s="82">
        <v>1</v>
      </c>
      <c r="D2316" s="73" t="s">
        <v>176</v>
      </c>
      <c r="E2316" s="74"/>
      <c r="F2316" s="74"/>
      <c r="G2316" s="74">
        <f>+G2315/C2326</f>
        <v>1829.3418290854572</v>
      </c>
      <c r="H2316" s="74">
        <f>+H2315/C2326</f>
        <v>274.29835082458771</v>
      </c>
      <c r="I2316" s="75">
        <f>+H2316+G2316</f>
        <v>2103.6401799100449</v>
      </c>
      <c r="J2316" s="63"/>
    </row>
    <row r="2317" spans="1:10" hidden="1" outlineLevel="1" x14ac:dyDescent="0.2">
      <c r="A2317" s="55"/>
      <c r="B2317" s="76" t="s">
        <v>509</v>
      </c>
      <c r="C2317" s="56"/>
      <c r="D2317" s="56"/>
      <c r="E2317" s="57"/>
      <c r="F2317" s="57"/>
      <c r="G2317" s="57"/>
      <c r="H2317" s="57"/>
      <c r="I2317" s="58"/>
      <c r="J2317" s="63"/>
    </row>
    <row r="2318" spans="1:10" hidden="1" outlineLevel="1" x14ac:dyDescent="0.2">
      <c r="A2318" s="55"/>
      <c r="B2318" s="77" t="s">
        <v>169</v>
      </c>
      <c r="C2318" s="78">
        <v>1</v>
      </c>
      <c r="D2318" s="78" t="s">
        <v>196</v>
      </c>
      <c r="E2318" s="57"/>
      <c r="F2318" s="57"/>
      <c r="G2318" s="57"/>
      <c r="H2318" s="57"/>
      <c r="I2318" s="58"/>
      <c r="J2318" s="63"/>
    </row>
    <row r="2319" spans="1:10" hidden="1" outlineLevel="1" x14ac:dyDescent="0.2">
      <c r="A2319" s="62"/>
      <c r="B2319" s="77" t="s">
        <v>170</v>
      </c>
      <c r="C2319" s="78"/>
      <c r="D2319" s="78"/>
      <c r="E2319" s="79"/>
      <c r="F2319" s="79"/>
      <c r="G2319" s="79"/>
      <c r="H2319" s="79"/>
      <c r="I2319" s="79"/>
    </row>
    <row r="2320" spans="1:10" hidden="1" outlineLevel="1" x14ac:dyDescent="0.2">
      <c r="A2320" s="62"/>
      <c r="B2320" s="76" t="s">
        <v>250</v>
      </c>
      <c r="C2320" s="78">
        <v>0.84</v>
      </c>
      <c r="D2320" s="78" t="s">
        <v>251</v>
      </c>
      <c r="E2320" s="79">
        <v>3281.36</v>
      </c>
      <c r="F2320" s="79">
        <v>590.64</v>
      </c>
      <c r="G2320" s="79">
        <f>ROUND((C2320*(E2320)),2)</f>
        <v>2756.34</v>
      </c>
      <c r="H2320" s="79">
        <f>ROUND((C2320*(F2320)),2)</f>
        <v>496.14</v>
      </c>
      <c r="I2320" s="79"/>
    </row>
    <row r="2321" spans="1:10" hidden="1" outlineLevel="1" x14ac:dyDescent="0.2">
      <c r="A2321" s="62"/>
      <c r="B2321" s="76" t="s">
        <v>507</v>
      </c>
      <c r="C2321" s="78">
        <v>1.1000000000000001</v>
      </c>
      <c r="D2321" s="78" t="s">
        <v>196</v>
      </c>
      <c r="E2321" s="79">
        <v>6533.9</v>
      </c>
      <c r="F2321" s="79">
        <v>1176.0999999999999</v>
      </c>
      <c r="G2321" s="79">
        <f>ROUND((C2321*(E2321)),2)</f>
        <v>7187.29</v>
      </c>
      <c r="H2321" s="79">
        <f>ROUND((C2321*(F2321)),2)</f>
        <v>1293.71</v>
      </c>
      <c r="I2321" s="79"/>
    </row>
    <row r="2322" spans="1:10" hidden="1" outlineLevel="1" x14ac:dyDescent="0.2">
      <c r="A2322" s="62"/>
      <c r="B2322" s="76" t="s">
        <v>253</v>
      </c>
      <c r="C2322" s="78">
        <f>+C2320*2</f>
        <v>1.68</v>
      </c>
      <c r="D2322" s="78" t="s">
        <v>182</v>
      </c>
      <c r="E2322" s="79">
        <v>131.36000000000001</v>
      </c>
      <c r="F2322" s="79">
        <v>23.64</v>
      </c>
      <c r="G2322" s="79">
        <f>ROUND((C2322*(E2322)),2)</f>
        <v>220.68</v>
      </c>
      <c r="H2322" s="79">
        <f>ROUND((C2322*(F2322)),2)</f>
        <v>39.72</v>
      </c>
      <c r="I2322" s="79"/>
    </row>
    <row r="2323" spans="1:10" hidden="1" outlineLevel="1" x14ac:dyDescent="0.2">
      <c r="A2323" s="62"/>
      <c r="B2323" s="77" t="s">
        <v>190</v>
      </c>
      <c r="C2323" s="78"/>
      <c r="D2323" s="78"/>
      <c r="E2323" s="79"/>
      <c r="F2323" s="79"/>
      <c r="G2323" s="79"/>
      <c r="H2323" s="79"/>
      <c r="I2323" s="79"/>
    </row>
    <row r="2324" spans="1:10" hidden="1" outlineLevel="1" x14ac:dyDescent="0.2">
      <c r="A2324" s="62"/>
      <c r="B2324" s="76" t="s">
        <v>502</v>
      </c>
      <c r="C2324" s="78">
        <f>+C2326*0.01</f>
        <v>6.6699999999999995E-2</v>
      </c>
      <c r="D2324" s="78" t="s">
        <v>189</v>
      </c>
      <c r="E2324" s="79">
        <v>1050.28</v>
      </c>
      <c r="F2324" s="79">
        <v>0</v>
      </c>
      <c r="G2324" s="79">
        <f>ROUND((C2324*(E2324)),2)</f>
        <v>70.05</v>
      </c>
      <c r="H2324" s="79">
        <f>ROUND((C2324*(F2324)),2)</f>
        <v>0</v>
      </c>
      <c r="I2324" s="79"/>
    </row>
    <row r="2325" spans="1:10" hidden="1" outlineLevel="1" x14ac:dyDescent="0.2">
      <c r="A2325" s="62"/>
      <c r="B2325" s="76" t="s">
        <v>254</v>
      </c>
      <c r="C2325" s="78">
        <f>+C2320</f>
        <v>0.84</v>
      </c>
      <c r="D2325" s="78" t="s">
        <v>251</v>
      </c>
      <c r="E2325" s="79">
        <v>403.33769999999998</v>
      </c>
      <c r="F2325" s="79">
        <v>0</v>
      </c>
      <c r="G2325" s="79">
        <f>ROUND((C2325*(E2325)),2)</f>
        <v>338.8</v>
      </c>
      <c r="H2325" s="79">
        <f>ROUND((C2325*(F2325)),2)</f>
        <v>0</v>
      </c>
      <c r="I2325" s="79"/>
    </row>
    <row r="2326" spans="1:10" hidden="1" outlineLevel="1" x14ac:dyDescent="0.2">
      <c r="A2326" s="62"/>
      <c r="B2326" s="76" t="s">
        <v>503</v>
      </c>
      <c r="C2326" s="78">
        <v>6.67</v>
      </c>
      <c r="D2326" s="78" t="s">
        <v>176</v>
      </c>
      <c r="E2326" s="79">
        <v>244.16</v>
      </c>
      <c r="F2326" s="79">
        <v>0</v>
      </c>
      <c r="G2326" s="79">
        <f>ROUND((C2326*(E2326)),2)</f>
        <v>1628.55</v>
      </c>
      <c r="H2326" s="79">
        <f>ROUND((C2326*(F2326)),2)</f>
        <v>0</v>
      </c>
      <c r="I2326" s="79"/>
    </row>
    <row r="2327" spans="1:10" hidden="1" outlineLevel="1" x14ac:dyDescent="0.2">
      <c r="A2327" s="62"/>
      <c r="B2327" s="76" t="s">
        <v>174</v>
      </c>
      <c r="C2327" s="78"/>
      <c r="D2327" s="78"/>
      <c r="E2327" s="79"/>
      <c r="F2327" s="79"/>
      <c r="G2327" s="79">
        <f>SUM(G2320:G2326)</f>
        <v>12201.71</v>
      </c>
      <c r="H2327" s="79">
        <f>SUM(H2320:H2326)</f>
        <v>1829.57</v>
      </c>
      <c r="I2327" s="79">
        <f>SUM(G2327:H2327)</f>
        <v>14031.279999999999</v>
      </c>
    </row>
    <row r="2328" spans="1:10" collapsed="1" x14ac:dyDescent="0.2">
      <c r="A2328" s="62"/>
      <c r="C2328" s="78"/>
      <c r="D2328" s="78"/>
      <c r="E2328" s="79"/>
      <c r="F2328" s="79"/>
      <c r="G2328" s="79"/>
      <c r="H2328" s="79"/>
      <c r="I2328" s="79"/>
    </row>
    <row r="2329" spans="1:10" ht="24" x14ac:dyDescent="0.2">
      <c r="A2329" s="71">
        <f>+A2315+0.01</f>
        <v>111.07000000000004</v>
      </c>
      <c r="B2329" s="72" t="s">
        <v>512</v>
      </c>
      <c r="C2329" s="73">
        <v>1</v>
      </c>
      <c r="D2329" s="73" t="s">
        <v>196</v>
      </c>
      <c r="E2329" s="74"/>
      <c r="F2329" s="74"/>
      <c r="G2329" s="74">
        <f>+G2341/C2332</f>
        <v>11472.78</v>
      </c>
      <c r="H2329" s="74">
        <f>+H2341/C2332</f>
        <v>1665.64</v>
      </c>
      <c r="I2329" s="75">
        <f>+H2329+G2329</f>
        <v>13138.42</v>
      </c>
      <c r="J2329" s="66" t="s">
        <v>167</v>
      </c>
    </row>
    <row r="2330" spans="1:10" x14ac:dyDescent="0.2">
      <c r="A2330" s="55"/>
      <c r="B2330" s="81"/>
      <c r="C2330" s="82">
        <v>1</v>
      </c>
      <c r="D2330" s="73" t="s">
        <v>176</v>
      </c>
      <c r="E2330" s="74"/>
      <c r="F2330" s="74"/>
      <c r="G2330" s="74">
        <f>+G2329/C2340</f>
        <v>2294.556</v>
      </c>
      <c r="H2330" s="74">
        <f>+H2329/C2340</f>
        <v>333.12800000000004</v>
      </c>
      <c r="I2330" s="75">
        <f>+H2330+G2330</f>
        <v>2627.6840000000002</v>
      </c>
      <c r="J2330" s="63"/>
    </row>
    <row r="2331" spans="1:10" hidden="1" outlineLevel="1" x14ac:dyDescent="0.2">
      <c r="A2331" s="55"/>
      <c r="B2331" s="76" t="s">
        <v>513</v>
      </c>
      <c r="C2331" s="56"/>
      <c r="D2331" s="56"/>
      <c r="E2331" s="57"/>
      <c r="F2331" s="57"/>
      <c r="G2331" s="57"/>
      <c r="H2331" s="57"/>
      <c r="I2331" s="58"/>
      <c r="J2331" s="63"/>
    </row>
    <row r="2332" spans="1:10" hidden="1" outlineLevel="1" x14ac:dyDescent="0.2">
      <c r="A2332" s="55"/>
      <c r="B2332" s="77" t="s">
        <v>169</v>
      </c>
      <c r="C2332" s="78">
        <v>1</v>
      </c>
      <c r="D2332" s="78" t="s">
        <v>196</v>
      </c>
      <c r="E2332" s="57"/>
      <c r="F2332" s="57"/>
      <c r="G2332" s="57"/>
      <c r="H2332" s="57"/>
      <c r="I2332" s="58"/>
      <c r="J2332" s="63"/>
    </row>
    <row r="2333" spans="1:10" hidden="1" outlineLevel="1" x14ac:dyDescent="0.2">
      <c r="A2333" s="62"/>
      <c r="B2333" s="77" t="s">
        <v>170</v>
      </c>
      <c r="C2333" s="78"/>
      <c r="D2333" s="78"/>
      <c r="E2333" s="79"/>
      <c r="F2333" s="79"/>
      <c r="G2333" s="79"/>
      <c r="H2333" s="79"/>
      <c r="I2333" s="79"/>
    </row>
    <row r="2334" spans="1:10" hidden="1" outlineLevel="1" x14ac:dyDescent="0.2">
      <c r="A2334" s="62"/>
      <c r="B2334" s="76" t="s">
        <v>250</v>
      </c>
      <c r="C2334" s="78">
        <v>0.76</v>
      </c>
      <c r="D2334" s="78" t="s">
        <v>251</v>
      </c>
      <c r="E2334" s="79">
        <v>3281.36</v>
      </c>
      <c r="F2334" s="79">
        <v>590.64</v>
      </c>
      <c r="G2334" s="79">
        <f>ROUND((C2334*(E2334)),2)</f>
        <v>2493.83</v>
      </c>
      <c r="H2334" s="79">
        <f>ROUND((C2334*(F2334)),2)</f>
        <v>448.89</v>
      </c>
      <c r="I2334" s="79"/>
    </row>
    <row r="2335" spans="1:10" hidden="1" outlineLevel="1" x14ac:dyDescent="0.2">
      <c r="A2335" s="62"/>
      <c r="B2335" s="76" t="s">
        <v>279</v>
      </c>
      <c r="C2335" s="78">
        <f>+C2332*1.1</f>
        <v>1.1000000000000001</v>
      </c>
      <c r="D2335" s="78" t="s">
        <v>196</v>
      </c>
      <c r="E2335" s="79">
        <v>6544.9400000000005</v>
      </c>
      <c r="F2335" s="79">
        <v>1073.47</v>
      </c>
      <c r="G2335" s="79">
        <f>ROUND((C2335*(E2335)),2)</f>
        <v>7199.43</v>
      </c>
      <c r="H2335" s="79">
        <f>ROUND((C2335*(F2335)),2)</f>
        <v>1180.82</v>
      </c>
      <c r="I2335" s="79"/>
    </row>
    <row r="2336" spans="1:10" hidden="1" outlineLevel="1" x14ac:dyDescent="0.2">
      <c r="A2336" s="62"/>
      <c r="B2336" s="76" t="s">
        <v>253</v>
      </c>
      <c r="C2336" s="78">
        <f>+C2334*2</f>
        <v>1.52</v>
      </c>
      <c r="D2336" s="78" t="s">
        <v>182</v>
      </c>
      <c r="E2336" s="79">
        <v>131.36000000000001</v>
      </c>
      <c r="F2336" s="79">
        <v>23.64</v>
      </c>
      <c r="G2336" s="79">
        <f>ROUND((C2336*(E2336)),2)</f>
        <v>199.67</v>
      </c>
      <c r="H2336" s="79">
        <f>ROUND((C2336*(F2336)),2)</f>
        <v>35.93</v>
      </c>
      <c r="I2336" s="79"/>
    </row>
    <row r="2337" spans="1:10" hidden="1" outlineLevel="1" x14ac:dyDescent="0.2">
      <c r="A2337" s="62"/>
      <c r="B2337" s="77" t="s">
        <v>190</v>
      </c>
      <c r="C2337" s="78"/>
      <c r="D2337" s="78"/>
      <c r="E2337" s="79"/>
      <c r="F2337" s="79"/>
      <c r="G2337" s="79"/>
      <c r="H2337" s="79"/>
      <c r="I2337" s="79"/>
    </row>
    <row r="2338" spans="1:10" hidden="1" outlineLevel="1" x14ac:dyDescent="0.2">
      <c r="A2338" s="62"/>
      <c r="B2338" s="76" t="s">
        <v>502</v>
      </c>
      <c r="C2338" s="78">
        <f>+C2340*0.01</f>
        <v>0.05</v>
      </c>
      <c r="D2338" s="78" t="s">
        <v>189</v>
      </c>
      <c r="E2338" s="79">
        <v>1050.28</v>
      </c>
      <c r="F2338" s="79">
        <v>0</v>
      </c>
      <c r="G2338" s="79">
        <f>ROUND((C2338*(E2338)),2)</f>
        <v>52.51</v>
      </c>
      <c r="H2338" s="79">
        <f>ROUND((C2338*(F2338)),2)</f>
        <v>0</v>
      </c>
      <c r="I2338" s="79"/>
    </row>
    <row r="2339" spans="1:10" hidden="1" outlineLevel="1" x14ac:dyDescent="0.2">
      <c r="A2339" s="62"/>
      <c r="B2339" s="76" t="s">
        <v>254</v>
      </c>
      <c r="C2339" s="78">
        <f>+C2334</f>
        <v>0.76</v>
      </c>
      <c r="D2339" s="78" t="s">
        <v>251</v>
      </c>
      <c r="E2339" s="79">
        <v>403.33769999999998</v>
      </c>
      <c r="F2339" s="79">
        <v>0</v>
      </c>
      <c r="G2339" s="79">
        <f>ROUND((C2339*(E2339)),2)</f>
        <v>306.54000000000002</v>
      </c>
      <c r="H2339" s="79">
        <f>ROUND((C2339*(F2339)),2)</f>
        <v>0</v>
      </c>
      <c r="I2339" s="79"/>
    </row>
    <row r="2340" spans="1:10" hidden="1" outlineLevel="1" x14ac:dyDescent="0.2">
      <c r="A2340" s="62"/>
      <c r="B2340" s="76" t="s">
        <v>503</v>
      </c>
      <c r="C2340" s="78">
        <v>5</v>
      </c>
      <c r="D2340" s="78" t="s">
        <v>176</v>
      </c>
      <c r="E2340" s="79">
        <v>244.16</v>
      </c>
      <c r="F2340" s="79">
        <v>0</v>
      </c>
      <c r="G2340" s="79">
        <f>ROUND((C2340*(E2340)),2)</f>
        <v>1220.8</v>
      </c>
      <c r="H2340" s="79">
        <f>ROUND((C2340*(F2340)),2)</f>
        <v>0</v>
      </c>
      <c r="I2340" s="79"/>
    </row>
    <row r="2341" spans="1:10" hidden="1" outlineLevel="1" x14ac:dyDescent="0.2">
      <c r="A2341" s="62"/>
      <c r="B2341" s="76" t="s">
        <v>174</v>
      </c>
      <c r="C2341" s="78"/>
      <c r="D2341" s="78"/>
      <c r="E2341" s="79"/>
      <c r="F2341" s="79"/>
      <c r="G2341" s="79">
        <f>SUM(G2334:G2340)</f>
        <v>11472.78</v>
      </c>
      <c r="H2341" s="79">
        <f>SUM(H2334:H2340)</f>
        <v>1665.64</v>
      </c>
      <c r="I2341" s="79">
        <f>SUM(G2341:H2341)</f>
        <v>13138.42</v>
      </c>
    </row>
    <row r="2342" spans="1:10" collapsed="1" x14ac:dyDescent="0.2">
      <c r="A2342" s="62"/>
      <c r="C2342" s="78"/>
      <c r="D2342" s="78"/>
      <c r="E2342" s="79"/>
      <c r="F2342" s="79"/>
      <c r="G2342" s="79"/>
      <c r="H2342" s="79"/>
      <c r="I2342" s="79"/>
    </row>
    <row r="2343" spans="1:10" ht="24" x14ac:dyDescent="0.2">
      <c r="A2343" s="71">
        <f>+A2329+0.01</f>
        <v>111.08000000000004</v>
      </c>
      <c r="B2343" s="72" t="s">
        <v>514</v>
      </c>
      <c r="C2343" s="73">
        <v>1</v>
      </c>
      <c r="D2343" s="73" t="s">
        <v>196</v>
      </c>
      <c r="E2343" s="74"/>
      <c r="F2343" s="74"/>
      <c r="G2343" s="74">
        <f>+G2355/C2346</f>
        <v>11190.3</v>
      </c>
      <c r="H2343" s="74">
        <f>+H2355/C2346</f>
        <v>1729.8799999999999</v>
      </c>
      <c r="I2343" s="75">
        <f>+H2343+G2343</f>
        <v>12920.179999999998</v>
      </c>
      <c r="J2343" s="66" t="s">
        <v>167</v>
      </c>
    </row>
    <row r="2344" spans="1:10" x14ac:dyDescent="0.2">
      <c r="A2344" s="55"/>
      <c r="B2344" s="81"/>
      <c r="C2344" s="82">
        <v>1</v>
      </c>
      <c r="D2344" s="73" t="s">
        <v>176</v>
      </c>
      <c r="E2344" s="74"/>
      <c r="F2344" s="74"/>
      <c r="G2344" s="74">
        <f>+G2343/C2354</f>
        <v>2238.06</v>
      </c>
      <c r="H2344" s="74">
        <f>+H2343/C2354</f>
        <v>345.976</v>
      </c>
      <c r="I2344" s="75">
        <f>+H2344+G2344</f>
        <v>2584.0360000000001</v>
      </c>
      <c r="J2344" s="63"/>
    </row>
    <row r="2345" spans="1:10" hidden="1" outlineLevel="1" x14ac:dyDescent="0.2">
      <c r="A2345" s="55"/>
      <c r="B2345" s="76" t="s">
        <v>513</v>
      </c>
      <c r="C2345" s="56"/>
      <c r="D2345" s="56"/>
      <c r="E2345" s="57"/>
      <c r="F2345" s="57"/>
      <c r="G2345" s="57"/>
      <c r="H2345" s="57"/>
      <c r="I2345" s="58"/>
      <c r="J2345" s="63"/>
    </row>
    <row r="2346" spans="1:10" hidden="1" outlineLevel="1" x14ac:dyDescent="0.2">
      <c r="A2346" s="55"/>
      <c r="B2346" s="77" t="s">
        <v>169</v>
      </c>
      <c r="C2346" s="78">
        <v>1</v>
      </c>
      <c r="D2346" s="78" t="s">
        <v>196</v>
      </c>
      <c r="E2346" s="57"/>
      <c r="F2346" s="57"/>
      <c r="G2346" s="57"/>
      <c r="H2346" s="57"/>
      <c r="I2346" s="58"/>
      <c r="J2346" s="63"/>
    </row>
    <row r="2347" spans="1:10" hidden="1" outlineLevel="1" x14ac:dyDescent="0.2">
      <c r="A2347" s="62"/>
      <c r="B2347" s="77" t="s">
        <v>170</v>
      </c>
      <c r="C2347" s="78"/>
      <c r="D2347" s="78"/>
      <c r="E2347" s="79"/>
      <c r="F2347" s="79"/>
      <c r="G2347" s="79"/>
      <c r="H2347" s="79"/>
      <c r="I2347" s="79"/>
    </row>
    <row r="2348" spans="1:10" hidden="1" outlineLevel="1" x14ac:dyDescent="0.2">
      <c r="A2348" s="62"/>
      <c r="B2348" s="76" t="s">
        <v>250</v>
      </c>
      <c r="C2348" s="78">
        <v>0.76</v>
      </c>
      <c r="D2348" s="78" t="s">
        <v>251</v>
      </c>
      <c r="E2348" s="79">
        <v>3281.36</v>
      </c>
      <c r="F2348" s="79">
        <v>590.64</v>
      </c>
      <c r="G2348" s="79">
        <f>ROUND((C2348*(E2348)),2)</f>
        <v>2493.83</v>
      </c>
      <c r="H2348" s="79">
        <f>ROUND((C2348*(F2348)),2)</f>
        <v>448.89</v>
      </c>
      <c r="I2348" s="79"/>
    </row>
    <row r="2349" spans="1:10" hidden="1" outlineLevel="1" x14ac:dyDescent="0.2">
      <c r="A2349" s="62"/>
      <c r="B2349" s="76" t="s">
        <v>505</v>
      </c>
      <c r="C2349" s="78">
        <v>1.1000000000000001</v>
      </c>
      <c r="D2349" s="78" t="s">
        <v>196</v>
      </c>
      <c r="E2349" s="79">
        <v>6288.14</v>
      </c>
      <c r="F2349" s="79">
        <v>1131.8699999999999</v>
      </c>
      <c r="G2349" s="79">
        <f>ROUND((C2349*(E2349)),2)</f>
        <v>6916.95</v>
      </c>
      <c r="H2349" s="79">
        <f>ROUND((C2349*(F2349)),2)</f>
        <v>1245.06</v>
      </c>
      <c r="I2349" s="79"/>
    </row>
    <row r="2350" spans="1:10" hidden="1" outlineLevel="1" x14ac:dyDescent="0.2">
      <c r="A2350" s="62"/>
      <c r="B2350" s="76" t="s">
        <v>253</v>
      </c>
      <c r="C2350" s="78">
        <f>+C2348*2</f>
        <v>1.52</v>
      </c>
      <c r="D2350" s="78" t="s">
        <v>182</v>
      </c>
      <c r="E2350" s="79">
        <v>131.36000000000001</v>
      </c>
      <c r="F2350" s="79">
        <v>23.64</v>
      </c>
      <c r="G2350" s="79">
        <f>ROUND((C2350*(E2350)),2)</f>
        <v>199.67</v>
      </c>
      <c r="H2350" s="79">
        <f>ROUND((C2350*(F2350)),2)</f>
        <v>35.93</v>
      </c>
      <c r="I2350" s="79"/>
    </row>
    <row r="2351" spans="1:10" hidden="1" outlineLevel="1" x14ac:dyDescent="0.2">
      <c r="A2351" s="62"/>
      <c r="B2351" s="77" t="s">
        <v>190</v>
      </c>
      <c r="C2351" s="78"/>
      <c r="D2351" s="78"/>
      <c r="E2351" s="79"/>
      <c r="F2351" s="79"/>
      <c r="G2351" s="79"/>
      <c r="H2351" s="79"/>
      <c r="I2351" s="79"/>
    </row>
    <row r="2352" spans="1:10" hidden="1" outlineLevel="1" x14ac:dyDescent="0.2">
      <c r="A2352" s="62"/>
      <c r="B2352" s="76" t="s">
        <v>502</v>
      </c>
      <c r="C2352" s="78">
        <f>+C2354*0.01</f>
        <v>0.05</v>
      </c>
      <c r="D2352" s="78" t="s">
        <v>189</v>
      </c>
      <c r="E2352" s="79">
        <v>1050.28</v>
      </c>
      <c r="F2352" s="79">
        <v>0</v>
      </c>
      <c r="G2352" s="79">
        <f>ROUND((C2352*(E2352)),2)</f>
        <v>52.51</v>
      </c>
      <c r="H2352" s="79">
        <f>ROUND((C2352*(F2352)),2)</f>
        <v>0</v>
      </c>
      <c r="I2352" s="79"/>
    </row>
    <row r="2353" spans="1:10" hidden="1" outlineLevel="1" x14ac:dyDescent="0.2">
      <c r="A2353" s="62"/>
      <c r="B2353" s="76" t="s">
        <v>254</v>
      </c>
      <c r="C2353" s="78">
        <f>+C2348</f>
        <v>0.76</v>
      </c>
      <c r="D2353" s="78" t="s">
        <v>251</v>
      </c>
      <c r="E2353" s="79">
        <v>403.33769999999998</v>
      </c>
      <c r="F2353" s="79">
        <v>0</v>
      </c>
      <c r="G2353" s="79">
        <f>ROUND((C2353*(E2353)),2)</f>
        <v>306.54000000000002</v>
      </c>
      <c r="H2353" s="79">
        <f>ROUND((C2353*(F2353)),2)</f>
        <v>0</v>
      </c>
      <c r="I2353" s="79"/>
    </row>
    <row r="2354" spans="1:10" hidden="1" outlineLevel="1" x14ac:dyDescent="0.2">
      <c r="A2354" s="62"/>
      <c r="B2354" s="76" t="s">
        <v>503</v>
      </c>
      <c r="C2354" s="78">
        <v>5</v>
      </c>
      <c r="D2354" s="78" t="s">
        <v>176</v>
      </c>
      <c r="E2354" s="79">
        <v>244.16</v>
      </c>
      <c r="F2354" s="79">
        <v>0</v>
      </c>
      <c r="G2354" s="79">
        <f>ROUND((C2354*(E2354)),2)</f>
        <v>1220.8</v>
      </c>
      <c r="H2354" s="79">
        <f>ROUND((C2354*(F2354)),2)</f>
        <v>0</v>
      </c>
      <c r="I2354" s="79"/>
    </row>
    <row r="2355" spans="1:10" hidden="1" outlineLevel="1" x14ac:dyDescent="0.2">
      <c r="A2355" s="62"/>
      <c r="B2355" s="76" t="s">
        <v>174</v>
      </c>
      <c r="C2355" s="78"/>
      <c r="D2355" s="78"/>
      <c r="E2355" s="79"/>
      <c r="F2355" s="79"/>
      <c r="G2355" s="79">
        <f>SUM(G2348:G2354)</f>
        <v>11190.3</v>
      </c>
      <c r="H2355" s="79">
        <f>SUM(H2348:H2354)</f>
        <v>1729.8799999999999</v>
      </c>
      <c r="I2355" s="79">
        <f>SUM(G2355:H2355)</f>
        <v>12920.179999999998</v>
      </c>
    </row>
    <row r="2356" spans="1:10" collapsed="1" x14ac:dyDescent="0.2">
      <c r="A2356" s="62"/>
      <c r="C2356" s="78"/>
      <c r="D2356" s="78"/>
      <c r="E2356" s="79"/>
      <c r="F2356" s="79"/>
      <c r="G2356" s="79"/>
      <c r="H2356" s="79"/>
      <c r="I2356" s="79"/>
    </row>
    <row r="2357" spans="1:10" ht="24" x14ac:dyDescent="0.2">
      <c r="A2357" s="71">
        <f>+A2343+0.01</f>
        <v>111.09000000000005</v>
      </c>
      <c r="B2357" s="72" t="s">
        <v>515</v>
      </c>
      <c r="C2357" s="73">
        <v>1</v>
      </c>
      <c r="D2357" s="73" t="s">
        <v>196</v>
      </c>
      <c r="E2357" s="74"/>
      <c r="F2357" s="74"/>
      <c r="G2357" s="74">
        <f>+G2369/C2360</f>
        <v>11460.64</v>
      </c>
      <c r="H2357" s="74">
        <f>+H2369/C2360</f>
        <v>1778.53</v>
      </c>
      <c r="I2357" s="75">
        <f>+H2357+G2357</f>
        <v>13239.17</v>
      </c>
      <c r="J2357" s="66" t="s">
        <v>167</v>
      </c>
    </row>
    <row r="2358" spans="1:10" x14ac:dyDescent="0.2">
      <c r="A2358" s="55"/>
      <c r="B2358" s="81"/>
      <c r="C2358" s="82">
        <v>1</v>
      </c>
      <c r="D2358" s="73" t="s">
        <v>176</v>
      </c>
      <c r="E2358" s="74"/>
      <c r="F2358" s="74"/>
      <c r="G2358" s="74">
        <f>+G2357/C2368</f>
        <v>2292.1279999999997</v>
      </c>
      <c r="H2358" s="74">
        <f>+H2357/C2368</f>
        <v>355.70600000000002</v>
      </c>
      <c r="I2358" s="75">
        <f>+H2358+G2358</f>
        <v>2647.8339999999998</v>
      </c>
      <c r="J2358" s="63"/>
    </row>
    <row r="2359" spans="1:10" hidden="1" outlineLevel="1" x14ac:dyDescent="0.2">
      <c r="A2359" s="55"/>
      <c r="B2359" s="76" t="s">
        <v>513</v>
      </c>
      <c r="C2359" s="56"/>
      <c r="D2359" s="56"/>
      <c r="E2359" s="57"/>
      <c r="F2359" s="57"/>
      <c r="G2359" s="57"/>
      <c r="H2359" s="57"/>
      <c r="I2359" s="58"/>
      <c r="J2359" s="63"/>
    </row>
    <row r="2360" spans="1:10" hidden="1" outlineLevel="1" x14ac:dyDescent="0.2">
      <c r="A2360" s="55"/>
      <c r="B2360" s="77" t="s">
        <v>169</v>
      </c>
      <c r="C2360" s="78">
        <v>1</v>
      </c>
      <c r="D2360" s="78" t="s">
        <v>196</v>
      </c>
      <c r="E2360" s="57"/>
      <c r="F2360" s="57"/>
      <c r="G2360" s="57"/>
      <c r="H2360" s="57"/>
      <c r="I2360" s="58"/>
      <c r="J2360" s="63"/>
    </row>
    <row r="2361" spans="1:10" hidden="1" outlineLevel="1" x14ac:dyDescent="0.2">
      <c r="A2361" s="62"/>
      <c r="B2361" s="77" t="s">
        <v>170</v>
      </c>
      <c r="C2361" s="78"/>
      <c r="D2361" s="78"/>
      <c r="E2361" s="79"/>
      <c r="F2361" s="79"/>
      <c r="G2361" s="79"/>
      <c r="H2361" s="79"/>
      <c r="I2361" s="79"/>
    </row>
    <row r="2362" spans="1:10" hidden="1" outlineLevel="1" x14ac:dyDescent="0.2">
      <c r="A2362" s="62"/>
      <c r="B2362" s="76" t="s">
        <v>250</v>
      </c>
      <c r="C2362" s="78">
        <v>0.76</v>
      </c>
      <c r="D2362" s="78" t="s">
        <v>251</v>
      </c>
      <c r="E2362" s="79">
        <v>3281.36</v>
      </c>
      <c r="F2362" s="79">
        <v>590.64</v>
      </c>
      <c r="G2362" s="79">
        <f>ROUND((C2362*(E2362)),2)</f>
        <v>2493.83</v>
      </c>
      <c r="H2362" s="79">
        <f>ROUND((C2362*(F2362)),2)</f>
        <v>448.89</v>
      </c>
      <c r="I2362" s="79"/>
    </row>
    <row r="2363" spans="1:10" hidden="1" outlineLevel="1" x14ac:dyDescent="0.2">
      <c r="A2363" s="62"/>
      <c r="B2363" s="76" t="s">
        <v>507</v>
      </c>
      <c r="C2363" s="78">
        <v>1.1000000000000001</v>
      </c>
      <c r="D2363" s="78" t="s">
        <v>196</v>
      </c>
      <c r="E2363" s="79">
        <v>6533.9</v>
      </c>
      <c r="F2363" s="79">
        <v>1176.0999999999999</v>
      </c>
      <c r="G2363" s="79">
        <f>ROUND((C2363*(E2363)),2)</f>
        <v>7187.29</v>
      </c>
      <c r="H2363" s="79">
        <f>ROUND((C2363*(F2363)),2)</f>
        <v>1293.71</v>
      </c>
      <c r="I2363" s="79"/>
    </row>
    <row r="2364" spans="1:10" hidden="1" outlineLevel="1" x14ac:dyDescent="0.2">
      <c r="A2364" s="62"/>
      <c r="B2364" s="76" t="s">
        <v>253</v>
      </c>
      <c r="C2364" s="78">
        <f>+C2362*2</f>
        <v>1.52</v>
      </c>
      <c r="D2364" s="78" t="s">
        <v>182</v>
      </c>
      <c r="E2364" s="79">
        <v>131.36000000000001</v>
      </c>
      <c r="F2364" s="79">
        <v>23.64</v>
      </c>
      <c r="G2364" s="79">
        <f>ROUND((C2364*(E2364)),2)</f>
        <v>199.67</v>
      </c>
      <c r="H2364" s="79">
        <f>ROUND((C2364*(F2364)),2)</f>
        <v>35.93</v>
      </c>
      <c r="I2364" s="79"/>
    </row>
    <row r="2365" spans="1:10" hidden="1" outlineLevel="1" x14ac:dyDescent="0.2">
      <c r="A2365" s="62"/>
      <c r="B2365" s="77" t="s">
        <v>190</v>
      </c>
      <c r="C2365" s="78"/>
      <c r="D2365" s="78"/>
      <c r="E2365" s="79"/>
      <c r="F2365" s="79"/>
      <c r="G2365" s="79"/>
      <c r="H2365" s="79"/>
      <c r="I2365" s="79"/>
    </row>
    <row r="2366" spans="1:10" hidden="1" outlineLevel="1" x14ac:dyDescent="0.2">
      <c r="A2366" s="62"/>
      <c r="B2366" s="76" t="s">
        <v>502</v>
      </c>
      <c r="C2366" s="78">
        <f>+C2368*0.01</f>
        <v>0.05</v>
      </c>
      <c r="D2366" s="78" t="s">
        <v>189</v>
      </c>
      <c r="E2366" s="79">
        <v>1050.28</v>
      </c>
      <c r="F2366" s="79">
        <v>0</v>
      </c>
      <c r="G2366" s="79">
        <f>ROUND((C2366*(E2366)),2)</f>
        <v>52.51</v>
      </c>
      <c r="H2366" s="79">
        <f>ROUND((C2366*(F2366)),2)</f>
        <v>0</v>
      </c>
      <c r="I2366" s="79"/>
    </row>
    <row r="2367" spans="1:10" hidden="1" outlineLevel="1" x14ac:dyDescent="0.2">
      <c r="A2367" s="62"/>
      <c r="B2367" s="76" t="s">
        <v>254</v>
      </c>
      <c r="C2367" s="78">
        <f>+C2362</f>
        <v>0.76</v>
      </c>
      <c r="D2367" s="78" t="s">
        <v>251</v>
      </c>
      <c r="E2367" s="79">
        <v>403.33769999999998</v>
      </c>
      <c r="F2367" s="79">
        <v>0</v>
      </c>
      <c r="G2367" s="79">
        <f>ROUND((C2367*(E2367)),2)</f>
        <v>306.54000000000002</v>
      </c>
      <c r="H2367" s="79">
        <f>ROUND((C2367*(F2367)),2)</f>
        <v>0</v>
      </c>
      <c r="I2367" s="79"/>
    </row>
    <row r="2368" spans="1:10" hidden="1" outlineLevel="1" x14ac:dyDescent="0.2">
      <c r="A2368" s="62"/>
      <c r="B2368" s="76" t="s">
        <v>503</v>
      </c>
      <c r="C2368" s="78">
        <v>5</v>
      </c>
      <c r="D2368" s="78" t="s">
        <v>176</v>
      </c>
      <c r="E2368" s="79">
        <v>244.16</v>
      </c>
      <c r="F2368" s="79">
        <v>0</v>
      </c>
      <c r="G2368" s="79">
        <f>ROUND((C2368*(E2368)),2)</f>
        <v>1220.8</v>
      </c>
      <c r="H2368" s="79">
        <f>ROUND((C2368*(F2368)),2)</f>
        <v>0</v>
      </c>
      <c r="I2368" s="79"/>
    </row>
    <row r="2369" spans="1:10" hidden="1" outlineLevel="1" x14ac:dyDescent="0.2">
      <c r="A2369" s="62"/>
      <c r="B2369" s="76" t="s">
        <v>174</v>
      </c>
      <c r="C2369" s="78"/>
      <c r="D2369" s="78"/>
      <c r="E2369" s="79"/>
      <c r="F2369" s="79"/>
      <c r="G2369" s="79">
        <f>SUM(G2362:G2368)</f>
        <v>11460.64</v>
      </c>
      <c r="H2369" s="79">
        <f>SUM(H2362:H2368)</f>
        <v>1778.53</v>
      </c>
      <c r="I2369" s="79">
        <f>SUM(G2369:H2369)</f>
        <v>13239.17</v>
      </c>
    </row>
    <row r="2370" spans="1:10" collapsed="1" x14ac:dyDescent="0.2">
      <c r="A2370" s="62"/>
      <c r="C2370" s="78"/>
      <c r="D2370" s="78"/>
      <c r="E2370" s="79"/>
      <c r="F2370" s="79"/>
      <c r="G2370" s="79"/>
      <c r="H2370" s="79"/>
      <c r="I2370" s="79"/>
    </row>
    <row r="2371" spans="1:10" ht="24" x14ac:dyDescent="0.2">
      <c r="A2371" s="71">
        <f>+A2357+0.01</f>
        <v>111.10000000000005</v>
      </c>
      <c r="B2371" s="72" t="s">
        <v>516</v>
      </c>
      <c r="C2371" s="73">
        <v>1</v>
      </c>
      <c r="D2371" s="73" t="s">
        <v>196</v>
      </c>
      <c r="E2371" s="74"/>
      <c r="F2371" s="74"/>
      <c r="G2371" s="74">
        <f>+G2383/C2374</f>
        <v>12299.630000000003</v>
      </c>
      <c r="H2371" s="74">
        <f>+H2383/C2374</f>
        <v>1554.49</v>
      </c>
      <c r="I2371" s="75">
        <f>+H2371+G2371</f>
        <v>13854.120000000003</v>
      </c>
      <c r="J2371" s="66" t="s">
        <v>167</v>
      </c>
    </row>
    <row r="2372" spans="1:10" x14ac:dyDescent="0.2">
      <c r="A2372" s="55"/>
      <c r="B2372" s="81"/>
      <c r="C2372" s="82">
        <v>1</v>
      </c>
      <c r="D2372" s="73" t="s">
        <v>176</v>
      </c>
      <c r="E2372" s="74"/>
      <c r="F2372" s="74"/>
      <c r="G2372" s="74">
        <f>+G2371/C2382</f>
        <v>1229.9630000000002</v>
      </c>
      <c r="H2372" s="74">
        <f>+H2371/C2382</f>
        <v>155.44900000000001</v>
      </c>
      <c r="I2372" s="75">
        <f>+H2372+G2372</f>
        <v>1385.4120000000003</v>
      </c>
      <c r="J2372" s="63"/>
    </row>
    <row r="2373" spans="1:10" hidden="1" outlineLevel="1" x14ac:dyDescent="0.2">
      <c r="A2373" s="55"/>
      <c r="B2373" s="76" t="s">
        <v>517</v>
      </c>
      <c r="C2373" s="56"/>
      <c r="D2373" s="56"/>
      <c r="E2373" s="57"/>
      <c r="F2373" s="57"/>
      <c r="G2373" s="57"/>
      <c r="H2373" s="57"/>
      <c r="I2373" s="58"/>
      <c r="J2373" s="63"/>
    </row>
    <row r="2374" spans="1:10" hidden="1" outlineLevel="1" x14ac:dyDescent="0.2">
      <c r="A2374" s="55"/>
      <c r="B2374" s="77" t="s">
        <v>169</v>
      </c>
      <c r="C2374" s="78">
        <v>1</v>
      </c>
      <c r="D2374" s="78" t="s">
        <v>196</v>
      </c>
      <c r="E2374" s="57"/>
      <c r="F2374" s="57"/>
      <c r="G2374" s="57"/>
      <c r="H2374" s="57"/>
      <c r="I2374" s="58"/>
      <c r="J2374" s="63"/>
    </row>
    <row r="2375" spans="1:10" hidden="1" outlineLevel="1" x14ac:dyDescent="0.2">
      <c r="A2375" s="62"/>
      <c r="B2375" s="77" t="s">
        <v>170</v>
      </c>
      <c r="C2375" s="78"/>
      <c r="D2375" s="78"/>
      <c r="E2375" s="79"/>
      <c r="F2375" s="79"/>
      <c r="G2375" s="79"/>
      <c r="H2375" s="79"/>
      <c r="I2375" s="79"/>
    </row>
    <row r="2376" spans="1:10" hidden="1" outlineLevel="1" x14ac:dyDescent="0.2">
      <c r="A2376" s="62"/>
      <c r="B2376" s="76" t="s">
        <v>518</v>
      </c>
      <c r="C2376" s="78">
        <v>0.11</v>
      </c>
      <c r="D2376" s="78" t="s">
        <v>519</v>
      </c>
      <c r="E2376" s="79">
        <v>17559.32</v>
      </c>
      <c r="F2376" s="79">
        <v>3160.68</v>
      </c>
      <c r="G2376" s="79">
        <f>ROUND((C2376*(E2376)),2)</f>
        <v>1931.53</v>
      </c>
      <c r="H2376" s="79">
        <f>ROUND((C2376*(F2376)),2)</f>
        <v>347.67</v>
      </c>
      <c r="I2376" s="79"/>
    </row>
    <row r="2377" spans="1:10" hidden="1" outlineLevel="1" x14ac:dyDescent="0.2">
      <c r="A2377" s="62"/>
      <c r="B2377" s="76" t="s">
        <v>279</v>
      </c>
      <c r="C2377" s="78">
        <f>+C2374*1.1</f>
        <v>1.1000000000000001</v>
      </c>
      <c r="D2377" s="78" t="s">
        <v>196</v>
      </c>
      <c r="E2377" s="79">
        <v>6544.9400000000005</v>
      </c>
      <c r="F2377" s="79">
        <v>1073.47</v>
      </c>
      <c r="G2377" s="79">
        <f>ROUND((C2377*(E2377)),2)</f>
        <v>7199.43</v>
      </c>
      <c r="H2377" s="79">
        <f>ROUND((C2377*(F2377)),2)</f>
        <v>1180.82</v>
      </c>
      <c r="I2377" s="79"/>
    </row>
    <row r="2378" spans="1:10" hidden="1" outlineLevel="1" x14ac:dyDescent="0.2">
      <c r="A2378" s="62"/>
      <c r="B2378" s="76" t="s">
        <v>253</v>
      </c>
      <c r="C2378" s="78">
        <f>+C2376*10</f>
        <v>1.1000000000000001</v>
      </c>
      <c r="D2378" s="78" t="s">
        <v>182</v>
      </c>
      <c r="E2378" s="79">
        <v>131.36000000000001</v>
      </c>
      <c r="F2378" s="79">
        <v>23.64</v>
      </c>
      <c r="G2378" s="79">
        <f>ROUND((C2378*(E2378)),2)</f>
        <v>144.5</v>
      </c>
      <c r="H2378" s="79">
        <f>ROUND((C2378*(F2378)),2)</f>
        <v>26</v>
      </c>
      <c r="I2378" s="79"/>
    </row>
    <row r="2379" spans="1:10" hidden="1" outlineLevel="1" x14ac:dyDescent="0.2">
      <c r="A2379" s="62"/>
      <c r="B2379" s="77" t="s">
        <v>190</v>
      </c>
      <c r="C2379" s="78"/>
      <c r="D2379" s="78"/>
      <c r="E2379" s="79"/>
      <c r="F2379" s="79"/>
      <c r="G2379" s="79"/>
      <c r="H2379" s="79"/>
      <c r="I2379" s="79"/>
    </row>
    <row r="2380" spans="1:10" hidden="1" outlineLevel="1" x14ac:dyDescent="0.2">
      <c r="A2380" s="62"/>
      <c r="B2380" s="76" t="s">
        <v>502</v>
      </c>
      <c r="C2380" s="78">
        <f>+C2382*0.01</f>
        <v>0.1</v>
      </c>
      <c r="D2380" s="78" t="s">
        <v>189</v>
      </c>
      <c r="E2380" s="79">
        <v>1050.28</v>
      </c>
      <c r="F2380" s="79">
        <v>0</v>
      </c>
      <c r="G2380" s="79">
        <f>ROUND((C2380*(E2380)),2)</f>
        <v>105.03</v>
      </c>
      <c r="H2380" s="79">
        <f>ROUND((C2380*(F2380)),2)</f>
        <v>0</v>
      </c>
      <c r="I2380" s="79"/>
    </row>
    <row r="2381" spans="1:10" hidden="1" outlineLevel="1" x14ac:dyDescent="0.2">
      <c r="A2381" s="62"/>
      <c r="B2381" s="76" t="s">
        <v>520</v>
      </c>
      <c r="C2381" s="78">
        <f>+C2382</f>
        <v>10</v>
      </c>
      <c r="D2381" s="78" t="s">
        <v>176</v>
      </c>
      <c r="E2381" s="79">
        <v>47.754481260184683</v>
      </c>
      <c r="F2381" s="79">
        <v>0</v>
      </c>
      <c r="G2381" s="79">
        <f>ROUND((C2381*(E2381)),2)</f>
        <v>477.54</v>
      </c>
      <c r="H2381" s="79">
        <f>ROUND((C2381*(F2381)),2)</f>
        <v>0</v>
      </c>
      <c r="I2381" s="79"/>
    </row>
    <row r="2382" spans="1:10" hidden="1" outlineLevel="1" x14ac:dyDescent="0.2">
      <c r="A2382" s="62"/>
      <c r="B2382" s="76" t="s">
        <v>503</v>
      </c>
      <c r="C2382" s="78">
        <v>10</v>
      </c>
      <c r="D2382" s="78" t="s">
        <v>176</v>
      </c>
      <c r="E2382" s="79">
        <v>244.16</v>
      </c>
      <c r="F2382" s="79">
        <v>0</v>
      </c>
      <c r="G2382" s="79">
        <f>ROUND((C2382*(E2382)),2)</f>
        <v>2441.6</v>
      </c>
      <c r="H2382" s="79">
        <f>ROUND((C2382*(F2382)),2)</f>
        <v>0</v>
      </c>
      <c r="I2382" s="79"/>
    </row>
    <row r="2383" spans="1:10" hidden="1" outlineLevel="1" x14ac:dyDescent="0.2">
      <c r="A2383" s="62"/>
      <c r="B2383" s="76" t="s">
        <v>174</v>
      </c>
      <c r="C2383" s="78"/>
      <c r="D2383" s="78"/>
      <c r="E2383" s="79"/>
      <c r="F2383" s="79"/>
      <c r="G2383" s="79">
        <f>SUM(G2376:G2382)</f>
        <v>12299.630000000003</v>
      </c>
      <c r="H2383" s="79">
        <f>SUM(H2376:H2382)</f>
        <v>1554.49</v>
      </c>
      <c r="I2383" s="79">
        <f>SUM(G2383:H2383)</f>
        <v>13854.120000000003</v>
      </c>
    </row>
    <row r="2384" spans="1:10" collapsed="1" x14ac:dyDescent="0.2">
      <c r="A2384" s="62"/>
      <c r="C2384" s="78"/>
      <c r="D2384" s="78"/>
      <c r="E2384" s="79"/>
      <c r="F2384" s="79"/>
      <c r="G2384" s="79"/>
      <c r="H2384" s="79"/>
      <c r="I2384" s="79"/>
    </row>
    <row r="2385" spans="1:10" ht="24" x14ac:dyDescent="0.2">
      <c r="A2385" s="71">
        <f>+A2371+0.01</f>
        <v>111.11000000000006</v>
      </c>
      <c r="B2385" s="72" t="s">
        <v>521</v>
      </c>
      <c r="C2385" s="73">
        <v>1</v>
      </c>
      <c r="D2385" s="73" t="s">
        <v>196</v>
      </c>
      <c r="E2385" s="74"/>
      <c r="F2385" s="74"/>
      <c r="G2385" s="74">
        <f>+G2397/C2388</f>
        <v>12017.150000000001</v>
      </c>
      <c r="H2385" s="74">
        <f>+H2397/C2388</f>
        <v>1618.73</v>
      </c>
      <c r="I2385" s="75">
        <f>+H2385+G2385</f>
        <v>13635.880000000001</v>
      </c>
      <c r="J2385" s="66" t="s">
        <v>167</v>
      </c>
    </row>
    <row r="2386" spans="1:10" x14ac:dyDescent="0.2">
      <c r="A2386" s="55"/>
      <c r="B2386" s="81"/>
      <c r="C2386" s="82">
        <v>1</v>
      </c>
      <c r="D2386" s="73" t="s">
        <v>176</v>
      </c>
      <c r="E2386" s="74"/>
      <c r="F2386" s="74"/>
      <c r="G2386" s="74">
        <f>+G2385/C2396</f>
        <v>1201.7150000000001</v>
      </c>
      <c r="H2386" s="74">
        <f>+H2385/C2396</f>
        <v>161.87299999999999</v>
      </c>
      <c r="I2386" s="75">
        <f>+H2386+G2386</f>
        <v>1363.5880000000002</v>
      </c>
      <c r="J2386" s="63"/>
    </row>
    <row r="2387" spans="1:10" hidden="1" outlineLevel="1" x14ac:dyDescent="0.2">
      <c r="A2387" s="55"/>
      <c r="B2387" s="76" t="s">
        <v>517</v>
      </c>
      <c r="C2387" s="56"/>
      <c r="D2387" s="56"/>
      <c r="E2387" s="57"/>
      <c r="F2387" s="57"/>
      <c r="G2387" s="57"/>
      <c r="H2387" s="57"/>
      <c r="I2387" s="58"/>
      <c r="J2387" s="63"/>
    </row>
    <row r="2388" spans="1:10" hidden="1" outlineLevel="1" x14ac:dyDescent="0.2">
      <c r="A2388" s="55"/>
      <c r="B2388" s="77" t="s">
        <v>169</v>
      </c>
      <c r="C2388" s="78">
        <v>1</v>
      </c>
      <c r="D2388" s="78" t="s">
        <v>196</v>
      </c>
      <c r="E2388" s="57"/>
      <c r="F2388" s="57"/>
      <c r="G2388" s="57"/>
      <c r="H2388" s="57"/>
      <c r="I2388" s="58"/>
      <c r="J2388" s="63"/>
    </row>
    <row r="2389" spans="1:10" hidden="1" outlineLevel="1" x14ac:dyDescent="0.2">
      <c r="A2389" s="62"/>
      <c r="B2389" s="77" t="s">
        <v>170</v>
      </c>
      <c r="C2389" s="78"/>
      <c r="D2389" s="78"/>
      <c r="E2389" s="79"/>
      <c r="F2389" s="79"/>
      <c r="G2389" s="79"/>
      <c r="H2389" s="79"/>
      <c r="I2389" s="79"/>
    </row>
    <row r="2390" spans="1:10" hidden="1" outlineLevel="1" x14ac:dyDescent="0.2">
      <c r="A2390" s="62"/>
      <c r="B2390" s="76" t="s">
        <v>518</v>
      </c>
      <c r="C2390" s="78">
        <v>0.11</v>
      </c>
      <c r="D2390" s="78" t="s">
        <v>519</v>
      </c>
      <c r="E2390" s="79">
        <v>17559.32</v>
      </c>
      <c r="F2390" s="79">
        <v>3160.68</v>
      </c>
      <c r="G2390" s="79">
        <f>ROUND((C2390*(E2390)),2)</f>
        <v>1931.53</v>
      </c>
      <c r="H2390" s="79">
        <f>ROUND((C2390*(F2390)),2)</f>
        <v>347.67</v>
      </c>
      <c r="I2390" s="79"/>
    </row>
    <row r="2391" spans="1:10" hidden="1" outlineLevel="1" x14ac:dyDescent="0.2">
      <c r="A2391" s="62"/>
      <c r="B2391" s="76" t="s">
        <v>522</v>
      </c>
      <c r="C2391" s="78">
        <f>+C2388*1.1</f>
        <v>1.1000000000000001</v>
      </c>
      <c r="D2391" s="78" t="s">
        <v>196</v>
      </c>
      <c r="E2391" s="79">
        <v>6288.14</v>
      </c>
      <c r="F2391" s="79">
        <v>1131.8699999999999</v>
      </c>
      <c r="G2391" s="79">
        <f>ROUND((C2391*(E2391)),2)</f>
        <v>6916.95</v>
      </c>
      <c r="H2391" s="79">
        <f>ROUND((C2391*(F2391)),2)</f>
        <v>1245.06</v>
      </c>
      <c r="I2391" s="79"/>
    </row>
    <row r="2392" spans="1:10" hidden="1" outlineLevel="1" x14ac:dyDescent="0.2">
      <c r="A2392" s="62"/>
      <c r="B2392" s="76" t="s">
        <v>253</v>
      </c>
      <c r="C2392" s="78">
        <f>+C2390*10</f>
        <v>1.1000000000000001</v>
      </c>
      <c r="D2392" s="78" t="s">
        <v>182</v>
      </c>
      <c r="E2392" s="79">
        <v>131.36000000000001</v>
      </c>
      <c r="F2392" s="79">
        <v>23.64</v>
      </c>
      <c r="G2392" s="79">
        <f>ROUND((C2392*(E2392)),2)</f>
        <v>144.5</v>
      </c>
      <c r="H2392" s="79">
        <f>ROUND((C2392*(F2392)),2)</f>
        <v>26</v>
      </c>
      <c r="I2392" s="79"/>
    </row>
    <row r="2393" spans="1:10" hidden="1" outlineLevel="1" x14ac:dyDescent="0.2">
      <c r="A2393" s="62"/>
      <c r="B2393" s="77" t="s">
        <v>190</v>
      </c>
      <c r="C2393" s="78"/>
      <c r="D2393" s="78"/>
      <c r="E2393" s="79"/>
      <c r="F2393" s="79"/>
      <c r="G2393" s="79"/>
      <c r="H2393" s="79"/>
      <c r="I2393" s="79"/>
    </row>
    <row r="2394" spans="1:10" hidden="1" outlineLevel="1" x14ac:dyDescent="0.2">
      <c r="A2394" s="62"/>
      <c r="B2394" s="76" t="s">
        <v>502</v>
      </c>
      <c r="C2394" s="78">
        <f>+C2396*0.01</f>
        <v>0.1</v>
      </c>
      <c r="D2394" s="78" t="s">
        <v>189</v>
      </c>
      <c r="E2394" s="79">
        <v>1050.28</v>
      </c>
      <c r="F2394" s="79">
        <v>0</v>
      </c>
      <c r="G2394" s="79">
        <f>ROUND((C2394*(E2394)),2)</f>
        <v>105.03</v>
      </c>
      <c r="H2394" s="79">
        <f>ROUND((C2394*(F2394)),2)</f>
        <v>0</v>
      </c>
      <c r="I2394" s="79"/>
    </row>
    <row r="2395" spans="1:10" hidden="1" outlineLevel="1" x14ac:dyDescent="0.2">
      <c r="A2395" s="62"/>
      <c r="B2395" s="76" t="s">
        <v>520</v>
      </c>
      <c r="C2395" s="78">
        <f>+C2396</f>
        <v>10</v>
      </c>
      <c r="D2395" s="78" t="s">
        <v>176</v>
      </c>
      <c r="E2395" s="79">
        <v>47.754481260184683</v>
      </c>
      <c r="F2395" s="79">
        <v>0</v>
      </c>
      <c r="G2395" s="79">
        <f>ROUND((C2395*(E2395)),2)</f>
        <v>477.54</v>
      </c>
      <c r="H2395" s="79">
        <f>ROUND((C2395*(F2395)),2)</f>
        <v>0</v>
      </c>
      <c r="I2395" s="79"/>
    </row>
    <row r="2396" spans="1:10" hidden="1" outlineLevel="1" x14ac:dyDescent="0.2">
      <c r="A2396" s="62"/>
      <c r="B2396" s="76" t="s">
        <v>503</v>
      </c>
      <c r="C2396" s="78">
        <v>10</v>
      </c>
      <c r="D2396" s="78" t="s">
        <v>176</v>
      </c>
      <c r="E2396" s="79">
        <v>244.16</v>
      </c>
      <c r="F2396" s="79">
        <v>0</v>
      </c>
      <c r="G2396" s="79">
        <f>ROUND((C2396*(E2396)),2)</f>
        <v>2441.6</v>
      </c>
      <c r="H2396" s="79">
        <f>ROUND((C2396*(F2396)),2)</f>
        <v>0</v>
      </c>
      <c r="I2396" s="79"/>
    </row>
    <row r="2397" spans="1:10" hidden="1" outlineLevel="1" x14ac:dyDescent="0.2">
      <c r="A2397" s="62"/>
      <c r="B2397" s="76" t="s">
        <v>174</v>
      </c>
      <c r="C2397" s="78"/>
      <c r="D2397" s="78"/>
      <c r="E2397" s="79"/>
      <c r="F2397" s="79"/>
      <c r="G2397" s="79">
        <f>SUM(G2390:G2396)</f>
        <v>12017.150000000001</v>
      </c>
      <c r="H2397" s="79">
        <f>SUM(H2390:H2396)</f>
        <v>1618.73</v>
      </c>
      <c r="I2397" s="79">
        <f>SUM(G2397:H2397)</f>
        <v>13635.880000000001</v>
      </c>
    </row>
    <row r="2398" spans="1:10" collapsed="1" x14ac:dyDescent="0.2">
      <c r="A2398" s="62"/>
      <c r="C2398" s="78"/>
      <c r="D2398" s="78"/>
      <c r="E2398" s="79"/>
      <c r="F2398" s="79"/>
      <c r="G2398" s="79"/>
      <c r="H2398" s="79"/>
      <c r="I2398" s="79"/>
    </row>
    <row r="2399" spans="1:10" ht="24" x14ac:dyDescent="0.2">
      <c r="A2399" s="71">
        <f>+A2385+0.01</f>
        <v>111.12000000000006</v>
      </c>
      <c r="B2399" s="72" t="s">
        <v>523</v>
      </c>
      <c r="C2399" s="73">
        <v>1</v>
      </c>
      <c r="D2399" s="73" t="s">
        <v>196</v>
      </c>
      <c r="E2399" s="74"/>
      <c r="F2399" s="74"/>
      <c r="G2399" s="74">
        <f>+G2411/C2402</f>
        <v>12287.490000000002</v>
      </c>
      <c r="H2399" s="74">
        <f>+H2411/C2402</f>
        <v>1667.38</v>
      </c>
      <c r="I2399" s="75">
        <f>+H2399+G2399</f>
        <v>13954.870000000003</v>
      </c>
      <c r="J2399" s="66" t="s">
        <v>167</v>
      </c>
    </row>
    <row r="2400" spans="1:10" x14ac:dyDescent="0.2">
      <c r="A2400" s="55"/>
      <c r="B2400" s="81"/>
      <c r="C2400" s="82">
        <v>1</v>
      </c>
      <c r="D2400" s="73" t="s">
        <v>176</v>
      </c>
      <c r="E2400" s="74"/>
      <c r="F2400" s="74"/>
      <c r="G2400" s="74">
        <f>+G2399/C2410</f>
        <v>1228.7490000000003</v>
      </c>
      <c r="H2400" s="74">
        <f>+H2399/C2410</f>
        <v>166.738</v>
      </c>
      <c r="I2400" s="75">
        <f>+H2400+G2400</f>
        <v>1395.4870000000003</v>
      </c>
      <c r="J2400" s="63"/>
    </row>
    <row r="2401" spans="1:10" hidden="1" outlineLevel="1" x14ac:dyDescent="0.2">
      <c r="A2401" s="55"/>
      <c r="B2401" s="76" t="s">
        <v>517</v>
      </c>
      <c r="C2401" s="56"/>
      <c r="D2401" s="56"/>
      <c r="E2401" s="57"/>
      <c r="F2401" s="57"/>
      <c r="G2401" s="57"/>
      <c r="H2401" s="57"/>
      <c r="I2401" s="58"/>
      <c r="J2401" s="63"/>
    </row>
    <row r="2402" spans="1:10" hidden="1" outlineLevel="1" x14ac:dyDescent="0.2">
      <c r="A2402" s="55"/>
      <c r="B2402" s="77" t="s">
        <v>169</v>
      </c>
      <c r="C2402" s="78">
        <v>1</v>
      </c>
      <c r="D2402" s="78" t="s">
        <v>196</v>
      </c>
      <c r="E2402" s="57"/>
      <c r="F2402" s="57"/>
      <c r="G2402" s="57"/>
      <c r="H2402" s="57"/>
      <c r="I2402" s="58"/>
      <c r="J2402" s="63"/>
    </row>
    <row r="2403" spans="1:10" hidden="1" outlineLevel="1" x14ac:dyDescent="0.2">
      <c r="A2403" s="62"/>
      <c r="B2403" s="77" t="s">
        <v>170</v>
      </c>
      <c r="C2403" s="78"/>
      <c r="D2403" s="78"/>
      <c r="E2403" s="79"/>
      <c r="F2403" s="79"/>
      <c r="G2403" s="79"/>
      <c r="H2403" s="79"/>
      <c r="I2403" s="79"/>
    </row>
    <row r="2404" spans="1:10" hidden="1" outlineLevel="1" x14ac:dyDescent="0.2">
      <c r="A2404" s="62"/>
      <c r="B2404" s="76" t="s">
        <v>518</v>
      </c>
      <c r="C2404" s="78">
        <v>0.11</v>
      </c>
      <c r="D2404" s="78" t="s">
        <v>519</v>
      </c>
      <c r="E2404" s="79">
        <v>17559.32</v>
      </c>
      <c r="F2404" s="79">
        <v>3160.68</v>
      </c>
      <c r="G2404" s="79">
        <f>ROUND((C2404*(E2404)),2)</f>
        <v>1931.53</v>
      </c>
      <c r="H2404" s="79">
        <f>ROUND((C2404*(F2404)),2)</f>
        <v>347.67</v>
      </c>
      <c r="I2404" s="79"/>
    </row>
    <row r="2405" spans="1:10" hidden="1" outlineLevel="1" x14ac:dyDescent="0.2">
      <c r="A2405" s="62"/>
      <c r="B2405" s="76" t="s">
        <v>524</v>
      </c>
      <c r="C2405" s="78">
        <f>+C2402*1.1</f>
        <v>1.1000000000000001</v>
      </c>
      <c r="D2405" s="78" t="s">
        <v>196</v>
      </c>
      <c r="E2405" s="79">
        <v>6533.9</v>
      </c>
      <c r="F2405" s="79">
        <v>1176.0999999999999</v>
      </c>
      <c r="G2405" s="79">
        <f>ROUND((C2405*(E2405)),2)</f>
        <v>7187.29</v>
      </c>
      <c r="H2405" s="79">
        <f>ROUND((C2405*(F2405)),2)</f>
        <v>1293.71</v>
      </c>
      <c r="I2405" s="79"/>
    </row>
    <row r="2406" spans="1:10" hidden="1" outlineLevel="1" x14ac:dyDescent="0.2">
      <c r="A2406" s="62"/>
      <c r="B2406" s="76" t="s">
        <v>253</v>
      </c>
      <c r="C2406" s="78">
        <f>+C2404*10</f>
        <v>1.1000000000000001</v>
      </c>
      <c r="D2406" s="78" t="s">
        <v>182</v>
      </c>
      <c r="E2406" s="79">
        <v>131.36000000000001</v>
      </c>
      <c r="F2406" s="79">
        <v>23.64</v>
      </c>
      <c r="G2406" s="79">
        <f>ROUND((C2406*(E2406)),2)</f>
        <v>144.5</v>
      </c>
      <c r="H2406" s="79">
        <f>ROUND((C2406*(F2406)),2)</f>
        <v>26</v>
      </c>
      <c r="I2406" s="79"/>
    </row>
    <row r="2407" spans="1:10" hidden="1" outlineLevel="1" x14ac:dyDescent="0.2">
      <c r="A2407" s="62"/>
      <c r="B2407" s="77" t="s">
        <v>190</v>
      </c>
      <c r="C2407" s="78"/>
      <c r="D2407" s="78"/>
      <c r="E2407" s="79"/>
      <c r="F2407" s="79"/>
      <c r="G2407" s="79"/>
      <c r="H2407" s="79"/>
      <c r="I2407" s="79"/>
    </row>
    <row r="2408" spans="1:10" hidden="1" outlineLevel="1" x14ac:dyDescent="0.2">
      <c r="A2408" s="62"/>
      <c r="B2408" s="76" t="s">
        <v>502</v>
      </c>
      <c r="C2408" s="78">
        <f>+C2410*0.01</f>
        <v>0.1</v>
      </c>
      <c r="D2408" s="78" t="s">
        <v>189</v>
      </c>
      <c r="E2408" s="79">
        <v>1050.28</v>
      </c>
      <c r="F2408" s="79">
        <v>0</v>
      </c>
      <c r="G2408" s="79">
        <f>ROUND((C2408*(E2408)),2)</f>
        <v>105.03</v>
      </c>
      <c r="H2408" s="79">
        <f>ROUND((C2408*(F2408)),2)</f>
        <v>0</v>
      </c>
      <c r="I2408" s="79"/>
    </row>
    <row r="2409" spans="1:10" hidden="1" outlineLevel="1" x14ac:dyDescent="0.2">
      <c r="A2409" s="62"/>
      <c r="B2409" s="76" t="s">
        <v>520</v>
      </c>
      <c r="C2409" s="78">
        <f>+C2410</f>
        <v>10</v>
      </c>
      <c r="D2409" s="78" t="s">
        <v>176</v>
      </c>
      <c r="E2409" s="79">
        <v>47.754481260184683</v>
      </c>
      <c r="F2409" s="79">
        <v>0</v>
      </c>
      <c r="G2409" s="79">
        <f>ROUND((C2409*(E2409)),2)</f>
        <v>477.54</v>
      </c>
      <c r="H2409" s="79">
        <f>ROUND((C2409*(F2409)),2)</f>
        <v>0</v>
      </c>
      <c r="I2409" s="79"/>
    </row>
    <row r="2410" spans="1:10" hidden="1" outlineLevel="1" x14ac:dyDescent="0.2">
      <c r="A2410" s="62"/>
      <c r="B2410" s="76" t="s">
        <v>503</v>
      </c>
      <c r="C2410" s="78">
        <v>10</v>
      </c>
      <c r="D2410" s="78" t="s">
        <v>176</v>
      </c>
      <c r="E2410" s="79">
        <v>244.16</v>
      </c>
      <c r="F2410" s="79">
        <v>0</v>
      </c>
      <c r="G2410" s="79">
        <f>ROUND((C2410*(E2410)),2)</f>
        <v>2441.6</v>
      </c>
      <c r="H2410" s="79">
        <f>ROUND((C2410*(F2410)),2)</f>
        <v>0</v>
      </c>
      <c r="I2410" s="79"/>
    </row>
    <row r="2411" spans="1:10" hidden="1" outlineLevel="1" x14ac:dyDescent="0.2">
      <c r="A2411" s="62"/>
      <c r="B2411" s="76" t="s">
        <v>174</v>
      </c>
      <c r="C2411" s="78"/>
      <c r="D2411" s="78"/>
      <c r="E2411" s="79"/>
      <c r="F2411" s="79"/>
      <c r="G2411" s="79">
        <f>SUM(G2404:G2410)</f>
        <v>12287.490000000002</v>
      </c>
      <c r="H2411" s="79">
        <f>SUM(H2404:H2410)</f>
        <v>1667.38</v>
      </c>
      <c r="I2411" s="79">
        <f>SUM(G2411:H2411)</f>
        <v>13954.870000000003</v>
      </c>
    </row>
    <row r="2412" spans="1:10" collapsed="1" x14ac:dyDescent="0.2">
      <c r="A2412" s="62"/>
      <c r="C2412" s="78"/>
      <c r="D2412" s="78"/>
      <c r="E2412" s="79"/>
      <c r="F2412" s="79"/>
      <c r="G2412" s="79"/>
      <c r="H2412" s="79"/>
      <c r="I2412" s="79"/>
    </row>
    <row r="2413" spans="1:10" ht="24" x14ac:dyDescent="0.2">
      <c r="A2413" s="71">
        <f>+A2399+0.01</f>
        <v>111.13000000000007</v>
      </c>
      <c r="B2413" s="72" t="s">
        <v>525</v>
      </c>
      <c r="C2413" s="73">
        <v>1</v>
      </c>
      <c r="D2413" s="73" t="s">
        <v>196</v>
      </c>
      <c r="E2413" s="74"/>
      <c r="F2413" s="74"/>
      <c r="G2413" s="74">
        <f>+G2425/C2416</f>
        <v>10726.39</v>
      </c>
      <c r="H2413" s="74">
        <f>+H2425/C2416</f>
        <v>1452.58</v>
      </c>
      <c r="I2413" s="75">
        <f>+H2413+G2413</f>
        <v>12178.97</v>
      </c>
      <c r="J2413" s="66" t="s">
        <v>167</v>
      </c>
    </row>
    <row r="2414" spans="1:10" x14ac:dyDescent="0.2">
      <c r="A2414" s="55"/>
      <c r="B2414" s="81"/>
      <c r="C2414" s="82">
        <v>1</v>
      </c>
      <c r="D2414" s="73" t="s">
        <v>176</v>
      </c>
      <c r="E2414" s="74"/>
      <c r="F2414" s="74"/>
      <c r="G2414" s="74">
        <f>+G2413/C2424</f>
        <v>1608.1544227886056</v>
      </c>
      <c r="H2414" s="74">
        <f>+H2413/C2424</f>
        <v>217.77811094452773</v>
      </c>
      <c r="I2414" s="75">
        <f>+H2414+G2414</f>
        <v>1825.9325337331334</v>
      </c>
      <c r="J2414" s="63"/>
    </row>
    <row r="2415" spans="1:10" hidden="1" outlineLevel="1" x14ac:dyDescent="0.2">
      <c r="A2415" s="55"/>
      <c r="B2415" s="76" t="s">
        <v>526</v>
      </c>
      <c r="C2415" s="56"/>
      <c r="D2415" s="56"/>
      <c r="E2415" s="57"/>
      <c r="F2415" s="57"/>
      <c r="G2415" s="57"/>
      <c r="H2415" s="57"/>
      <c r="I2415" s="58"/>
      <c r="J2415" s="63"/>
    </row>
    <row r="2416" spans="1:10" hidden="1" outlineLevel="1" x14ac:dyDescent="0.2">
      <c r="A2416" s="55"/>
      <c r="B2416" s="77" t="s">
        <v>169</v>
      </c>
      <c r="C2416" s="78">
        <v>1</v>
      </c>
      <c r="D2416" s="78" t="s">
        <v>196</v>
      </c>
      <c r="E2416" s="57"/>
      <c r="F2416" s="57"/>
      <c r="G2416" s="57"/>
      <c r="H2416" s="57"/>
      <c r="I2416" s="58"/>
      <c r="J2416" s="63"/>
    </row>
    <row r="2417" spans="1:10" hidden="1" outlineLevel="1" x14ac:dyDescent="0.2">
      <c r="A2417" s="62"/>
      <c r="B2417" s="77" t="s">
        <v>170</v>
      </c>
      <c r="C2417" s="78"/>
      <c r="D2417" s="78"/>
      <c r="E2417" s="79"/>
      <c r="F2417" s="79"/>
      <c r="G2417" s="79"/>
      <c r="H2417" s="79"/>
      <c r="I2417" s="79"/>
    </row>
    <row r="2418" spans="1:10" hidden="1" outlineLevel="1" x14ac:dyDescent="0.2">
      <c r="A2418" s="62"/>
      <c r="B2418" s="76" t="s">
        <v>518</v>
      </c>
      <c r="C2418" s="78">
        <v>0.08</v>
      </c>
      <c r="D2418" s="78" t="s">
        <v>519</v>
      </c>
      <c r="E2418" s="79">
        <v>17559.32</v>
      </c>
      <c r="F2418" s="79">
        <v>3160.68</v>
      </c>
      <c r="G2418" s="79">
        <f>ROUND((C2418*(E2418)),2)</f>
        <v>1404.75</v>
      </c>
      <c r="H2418" s="79">
        <f>ROUND((C2418*(F2418)),2)</f>
        <v>252.85</v>
      </c>
      <c r="I2418" s="79"/>
    </row>
    <row r="2419" spans="1:10" hidden="1" outlineLevel="1" x14ac:dyDescent="0.2">
      <c r="A2419" s="62"/>
      <c r="B2419" s="76" t="s">
        <v>279</v>
      </c>
      <c r="C2419" s="78">
        <f>+C2416*1.1</f>
        <v>1.1000000000000001</v>
      </c>
      <c r="D2419" s="78" t="s">
        <v>196</v>
      </c>
      <c r="E2419" s="79">
        <v>6544.9400000000005</v>
      </c>
      <c r="F2419" s="79">
        <v>1073.47</v>
      </c>
      <c r="G2419" s="79">
        <f>ROUND((C2419*(E2419)),2)</f>
        <v>7199.43</v>
      </c>
      <c r="H2419" s="79">
        <f>ROUND((C2419*(F2419)),2)</f>
        <v>1180.82</v>
      </c>
      <c r="I2419" s="79"/>
    </row>
    <row r="2420" spans="1:10" hidden="1" outlineLevel="1" x14ac:dyDescent="0.2">
      <c r="A2420" s="62"/>
      <c r="B2420" s="76" t="s">
        <v>253</v>
      </c>
      <c r="C2420" s="78">
        <f>+C2418*10</f>
        <v>0.8</v>
      </c>
      <c r="D2420" s="78" t="s">
        <v>182</v>
      </c>
      <c r="E2420" s="79">
        <v>131.36000000000001</v>
      </c>
      <c r="F2420" s="79">
        <v>23.64</v>
      </c>
      <c r="G2420" s="79">
        <f>ROUND((C2420*(E2420)),2)</f>
        <v>105.09</v>
      </c>
      <c r="H2420" s="79">
        <f>ROUND((C2420*(F2420)),2)</f>
        <v>18.91</v>
      </c>
      <c r="I2420" s="79"/>
    </row>
    <row r="2421" spans="1:10" hidden="1" outlineLevel="1" x14ac:dyDescent="0.2">
      <c r="A2421" s="62"/>
      <c r="B2421" s="77" t="s">
        <v>190</v>
      </c>
      <c r="C2421" s="78"/>
      <c r="D2421" s="78"/>
      <c r="E2421" s="79"/>
      <c r="F2421" s="79"/>
      <c r="G2421" s="79"/>
      <c r="H2421" s="79"/>
      <c r="I2421" s="79"/>
    </row>
    <row r="2422" spans="1:10" hidden="1" outlineLevel="1" x14ac:dyDescent="0.2">
      <c r="A2422" s="62"/>
      <c r="B2422" s="76" t="s">
        <v>502</v>
      </c>
      <c r="C2422" s="78">
        <f>+C2424*0.01</f>
        <v>6.6699999999999995E-2</v>
      </c>
      <c r="D2422" s="78" t="s">
        <v>189</v>
      </c>
      <c r="E2422" s="79">
        <v>1050.28</v>
      </c>
      <c r="F2422" s="79">
        <v>0</v>
      </c>
      <c r="G2422" s="79">
        <f>ROUND((C2422*(E2422)),2)</f>
        <v>70.05</v>
      </c>
      <c r="H2422" s="79">
        <f>ROUND((C2422*(F2422)),2)</f>
        <v>0</v>
      </c>
      <c r="I2422" s="79"/>
    </row>
    <row r="2423" spans="1:10" hidden="1" outlineLevel="1" x14ac:dyDescent="0.2">
      <c r="A2423" s="62"/>
      <c r="B2423" s="76" t="s">
        <v>520</v>
      </c>
      <c r="C2423" s="78">
        <f>+C2424</f>
        <v>6.67</v>
      </c>
      <c r="D2423" s="78" t="s">
        <v>176</v>
      </c>
      <c r="E2423" s="79">
        <v>47.754481260184683</v>
      </c>
      <c r="F2423" s="79">
        <v>0</v>
      </c>
      <c r="G2423" s="79">
        <f>ROUND((C2423*(E2423)),2)</f>
        <v>318.52</v>
      </c>
      <c r="H2423" s="79">
        <f>ROUND((C2423*(F2423)),2)</f>
        <v>0</v>
      </c>
      <c r="I2423" s="79"/>
    </row>
    <row r="2424" spans="1:10" hidden="1" outlineLevel="1" x14ac:dyDescent="0.2">
      <c r="A2424" s="62"/>
      <c r="B2424" s="76" t="s">
        <v>503</v>
      </c>
      <c r="C2424" s="78">
        <v>6.67</v>
      </c>
      <c r="D2424" s="78" t="s">
        <v>176</v>
      </c>
      <c r="E2424" s="79">
        <v>244.16</v>
      </c>
      <c r="F2424" s="79">
        <v>0</v>
      </c>
      <c r="G2424" s="79">
        <f>ROUND((C2424*(E2424)),2)</f>
        <v>1628.55</v>
      </c>
      <c r="H2424" s="79">
        <f>ROUND((C2424*(F2424)),2)</f>
        <v>0</v>
      </c>
      <c r="I2424" s="79"/>
    </row>
    <row r="2425" spans="1:10" hidden="1" outlineLevel="1" x14ac:dyDescent="0.2">
      <c r="A2425" s="62"/>
      <c r="B2425" s="76" t="s">
        <v>174</v>
      </c>
      <c r="C2425" s="78"/>
      <c r="D2425" s="78"/>
      <c r="E2425" s="79"/>
      <c r="F2425" s="79"/>
      <c r="G2425" s="79">
        <f>SUM(G2418:G2424)</f>
        <v>10726.39</v>
      </c>
      <c r="H2425" s="79">
        <f>SUM(H2418:H2424)</f>
        <v>1452.58</v>
      </c>
      <c r="I2425" s="79">
        <f>SUM(G2425:H2425)</f>
        <v>12178.97</v>
      </c>
    </row>
    <row r="2426" spans="1:10" collapsed="1" x14ac:dyDescent="0.2">
      <c r="A2426" s="62"/>
      <c r="C2426" s="78"/>
      <c r="D2426" s="78"/>
      <c r="E2426" s="79"/>
      <c r="F2426" s="79"/>
      <c r="G2426" s="79"/>
      <c r="H2426" s="79"/>
      <c r="I2426" s="79"/>
    </row>
    <row r="2427" spans="1:10" ht="24" x14ac:dyDescent="0.2">
      <c r="A2427" s="71">
        <f>+A2413+0.01</f>
        <v>111.14000000000007</v>
      </c>
      <c r="B2427" s="72" t="s">
        <v>527</v>
      </c>
      <c r="C2427" s="73">
        <v>1</v>
      </c>
      <c r="D2427" s="73" t="s">
        <v>196</v>
      </c>
      <c r="E2427" s="74"/>
      <c r="F2427" s="74"/>
      <c r="G2427" s="74">
        <f>+G2439/C2430</f>
        <v>10443.91</v>
      </c>
      <c r="H2427" s="74">
        <f>+H2439/C2430</f>
        <v>1516.82</v>
      </c>
      <c r="I2427" s="75">
        <f>+H2427+G2427</f>
        <v>11960.73</v>
      </c>
      <c r="J2427" s="66" t="s">
        <v>167</v>
      </c>
    </row>
    <row r="2428" spans="1:10" x14ac:dyDescent="0.2">
      <c r="A2428" s="55"/>
      <c r="B2428" s="81"/>
      <c r="C2428" s="82">
        <v>1</v>
      </c>
      <c r="D2428" s="73" t="s">
        <v>176</v>
      </c>
      <c r="E2428" s="74"/>
      <c r="F2428" s="74"/>
      <c r="G2428" s="74">
        <f>+G2427/C2438</f>
        <v>1565.8035982008996</v>
      </c>
      <c r="H2428" s="74">
        <f>+H2427/C2438</f>
        <v>227.40929535232382</v>
      </c>
      <c r="I2428" s="75">
        <f>+H2428+G2428</f>
        <v>1793.2128935532235</v>
      </c>
      <c r="J2428" s="63"/>
    </row>
    <row r="2429" spans="1:10" hidden="1" outlineLevel="1" x14ac:dyDescent="0.2">
      <c r="A2429" s="55"/>
      <c r="B2429" s="76" t="s">
        <v>526</v>
      </c>
      <c r="C2429" s="56"/>
      <c r="D2429" s="56"/>
      <c r="E2429" s="57"/>
      <c r="F2429" s="57"/>
      <c r="G2429" s="57"/>
      <c r="H2429" s="57"/>
      <c r="I2429" s="58"/>
      <c r="J2429" s="63"/>
    </row>
    <row r="2430" spans="1:10" hidden="1" outlineLevel="1" x14ac:dyDescent="0.2">
      <c r="A2430" s="55"/>
      <c r="B2430" s="77" t="s">
        <v>169</v>
      </c>
      <c r="C2430" s="78">
        <v>1</v>
      </c>
      <c r="D2430" s="78" t="s">
        <v>196</v>
      </c>
      <c r="E2430" s="57"/>
      <c r="F2430" s="57"/>
      <c r="G2430" s="57"/>
      <c r="H2430" s="57"/>
      <c r="I2430" s="58"/>
      <c r="J2430" s="63"/>
    </row>
    <row r="2431" spans="1:10" hidden="1" outlineLevel="1" x14ac:dyDescent="0.2">
      <c r="A2431" s="62"/>
      <c r="B2431" s="77" t="s">
        <v>170</v>
      </c>
      <c r="C2431" s="78"/>
      <c r="D2431" s="78"/>
      <c r="E2431" s="79"/>
      <c r="F2431" s="79"/>
      <c r="G2431" s="79"/>
      <c r="H2431" s="79"/>
      <c r="I2431" s="79"/>
    </row>
    <row r="2432" spans="1:10" hidden="1" outlineLevel="1" x14ac:dyDescent="0.2">
      <c r="A2432" s="62"/>
      <c r="B2432" s="76" t="s">
        <v>518</v>
      </c>
      <c r="C2432" s="78">
        <v>0.08</v>
      </c>
      <c r="D2432" s="78" t="s">
        <v>519</v>
      </c>
      <c r="E2432" s="79">
        <v>17559.32</v>
      </c>
      <c r="F2432" s="79">
        <v>3160.68</v>
      </c>
      <c r="G2432" s="79">
        <f>ROUND((C2432*(E2432)),2)</f>
        <v>1404.75</v>
      </c>
      <c r="H2432" s="79">
        <f>ROUND((C2432*(F2432)),2)</f>
        <v>252.85</v>
      </c>
      <c r="I2432" s="79"/>
    </row>
    <row r="2433" spans="1:10" hidden="1" outlineLevel="1" x14ac:dyDescent="0.2">
      <c r="A2433" s="62"/>
      <c r="B2433" s="76" t="s">
        <v>522</v>
      </c>
      <c r="C2433" s="78">
        <f>+C2430*1.1</f>
        <v>1.1000000000000001</v>
      </c>
      <c r="D2433" s="78" t="s">
        <v>196</v>
      </c>
      <c r="E2433" s="79">
        <v>6288.14</v>
      </c>
      <c r="F2433" s="79">
        <v>1131.8699999999999</v>
      </c>
      <c r="G2433" s="79">
        <f>ROUND((C2433*(E2433)),2)</f>
        <v>6916.95</v>
      </c>
      <c r="H2433" s="79">
        <f>ROUND((C2433*(F2433)),2)</f>
        <v>1245.06</v>
      </c>
      <c r="I2433" s="79"/>
    </row>
    <row r="2434" spans="1:10" hidden="1" outlineLevel="1" x14ac:dyDescent="0.2">
      <c r="A2434" s="62"/>
      <c r="B2434" s="76" t="s">
        <v>253</v>
      </c>
      <c r="C2434" s="78">
        <f>+C2432*10</f>
        <v>0.8</v>
      </c>
      <c r="D2434" s="78" t="s">
        <v>182</v>
      </c>
      <c r="E2434" s="79">
        <v>131.36000000000001</v>
      </c>
      <c r="F2434" s="79">
        <v>23.64</v>
      </c>
      <c r="G2434" s="79">
        <f>ROUND((C2434*(E2434)),2)</f>
        <v>105.09</v>
      </c>
      <c r="H2434" s="79">
        <f>ROUND((C2434*(F2434)),2)</f>
        <v>18.91</v>
      </c>
      <c r="I2434" s="79"/>
    </row>
    <row r="2435" spans="1:10" hidden="1" outlineLevel="1" x14ac:dyDescent="0.2">
      <c r="A2435" s="62"/>
      <c r="B2435" s="77" t="s">
        <v>190</v>
      </c>
      <c r="C2435" s="78"/>
      <c r="D2435" s="78"/>
      <c r="E2435" s="79"/>
      <c r="F2435" s="79"/>
      <c r="G2435" s="79"/>
      <c r="H2435" s="79"/>
      <c r="I2435" s="79"/>
    </row>
    <row r="2436" spans="1:10" hidden="1" outlineLevel="1" x14ac:dyDescent="0.2">
      <c r="A2436" s="62"/>
      <c r="B2436" s="76" t="s">
        <v>502</v>
      </c>
      <c r="C2436" s="78">
        <f>+C2438*0.01</f>
        <v>6.6699999999999995E-2</v>
      </c>
      <c r="D2436" s="78" t="s">
        <v>189</v>
      </c>
      <c r="E2436" s="79">
        <v>1050.28</v>
      </c>
      <c r="F2436" s="79">
        <v>0</v>
      </c>
      <c r="G2436" s="79">
        <f>ROUND((C2436*(E2436)),2)</f>
        <v>70.05</v>
      </c>
      <c r="H2436" s="79">
        <f>ROUND((C2436*(F2436)),2)</f>
        <v>0</v>
      </c>
      <c r="I2436" s="79"/>
    </row>
    <row r="2437" spans="1:10" hidden="1" outlineLevel="1" x14ac:dyDescent="0.2">
      <c r="A2437" s="62"/>
      <c r="B2437" s="76" t="s">
        <v>520</v>
      </c>
      <c r="C2437" s="78">
        <f>+C2438</f>
        <v>6.67</v>
      </c>
      <c r="D2437" s="78" t="s">
        <v>176</v>
      </c>
      <c r="E2437" s="79">
        <v>47.754481260184683</v>
      </c>
      <c r="F2437" s="79">
        <v>0</v>
      </c>
      <c r="G2437" s="79">
        <f>ROUND((C2437*(E2437)),2)</f>
        <v>318.52</v>
      </c>
      <c r="H2437" s="79">
        <f>ROUND((C2437*(F2437)),2)</f>
        <v>0</v>
      </c>
      <c r="I2437" s="79"/>
    </row>
    <row r="2438" spans="1:10" hidden="1" outlineLevel="1" x14ac:dyDescent="0.2">
      <c r="A2438" s="62"/>
      <c r="B2438" s="76" t="s">
        <v>503</v>
      </c>
      <c r="C2438" s="78">
        <v>6.67</v>
      </c>
      <c r="D2438" s="78" t="s">
        <v>176</v>
      </c>
      <c r="E2438" s="79">
        <v>244.16</v>
      </c>
      <c r="F2438" s="79">
        <v>0</v>
      </c>
      <c r="G2438" s="79">
        <f>ROUND((C2438*(E2438)),2)</f>
        <v>1628.55</v>
      </c>
      <c r="H2438" s="79">
        <f>ROUND((C2438*(F2438)),2)</f>
        <v>0</v>
      </c>
      <c r="I2438" s="79"/>
    </row>
    <row r="2439" spans="1:10" hidden="1" outlineLevel="1" x14ac:dyDescent="0.2">
      <c r="A2439" s="62"/>
      <c r="B2439" s="76" t="s">
        <v>174</v>
      </c>
      <c r="C2439" s="78"/>
      <c r="D2439" s="78"/>
      <c r="E2439" s="79"/>
      <c r="F2439" s="79"/>
      <c r="G2439" s="79">
        <f>SUM(G2432:G2438)</f>
        <v>10443.91</v>
      </c>
      <c r="H2439" s="79">
        <f>SUM(H2432:H2438)</f>
        <v>1516.82</v>
      </c>
      <c r="I2439" s="79">
        <f>SUM(G2439:H2439)</f>
        <v>11960.73</v>
      </c>
    </row>
    <row r="2440" spans="1:10" collapsed="1" x14ac:dyDescent="0.2">
      <c r="A2440" s="62"/>
      <c r="C2440" s="78"/>
      <c r="D2440" s="78"/>
      <c r="E2440" s="79"/>
      <c r="F2440" s="79"/>
      <c r="G2440" s="79"/>
      <c r="H2440" s="79"/>
      <c r="I2440" s="79"/>
    </row>
    <row r="2441" spans="1:10" ht="24" x14ac:dyDescent="0.2">
      <c r="A2441" s="71">
        <f>+A2427+0.01</f>
        <v>111.15000000000008</v>
      </c>
      <c r="B2441" s="72" t="s">
        <v>528</v>
      </c>
      <c r="C2441" s="73">
        <v>1</v>
      </c>
      <c r="D2441" s="73" t="s">
        <v>196</v>
      </c>
      <c r="E2441" s="74"/>
      <c r="F2441" s="74"/>
      <c r="G2441" s="74">
        <f>+G2453/C2444</f>
        <v>10714.25</v>
      </c>
      <c r="H2441" s="74">
        <f>+H2453/C2444</f>
        <v>1565.47</v>
      </c>
      <c r="I2441" s="75">
        <f>+H2441+G2441</f>
        <v>12279.72</v>
      </c>
      <c r="J2441" s="66" t="s">
        <v>167</v>
      </c>
    </row>
    <row r="2442" spans="1:10" x14ac:dyDescent="0.2">
      <c r="A2442" s="55"/>
      <c r="B2442" s="81"/>
      <c r="C2442" s="82">
        <v>1</v>
      </c>
      <c r="D2442" s="73" t="s">
        <v>176</v>
      </c>
      <c r="E2442" s="74"/>
      <c r="F2442" s="74"/>
      <c r="G2442" s="74">
        <f>+G2441/C2452</f>
        <v>1606.3343328335832</v>
      </c>
      <c r="H2442" s="74">
        <f>+H2441/C2452</f>
        <v>234.70314842578711</v>
      </c>
      <c r="I2442" s="75">
        <f>+H2442+G2442</f>
        <v>1841.0374812593702</v>
      </c>
      <c r="J2442" s="63"/>
    </row>
    <row r="2443" spans="1:10" hidden="1" outlineLevel="1" x14ac:dyDescent="0.2">
      <c r="A2443" s="55"/>
      <c r="B2443" s="76" t="s">
        <v>526</v>
      </c>
      <c r="C2443" s="56"/>
      <c r="D2443" s="56"/>
      <c r="E2443" s="57"/>
      <c r="F2443" s="57"/>
      <c r="G2443" s="57"/>
      <c r="H2443" s="57"/>
      <c r="I2443" s="58"/>
      <c r="J2443" s="63"/>
    </row>
    <row r="2444" spans="1:10" hidden="1" outlineLevel="1" x14ac:dyDescent="0.2">
      <c r="A2444" s="55"/>
      <c r="B2444" s="77" t="s">
        <v>169</v>
      </c>
      <c r="C2444" s="78">
        <v>1</v>
      </c>
      <c r="D2444" s="78" t="s">
        <v>196</v>
      </c>
      <c r="E2444" s="57"/>
      <c r="F2444" s="57"/>
      <c r="G2444" s="57"/>
      <c r="H2444" s="57"/>
      <c r="I2444" s="58"/>
      <c r="J2444" s="63"/>
    </row>
    <row r="2445" spans="1:10" hidden="1" outlineLevel="1" x14ac:dyDescent="0.2">
      <c r="A2445" s="62"/>
      <c r="B2445" s="77" t="s">
        <v>170</v>
      </c>
      <c r="C2445" s="78"/>
      <c r="D2445" s="78"/>
      <c r="E2445" s="79"/>
      <c r="F2445" s="79"/>
      <c r="G2445" s="79"/>
      <c r="H2445" s="79"/>
      <c r="I2445" s="79"/>
    </row>
    <row r="2446" spans="1:10" hidden="1" outlineLevel="1" x14ac:dyDescent="0.2">
      <c r="A2446" s="62"/>
      <c r="B2446" s="76" t="s">
        <v>518</v>
      </c>
      <c r="C2446" s="78">
        <v>0.08</v>
      </c>
      <c r="D2446" s="78" t="s">
        <v>519</v>
      </c>
      <c r="E2446" s="79">
        <v>17559.32</v>
      </c>
      <c r="F2446" s="79">
        <v>3160.68</v>
      </c>
      <c r="G2446" s="79">
        <f>ROUND((C2446*(E2446)),2)</f>
        <v>1404.75</v>
      </c>
      <c r="H2446" s="79">
        <f>ROUND((C2446*(F2446)),2)</f>
        <v>252.85</v>
      </c>
      <c r="I2446" s="79"/>
    </row>
    <row r="2447" spans="1:10" hidden="1" outlineLevel="1" x14ac:dyDescent="0.2">
      <c r="A2447" s="62"/>
      <c r="B2447" s="76" t="s">
        <v>524</v>
      </c>
      <c r="C2447" s="78">
        <f>+C2444*1.1</f>
        <v>1.1000000000000001</v>
      </c>
      <c r="D2447" s="78" t="s">
        <v>196</v>
      </c>
      <c r="E2447" s="79">
        <v>6533.9</v>
      </c>
      <c r="F2447" s="79">
        <v>1176.0999999999999</v>
      </c>
      <c r="G2447" s="79">
        <f>ROUND((C2447*(E2447)),2)</f>
        <v>7187.29</v>
      </c>
      <c r="H2447" s="79">
        <f>ROUND((C2447*(F2447)),2)</f>
        <v>1293.71</v>
      </c>
      <c r="I2447" s="79"/>
    </row>
    <row r="2448" spans="1:10" hidden="1" outlineLevel="1" x14ac:dyDescent="0.2">
      <c r="A2448" s="62"/>
      <c r="B2448" s="76" t="s">
        <v>253</v>
      </c>
      <c r="C2448" s="78">
        <f>+C2446*10</f>
        <v>0.8</v>
      </c>
      <c r="D2448" s="78" t="s">
        <v>182</v>
      </c>
      <c r="E2448" s="79">
        <v>131.36000000000001</v>
      </c>
      <c r="F2448" s="79">
        <v>23.64</v>
      </c>
      <c r="G2448" s="79">
        <f>ROUND((C2448*(E2448)),2)</f>
        <v>105.09</v>
      </c>
      <c r="H2448" s="79">
        <f>ROUND((C2448*(F2448)),2)</f>
        <v>18.91</v>
      </c>
      <c r="I2448" s="79"/>
    </row>
    <row r="2449" spans="1:10" hidden="1" outlineLevel="1" x14ac:dyDescent="0.2">
      <c r="A2449" s="62"/>
      <c r="B2449" s="77" t="s">
        <v>190</v>
      </c>
      <c r="C2449" s="78"/>
      <c r="D2449" s="78"/>
      <c r="E2449" s="79"/>
      <c r="F2449" s="79"/>
      <c r="G2449" s="79"/>
      <c r="H2449" s="79"/>
      <c r="I2449" s="79"/>
    </row>
    <row r="2450" spans="1:10" hidden="1" outlineLevel="1" x14ac:dyDescent="0.2">
      <c r="A2450" s="62"/>
      <c r="B2450" s="76" t="s">
        <v>502</v>
      </c>
      <c r="C2450" s="78">
        <f>+C2452*0.01</f>
        <v>6.6699999999999995E-2</v>
      </c>
      <c r="D2450" s="78" t="s">
        <v>189</v>
      </c>
      <c r="E2450" s="79">
        <v>1050.28</v>
      </c>
      <c r="F2450" s="79">
        <v>0</v>
      </c>
      <c r="G2450" s="79">
        <f>ROUND((C2450*(E2450)),2)</f>
        <v>70.05</v>
      </c>
      <c r="H2450" s="79">
        <f>ROUND((C2450*(F2450)),2)</f>
        <v>0</v>
      </c>
      <c r="I2450" s="79"/>
    </row>
    <row r="2451" spans="1:10" hidden="1" outlineLevel="1" x14ac:dyDescent="0.2">
      <c r="A2451" s="62"/>
      <c r="B2451" s="76" t="s">
        <v>520</v>
      </c>
      <c r="C2451" s="78">
        <f>+C2452</f>
        <v>6.67</v>
      </c>
      <c r="D2451" s="78" t="s">
        <v>176</v>
      </c>
      <c r="E2451" s="79">
        <v>47.754481260184683</v>
      </c>
      <c r="F2451" s="79">
        <v>0</v>
      </c>
      <c r="G2451" s="79">
        <f>ROUND((C2451*(E2451)),2)</f>
        <v>318.52</v>
      </c>
      <c r="H2451" s="79">
        <f>ROUND((C2451*(F2451)),2)</f>
        <v>0</v>
      </c>
      <c r="I2451" s="79"/>
    </row>
    <row r="2452" spans="1:10" hidden="1" outlineLevel="1" x14ac:dyDescent="0.2">
      <c r="A2452" s="62"/>
      <c r="B2452" s="76" t="s">
        <v>503</v>
      </c>
      <c r="C2452" s="78">
        <v>6.67</v>
      </c>
      <c r="D2452" s="78" t="s">
        <v>176</v>
      </c>
      <c r="E2452" s="79">
        <v>244.16</v>
      </c>
      <c r="F2452" s="79">
        <v>0</v>
      </c>
      <c r="G2452" s="79">
        <f>ROUND((C2452*(E2452)),2)</f>
        <v>1628.55</v>
      </c>
      <c r="H2452" s="79">
        <f>ROUND((C2452*(F2452)),2)</f>
        <v>0</v>
      </c>
      <c r="I2452" s="79"/>
    </row>
    <row r="2453" spans="1:10" hidden="1" outlineLevel="1" x14ac:dyDescent="0.2">
      <c r="A2453" s="62"/>
      <c r="B2453" s="76" t="s">
        <v>174</v>
      </c>
      <c r="C2453" s="78"/>
      <c r="D2453" s="78"/>
      <c r="E2453" s="79"/>
      <c r="F2453" s="79"/>
      <c r="G2453" s="79">
        <f>SUM(G2446:G2452)</f>
        <v>10714.25</v>
      </c>
      <c r="H2453" s="79">
        <f>SUM(H2446:H2452)</f>
        <v>1565.47</v>
      </c>
      <c r="I2453" s="79">
        <f>SUM(G2453:H2453)</f>
        <v>12279.72</v>
      </c>
    </row>
    <row r="2454" spans="1:10" collapsed="1" x14ac:dyDescent="0.2">
      <c r="A2454" s="62"/>
      <c r="C2454" s="78"/>
      <c r="D2454" s="78"/>
      <c r="E2454" s="79"/>
      <c r="F2454" s="79"/>
      <c r="G2454" s="79"/>
      <c r="H2454" s="79"/>
      <c r="I2454" s="79"/>
    </row>
    <row r="2455" spans="1:10" ht="24" x14ac:dyDescent="0.2">
      <c r="A2455" s="71">
        <f>+A2441+0.01</f>
        <v>111.16000000000008</v>
      </c>
      <c r="B2455" s="72" t="s">
        <v>529</v>
      </c>
      <c r="C2455" s="73">
        <v>1</v>
      </c>
      <c r="D2455" s="73" t="s">
        <v>196</v>
      </c>
      <c r="E2455" s="74"/>
      <c r="F2455" s="74"/>
      <c r="G2455" s="74">
        <f>+G2467/C2458</f>
        <v>9843.89</v>
      </c>
      <c r="H2455" s="74">
        <f>+H2467/C2458</f>
        <v>1384.64</v>
      </c>
      <c r="I2455" s="75">
        <f>+H2455+G2455</f>
        <v>11228.529999999999</v>
      </c>
      <c r="J2455" s="66" t="s">
        <v>167</v>
      </c>
    </row>
    <row r="2456" spans="1:10" x14ac:dyDescent="0.2">
      <c r="A2456" s="55"/>
      <c r="B2456" s="81"/>
      <c r="C2456" s="82">
        <v>1</v>
      </c>
      <c r="D2456" s="73" t="s">
        <v>176</v>
      </c>
      <c r="E2456" s="74"/>
      <c r="F2456" s="74"/>
      <c r="G2456" s="74">
        <f>+G2455/C2466</f>
        <v>1968.7779999999998</v>
      </c>
      <c r="H2456" s="74">
        <f>+H2455/C2466</f>
        <v>276.928</v>
      </c>
      <c r="I2456" s="75">
        <f>+H2456+G2456</f>
        <v>2245.7059999999997</v>
      </c>
      <c r="J2456" s="63"/>
    </row>
    <row r="2457" spans="1:10" hidden="1" outlineLevel="1" x14ac:dyDescent="0.2">
      <c r="A2457" s="55"/>
      <c r="B2457" s="76" t="s">
        <v>530</v>
      </c>
      <c r="C2457" s="56"/>
      <c r="D2457" s="56"/>
      <c r="E2457" s="57"/>
      <c r="F2457" s="57"/>
      <c r="G2457" s="57"/>
      <c r="H2457" s="57"/>
      <c r="I2457" s="58"/>
      <c r="J2457" s="63"/>
    </row>
    <row r="2458" spans="1:10" hidden="1" outlineLevel="1" x14ac:dyDescent="0.2">
      <c r="A2458" s="55"/>
      <c r="B2458" s="77" t="s">
        <v>169</v>
      </c>
      <c r="C2458" s="78">
        <v>1</v>
      </c>
      <c r="D2458" s="78" t="s">
        <v>196</v>
      </c>
      <c r="E2458" s="57"/>
      <c r="F2458" s="57"/>
      <c r="G2458" s="57"/>
      <c r="H2458" s="57"/>
      <c r="I2458" s="58"/>
      <c r="J2458" s="63"/>
    </row>
    <row r="2459" spans="1:10" hidden="1" outlineLevel="1" x14ac:dyDescent="0.2">
      <c r="A2459" s="62"/>
      <c r="B2459" s="77" t="s">
        <v>170</v>
      </c>
      <c r="C2459" s="78"/>
      <c r="D2459" s="78"/>
      <c r="E2459" s="79"/>
      <c r="F2459" s="79"/>
      <c r="G2459" s="79"/>
      <c r="H2459" s="79"/>
      <c r="I2459" s="79"/>
    </row>
    <row r="2460" spans="1:10" hidden="1" outlineLevel="1" x14ac:dyDescent="0.2">
      <c r="A2460" s="62"/>
      <c r="B2460" s="76" t="s">
        <v>518</v>
      </c>
      <c r="C2460" s="78">
        <v>0.06</v>
      </c>
      <c r="D2460" s="78" t="s">
        <v>519</v>
      </c>
      <c r="E2460" s="79">
        <v>17559.32</v>
      </c>
      <c r="F2460" s="79">
        <v>3160.68</v>
      </c>
      <c r="G2460" s="79">
        <f>ROUND((C2460*(E2460)),2)</f>
        <v>1053.56</v>
      </c>
      <c r="H2460" s="79">
        <f>ROUND((C2460*(F2460)),2)</f>
        <v>189.64</v>
      </c>
      <c r="I2460" s="79"/>
    </row>
    <row r="2461" spans="1:10" hidden="1" outlineLevel="1" x14ac:dyDescent="0.2">
      <c r="A2461" s="62"/>
      <c r="B2461" s="76" t="s">
        <v>279</v>
      </c>
      <c r="C2461" s="78">
        <f>+C2458*1.1</f>
        <v>1.1000000000000001</v>
      </c>
      <c r="D2461" s="78" t="s">
        <v>196</v>
      </c>
      <c r="E2461" s="79">
        <v>6544.9400000000005</v>
      </c>
      <c r="F2461" s="79">
        <v>1073.47</v>
      </c>
      <c r="G2461" s="79">
        <f>ROUND((C2461*(E2461)),2)</f>
        <v>7199.43</v>
      </c>
      <c r="H2461" s="79">
        <f>ROUND((C2461*(F2461)),2)</f>
        <v>1180.82</v>
      </c>
      <c r="I2461" s="79"/>
    </row>
    <row r="2462" spans="1:10" hidden="1" outlineLevel="1" x14ac:dyDescent="0.2">
      <c r="A2462" s="62"/>
      <c r="B2462" s="76" t="s">
        <v>253</v>
      </c>
      <c r="C2462" s="78">
        <f>+C2460*10</f>
        <v>0.6</v>
      </c>
      <c r="D2462" s="78" t="s">
        <v>182</v>
      </c>
      <c r="E2462" s="79">
        <v>131.36000000000001</v>
      </c>
      <c r="F2462" s="79">
        <v>23.64</v>
      </c>
      <c r="G2462" s="79">
        <f>ROUND((C2462*(E2462)),2)</f>
        <v>78.819999999999993</v>
      </c>
      <c r="H2462" s="79">
        <f>ROUND((C2462*(F2462)),2)</f>
        <v>14.18</v>
      </c>
      <c r="I2462" s="79"/>
    </row>
    <row r="2463" spans="1:10" hidden="1" outlineLevel="1" x14ac:dyDescent="0.2">
      <c r="A2463" s="62"/>
      <c r="B2463" s="77" t="s">
        <v>190</v>
      </c>
      <c r="C2463" s="78"/>
      <c r="D2463" s="78"/>
      <c r="E2463" s="79"/>
      <c r="F2463" s="79"/>
      <c r="G2463" s="79"/>
      <c r="H2463" s="79"/>
      <c r="I2463" s="79"/>
    </row>
    <row r="2464" spans="1:10" hidden="1" outlineLevel="1" x14ac:dyDescent="0.2">
      <c r="A2464" s="62"/>
      <c r="B2464" s="76" t="s">
        <v>502</v>
      </c>
      <c r="C2464" s="78">
        <f>+C2466*0.01</f>
        <v>0.05</v>
      </c>
      <c r="D2464" s="78" t="s">
        <v>189</v>
      </c>
      <c r="E2464" s="79">
        <v>1050.28</v>
      </c>
      <c r="F2464" s="79">
        <v>0</v>
      </c>
      <c r="G2464" s="79">
        <f>ROUND((C2464*(E2464)),2)</f>
        <v>52.51</v>
      </c>
      <c r="H2464" s="79">
        <f>ROUND((C2464*(F2464)),2)</f>
        <v>0</v>
      </c>
      <c r="I2464" s="79"/>
    </row>
    <row r="2465" spans="1:10" hidden="1" outlineLevel="1" x14ac:dyDescent="0.2">
      <c r="A2465" s="62"/>
      <c r="B2465" s="76" t="s">
        <v>520</v>
      </c>
      <c r="C2465" s="78">
        <f>+C2466</f>
        <v>5</v>
      </c>
      <c r="D2465" s="78" t="s">
        <v>176</v>
      </c>
      <c r="E2465" s="79">
        <v>47.754481260184683</v>
      </c>
      <c r="F2465" s="79">
        <v>0</v>
      </c>
      <c r="G2465" s="79">
        <f>ROUND((C2465*(E2465)),2)</f>
        <v>238.77</v>
      </c>
      <c r="H2465" s="79">
        <f>ROUND((C2465*(F2465)),2)</f>
        <v>0</v>
      </c>
      <c r="I2465" s="79"/>
    </row>
    <row r="2466" spans="1:10" hidden="1" outlineLevel="1" x14ac:dyDescent="0.2">
      <c r="A2466" s="62"/>
      <c r="B2466" s="76" t="s">
        <v>503</v>
      </c>
      <c r="C2466" s="78">
        <v>5</v>
      </c>
      <c r="D2466" s="78" t="s">
        <v>176</v>
      </c>
      <c r="E2466" s="79">
        <v>244.16</v>
      </c>
      <c r="F2466" s="79">
        <v>0</v>
      </c>
      <c r="G2466" s="79">
        <f>ROUND((C2466*(E2466)),2)</f>
        <v>1220.8</v>
      </c>
      <c r="H2466" s="79">
        <f>ROUND((C2466*(F2466)),2)</f>
        <v>0</v>
      </c>
      <c r="I2466" s="79"/>
    </row>
    <row r="2467" spans="1:10" collapsed="1" x14ac:dyDescent="0.2">
      <c r="A2467" s="62"/>
      <c r="B2467" s="76" t="s">
        <v>174</v>
      </c>
      <c r="C2467" s="78"/>
      <c r="D2467" s="78"/>
      <c r="E2467" s="79"/>
      <c r="F2467" s="79"/>
      <c r="G2467" s="79">
        <f>SUM(G2460:G2466)</f>
        <v>9843.89</v>
      </c>
      <c r="H2467" s="79">
        <f>SUM(H2460:H2466)</f>
        <v>1384.64</v>
      </c>
      <c r="I2467" s="79">
        <f>SUM(G2467:H2467)</f>
        <v>11228.529999999999</v>
      </c>
    </row>
    <row r="2468" spans="1:10" x14ac:dyDescent="0.2">
      <c r="A2468" s="62"/>
      <c r="C2468" s="78"/>
      <c r="D2468" s="78"/>
      <c r="E2468" s="79"/>
      <c r="F2468" s="79"/>
      <c r="G2468" s="79"/>
      <c r="H2468" s="79"/>
      <c r="I2468" s="79"/>
    </row>
    <row r="2469" spans="1:10" ht="24" x14ac:dyDescent="0.2">
      <c r="A2469" s="71">
        <f>+A2455+0.01</f>
        <v>111.17000000000009</v>
      </c>
      <c r="B2469" s="72" t="s">
        <v>531</v>
      </c>
      <c r="C2469" s="73">
        <v>1</v>
      </c>
      <c r="D2469" s="73" t="s">
        <v>196</v>
      </c>
      <c r="E2469" s="74"/>
      <c r="F2469" s="74"/>
      <c r="G2469" s="74">
        <f>+G2481/C2472</f>
        <v>9561.41</v>
      </c>
      <c r="H2469" s="74">
        <f>+H2481/C2472</f>
        <v>1448.8799999999999</v>
      </c>
      <c r="I2469" s="75">
        <f>+H2469+G2469</f>
        <v>11010.289999999999</v>
      </c>
      <c r="J2469" s="66" t="s">
        <v>167</v>
      </c>
    </row>
    <row r="2470" spans="1:10" x14ac:dyDescent="0.2">
      <c r="A2470" s="55"/>
      <c r="B2470" s="81"/>
      <c r="C2470" s="82">
        <v>1</v>
      </c>
      <c r="D2470" s="73" t="s">
        <v>176</v>
      </c>
      <c r="E2470" s="74"/>
      <c r="F2470" s="74"/>
      <c r="G2470" s="74">
        <f>+G2469/C2480</f>
        <v>1912.2819999999999</v>
      </c>
      <c r="H2470" s="74">
        <f>+H2469/C2480</f>
        <v>289.77599999999995</v>
      </c>
      <c r="I2470" s="75">
        <f>+H2470+G2470</f>
        <v>2202.058</v>
      </c>
      <c r="J2470" s="63"/>
    </row>
    <row r="2471" spans="1:10" hidden="1" outlineLevel="1" x14ac:dyDescent="0.2">
      <c r="A2471" s="55"/>
      <c r="B2471" s="76" t="s">
        <v>530</v>
      </c>
      <c r="C2471" s="56"/>
      <c r="D2471" s="56"/>
      <c r="E2471" s="57"/>
      <c r="F2471" s="57"/>
      <c r="G2471" s="57"/>
      <c r="H2471" s="57"/>
      <c r="I2471" s="58"/>
      <c r="J2471" s="63"/>
    </row>
    <row r="2472" spans="1:10" hidden="1" outlineLevel="1" x14ac:dyDescent="0.2">
      <c r="A2472" s="55"/>
      <c r="B2472" s="77" t="s">
        <v>169</v>
      </c>
      <c r="C2472" s="78">
        <v>1</v>
      </c>
      <c r="D2472" s="78" t="s">
        <v>196</v>
      </c>
      <c r="E2472" s="57"/>
      <c r="F2472" s="57"/>
      <c r="G2472" s="57"/>
      <c r="H2472" s="57"/>
      <c r="I2472" s="58"/>
      <c r="J2472" s="63"/>
    </row>
    <row r="2473" spans="1:10" hidden="1" outlineLevel="1" x14ac:dyDescent="0.2">
      <c r="A2473" s="62"/>
      <c r="B2473" s="77" t="s">
        <v>170</v>
      </c>
      <c r="C2473" s="78"/>
      <c r="D2473" s="78"/>
      <c r="E2473" s="79"/>
      <c r="F2473" s="79"/>
      <c r="G2473" s="79"/>
      <c r="H2473" s="79"/>
      <c r="I2473" s="79"/>
    </row>
    <row r="2474" spans="1:10" hidden="1" outlineLevel="1" x14ac:dyDescent="0.2">
      <c r="A2474" s="62"/>
      <c r="B2474" s="76" t="s">
        <v>518</v>
      </c>
      <c r="C2474" s="78">
        <v>0.06</v>
      </c>
      <c r="D2474" s="78" t="s">
        <v>519</v>
      </c>
      <c r="E2474" s="79">
        <v>17559.32</v>
      </c>
      <c r="F2474" s="79">
        <v>3160.68</v>
      </c>
      <c r="G2474" s="79">
        <f>ROUND((C2474*(E2474)),2)</f>
        <v>1053.56</v>
      </c>
      <c r="H2474" s="79">
        <f>ROUND((C2474*(F2474)),2)</f>
        <v>189.64</v>
      </c>
      <c r="I2474" s="79"/>
    </row>
    <row r="2475" spans="1:10" hidden="1" outlineLevel="1" x14ac:dyDescent="0.2">
      <c r="A2475" s="62"/>
      <c r="B2475" s="76" t="s">
        <v>522</v>
      </c>
      <c r="C2475" s="78">
        <f>+C2472*1.1</f>
        <v>1.1000000000000001</v>
      </c>
      <c r="D2475" s="78" t="s">
        <v>196</v>
      </c>
      <c r="E2475" s="79">
        <v>6288.14</v>
      </c>
      <c r="F2475" s="79">
        <v>1131.8699999999999</v>
      </c>
      <c r="G2475" s="79">
        <f>ROUND((C2475*(E2475)),2)</f>
        <v>6916.95</v>
      </c>
      <c r="H2475" s="79">
        <f>ROUND((C2475*(F2475)),2)</f>
        <v>1245.06</v>
      </c>
      <c r="I2475" s="79"/>
    </row>
    <row r="2476" spans="1:10" hidden="1" outlineLevel="1" x14ac:dyDescent="0.2">
      <c r="A2476" s="62"/>
      <c r="B2476" s="76" t="s">
        <v>253</v>
      </c>
      <c r="C2476" s="78">
        <f>+C2474*10</f>
        <v>0.6</v>
      </c>
      <c r="D2476" s="78" t="s">
        <v>182</v>
      </c>
      <c r="E2476" s="79">
        <v>131.36000000000001</v>
      </c>
      <c r="F2476" s="79">
        <v>23.64</v>
      </c>
      <c r="G2476" s="79">
        <f>ROUND((C2476*(E2476)),2)</f>
        <v>78.819999999999993</v>
      </c>
      <c r="H2476" s="79">
        <f>ROUND((C2476*(F2476)),2)</f>
        <v>14.18</v>
      </c>
      <c r="I2476" s="79"/>
    </row>
    <row r="2477" spans="1:10" hidden="1" outlineLevel="1" x14ac:dyDescent="0.2">
      <c r="A2477" s="62"/>
      <c r="B2477" s="77" t="s">
        <v>190</v>
      </c>
      <c r="C2477" s="78"/>
      <c r="D2477" s="78"/>
      <c r="E2477" s="79"/>
      <c r="F2477" s="79"/>
      <c r="G2477" s="79"/>
      <c r="H2477" s="79"/>
      <c r="I2477" s="79"/>
    </row>
    <row r="2478" spans="1:10" hidden="1" outlineLevel="1" x14ac:dyDescent="0.2">
      <c r="A2478" s="62"/>
      <c r="B2478" s="76" t="s">
        <v>502</v>
      </c>
      <c r="C2478" s="78">
        <f>+C2480*0.01</f>
        <v>0.05</v>
      </c>
      <c r="D2478" s="78" t="s">
        <v>189</v>
      </c>
      <c r="E2478" s="79">
        <v>1050.28</v>
      </c>
      <c r="F2478" s="79">
        <v>0</v>
      </c>
      <c r="G2478" s="79">
        <f>ROUND((C2478*(E2478)),2)</f>
        <v>52.51</v>
      </c>
      <c r="H2478" s="79">
        <f>ROUND((C2478*(F2478)),2)</f>
        <v>0</v>
      </c>
      <c r="I2478" s="79"/>
    </row>
    <row r="2479" spans="1:10" hidden="1" outlineLevel="1" x14ac:dyDescent="0.2">
      <c r="A2479" s="62"/>
      <c r="B2479" s="76" t="s">
        <v>520</v>
      </c>
      <c r="C2479" s="78">
        <f>+C2480</f>
        <v>5</v>
      </c>
      <c r="D2479" s="78" t="s">
        <v>176</v>
      </c>
      <c r="E2479" s="79">
        <v>47.754481260184683</v>
      </c>
      <c r="F2479" s="79">
        <v>0</v>
      </c>
      <c r="G2479" s="79">
        <f>ROUND((C2479*(E2479)),2)</f>
        <v>238.77</v>
      </c>
      <c r="H2479" s="79">
        <f>ROUND((C2479*(F2479)),2)</f>
        <v>0</v>
      </c>
      <c r="I2479" s="79"/>
    </row>
    <row r="2480" spans="1:10" hidden="1" outlineLevel="1" x14ac:dyDescent="0.2">
      <c r="A2480" s="62"/>
      <c r="B2480" s="76" t="s">
        <v>503</v>
      </c>
      <c r="C2480" s="78">
        <v>5</v>
      </c>
      <c r="D2480" s="78" t="s">
        <v>176</v>
      </c>
      <c r="E2480" s="79">
        <v>244.16</v>
      </c>
      <c r="F2480" s="79">
        <v>0</v>
      </c>
      <c r="G2480" s="79">
        <f>ROUND((C2480*(E2480)),2)</f>
        <v>1220.8</v>
      </c>
      <c r="H2480" s="79">
        <f>ROUND((C2480*(F2480)),2)</f>
        <v>0</v>
      </c>
      <c r="I2480" s="79"/>
    </row>
    <row r="2481" spans="1:10" hidden="1" outlineLevel="1" x14ac:dyDescent="0.2">
      <c r="A2481" s="62"/>
      <c r="B2481" s="76" t="s">
        <v>174</v>
      </c>
      <c r="C2481" s="78"/>
      <c r="D2481" s="78"/>
      <c r="E2481" s="79"/>
      <c r="F2481" s="79"/>
      <c r="G2481" s="79">
        <f>SUM(G2474:G2480)</f>
        <v>9561.41</v>
      </c>
      <c r="H2481" s="79">
        <f>SUM(H2474:H2480)</f>
        <v>1448.8799999999999</v>
      </c>
      <c r="I2481" s="79">
        <f>SUM(G2481:H2481)</f>
        <v>11010.289999999999</v>
      </c>
    </row>
    <row r="2482" spans="1:10" collapsed="1" x14ac:dyDescent="0.2">
      <c r="A2482" s="62"/>
      <c r="C2482" s="78"/>
      <c r="D2482" s="78"/>
      <c r="E2482" s="79"/>
      <c r="F2482" s="79"/>
      <c r="G2482" s="79"/>
      <c r="H2482" s="79"/>
      <c r="I2482" s="79"/>
    </row>
    <row r="2483" spans="1:10" ht="24" x14ac:dyDescent="0.2">
      <c r="A2483" s="71">
        <f>+A2469+0.01</f>
        <v>111.18000000000009</v>
      </c>
      <c r="B2483" s="72" t="s">
        <v>532</v>
      </c>
      <c r="C2483" s="73">
        <v>1</v>
      </c>
      <c r="D2483" s="73" t="s">
        <v>196</v>
      </c>
      <c r="E2483" s="74"/>
      <c r="F2483" s="74"/>
      <c r="G2483" s="74">
        <f>+G2495/C2486</f>
        <v>9831.75</v>
      </c>
      <c r="H2483" s="74">
        <f>+H2495/C2486</f>
        <v>1497.53</v>
      </c>
      <c r="I2483" s="75">
        <f>+H2483+G2483</f>
        <v>11329.28</v>
      </c>
      <c r="J2483" s="66" t="s">
        <v>167</v>
      </c>
    </row>
    <row r="2484" spans="1:10" x14ac:dyDescent="0.2">
      <c r="A2484" s="55"/>
      <c r="B2484" s="81"/>
      <c r="C2484" s="82">
        <v>1</v>
      </c>
      <c r="D2484" s="73" t="s">
        <v>176</v>
      </c>
      <c r="E2484" s="74"/>
      <c r="F2484" s="74"/>
      <c r="G2484" s="74">
        <f>+G2483/C2494</f>
        <v>1966.35</v>
      </c>
      <c r="H2484" s="74">
        <f>+H2483/C2494</f>
        <v>299.50599999999997</v>
      </c>
      <c r="I2484" s="75">
        <f>+H2484+G2484</f>
        <v>2265.8559999999998</v>
      </c>
      <c r="J2484" s="63"/>
    </row>
    <row r="2485" spans="1:10" hidden="1" outlineLevel="1" x14ac:dyDescent="0.2">
      <c r="A2485" s="55"/>
      <c r="B2485" s="76" t="s">
        <v>530</v>
      </c>
      <c r="C2485" s="56"/>
      <c r="D2485" s="56"/>
      <c r="E2485" s="57"/>
      <c r="F2485" s="57"/>
      <c r="G2485" s="57"/>
      <c r="H2485" s="57"/>
      <c r="I2485" s="58"/>
      <c r="J2485" s="63"/>
    </row>
    <row r="2486" spans="1:10" hidden="1" outlineLevel="1" x14ac:dyDescent="0.2">
      <c r="A2486" s="55"/>
      <c r="B2486" s="77" t="s">
        <v>169</v>
      </c>
      <c r="C2486" s="78">
        <v>1</v>
      </c>
      <c r="D2486" s="78" t="s">
        <v>196</v>
      </c>
      <c r="E2486" s="57"/>
      <c r="F2486" s="57"/>
      <c r="G2486" s="57"/>
      <c r="H2486" s="57"/>
      <c r="I2486" s="58"/>
      <c r="J2486" s="63"/>
    </row>
    <row r="2487" spans="1:10" hidden="1" outlineLevel="1" x14ac:dyDescent="0.2">
      <c r="A2487" s="62"/>
      <c r="B2487" s="77" t="s">
        <v>170</v>
      </c>
      <c r="C2487" s="78"/>
      <c r="D2487" s="78"/>
      <c r="E2487" s="79"/>
      <c r="F2487" s="79"/>
      <c r="G2487" s="79"/>
      <c r="H2487" s="79"/>
      <c r="I2487" s="79"/>
    </row>
    <row r="2488" spans="1:10" hidden="1" outlineLevel="1" x14ac:dyDescent="0.2">
      <c r="A2488" s="62"/>
      <c r="B2488" s="76" t="s">
        <v>518</v>
      </c>
      <c r="C2488" s="78">
        <v>0.06</v>
      </c>
      <c r="D2488" s="78" t="s">
        <v>519</v>
      </c>
      <c r="E2488" s="79">
        <v>17559.32</v>
      </c>
      <c r="F2488" s="79">
        <v>3160.68</v>
      </c>
      <c r="G2488" s="79">
        <f>ROUND((C2488*(E2488)),2)</f>
        <v>1053.56</v>
      </c>
      <c r="H2488" s="79">
        <f>ROUND((C2488*(F2488)),2)</f>
        <v>189.64</v>
      </c>
      <c r="I2488" s="79"/>
    </row>
    <row r="2489" spans="1:10" hidden="1" outlineLevel="1" x14ac:dyDescent="0.2">
      <c r="A2489" s="62"/>
      <c r="B2489" s="76" t="s">
        <v>524</v>
      </c>
      <c r="C2489" s="78">
        <f>+C2486*1.1</f>
        <v>1.1000000000000001</v>
      </c>
      <c r="D2489" s="78" t="s">
        <v>196</v>
      </c>
      <c r="E2489" s="79">
        <v>6533.9</v>
      </c>
      <c r="F2489" s="79">
        <v>1176.0999999999999</v>
      </c>
      <c r="G2489" s="79">
        <f>ROUND((C2489*(E2489)),2)</f>
        <v>7187.29</v>
      </c>
      <c r="H2489" s="79">
        <f>ROUND((C2489*(F2489)),2)</f>
        <v>1293.71</v>
      </c>
      <c r="I2489" s="79"/>
    </row>
    <row r="2490" spans="1:10" hidden="1" outlineLevel="1" x14ac:dyDescent="0.2">
      <c r="A2490" s="62"/>
      <c r="B2490" s="76" t="s">
        <v>253</v>
      </c>
      <c r="C2490" s="78">
        <f>+C2488*10</f>
        <v>0.6</v>
      </c>
      <c r="D2490" s="78" t="s">
        <v>182</v>
      </c>
      <c r="E2490" s="79">
        <v>131.36000000000001</v>
      </c>
      <c r="F2490" s="79">
        <v>23.64</v>
      </c>
      <c r="G2490" s="79">
        <f>ROUND((C2490*(E2490)),2)</f>
        <v>78.819999999999993</v>
      </c>
      <c r="H2490" s="79">
        <f>ROUND((C2490*(F2490)),2)</f>
        <v>14.18</v>
      </c>
      <c r="I2490" s="79"/>
    </row>
    <row r="2491" spans="1:10" hidden="1" outlineLevel="1" x14ac:dyDescent="0.2">
      <c r="A2491" s="62"/>
      <c r="B2491" s="77" t="s">
        <v>190</v>
      </c>
      <c r="C2491" s="78"/>
      <c r="D2491" s="78"/>
      <c r="E2491" s="79"/>
      <c r="F2491" s="79"/>
      <c r="G2491" s="79"/>
      <c r="H2491" s="79"/>
      <c r="I2491" s="79"/>
    </row>
    <row r="2492" spans="1:10" hidden="1" outlineLevel="1" x14ac:dyDescent="0.2">
      <c r="A2492" s="62"/>
      <c r="B2492" s="76" t="s">
        <v>502</v>
      </c>
      <c r="C2492" s="78">
        <f>+C2494*0.01</f>
        <v>0.05</v>
      </c>
      <c r="D2492" s="78" t="s">
        <v>189</v>
      </c>
      <c r="E2492" s="79">
        <v>1050.28</v>
      </c>
      <c r="F2492" s="79">
        <v>0</v>
      </c>
      <c r="G2492" s="79">
        <f>ROUND((C2492*(E2492)),2)</f>
        <v>52.51</v>
      </c>
      <c r="H2492" s="79">
        <f>ROUND((C2492*(F2492)),2)</f>
        <v>0</v>
      </c>
      <c r="I2492" s="79"/>
    </row>
    <row r="2493" spans="1:10" hidden="1" outlineLevel="1" x14ac:dyDescent="0.2">
      <c r="A2493" s="62"/>
      <c r="B2493" s="76" t="s">
        <v>520</v>
      </c>
      <c r="C2493" s="78">
        <f>+C2494</f>
        <v>5</v>
      </c>
      <c r="D2493" s="78" t="s">
        <v>176</v>
      </c>
      <c r="E2493" s="79">
        <v>47.754481260184683</v>
      </c>
      <c r="F2493" s="79">
        <v>0</v>
      </c>
      <c r="G2493" s="79">
        <f>ROUND((C2493*(E2493)),2)</f>
        <v>238.77</v>
      </c>
      <c r="H2493" s="79">
        <f>ROUND((C2493*(F2493)),2)</f>
        <v>0</v>
      </c>
      <c r="I2493" s="79"/>
    </row>
    <row r="2494" spans="1:10" hidden="1" outlineLevel="1" x14ac:dyDescent="0.2">
      <c r="A2494" s="62"/>
      <c r="B2494" s="76" t="s">
        <v>503</v>
      </c>
      <c r="C2494" s="78">
        <v>5</v>
      </c>
      <c r="D2494" s="78" t="s">
        <v>176</v>
      </c>
      <c r="E2494" s="79">
        <v>244.16</v>
      </c>
      <c r="F2494" s="79">
        <v>0</v>
      </c>
      <c r="G2494" s="79">
        <f>ROUND((C2494*(E2494)),2)</f>
        <v>1220.8</v>
      </c>
      <c r="H2494" s="79">
        <f>ROUND((C2494*(F2494)),2)</f>
        <v>0</v>
      </c>
      <c r="I2494" s="79"/>
    </row>
    <row r="2495" spans="1:10" hidden="1" outlineLevel="1" x14ac:dyDescent="0.2">
      <c r="A2495" s="62"/>
      <c r="B2495" s="76" t="s">
        <v>174</v>
      </c>
      <c r="C2495" s="78"/>
      <c r="D2495" s="78"/>
      <c r="E2495" s="79"/>
      <c r="F2495" s="79"/>
      <c r="G2495" s="79">
        <f>SUM(G2488:G2494)</f>
        <v>9831.75</v>
      </c>
      <c r="H2495" s="79">
        <f>SUM(H2488:H2494)</f>
        <v>1497.53</v>
      </c>
      <c r="I2495" s="79">
        <f>SUM(G2495:H2495)</f>
        <v>11329.28</v>
      </c>
    </row>
    <row r="2496" spans="1:10" collapsed="1" x14ac:dyDescent="0.2">
      <c r="A2496" s="62"/>
      <c r="C2496" s="78"/>
      <c r="D2496" s="78"/>
      <c r="E2496" s="79"/>
      <c r="F2496" s="79"/>
      <c r="G2496" s="79"/>
      <c r="H2496" s="79"/>
      <c r="I2496" s="79"/>
    </row>
    <row r="2497" spans="1:10" ht="24" x14ac:dyDescent="0.2">
      <c r="A2497" s="71">
        <f>+A2483+0.01</f>
        <v>111.1900000000001</v>
      </c>
      <c r="B2497" s="72" t="s">
        <v>533</v>
      </c>
      <c r="C2497" s="73">
        <v>1</v>
      </c>
      <c r="D2497" s="73" t="s">
        <v>196</v>
      </c>
      <c r="E2497" s="74"/>
      <c r="F2497" s="74"/>
      <c r="G2497" s="74">
        <f>+G2509/C2500</f>
        <v>11270.45</v>
      </c>
      <c r="H2497" s="74">
        <f>+H2509/C2500</f>
        <v>1923.83</v>
      </c>
      <c r="I2497" s="75">
        <f>+H2497+G2497</f>
        <v>13194.28</v>
      </c>
      <c r="J2497" s="66" t="s">
        <v>167</v>
      </c>
    </row>
    <row r="2498" spans="1:10" x14ac:dyDescent="0.2">
      <c r="A2498" s="55"/>
      <c r="B2498" s="81"/>
      <c r="C2498" s="82">
        <v>1</v>
      </c>
      <c r="D2498" s="73" t="s">
        <v>176</v>
      </c>
      <c r="E2498" s="74"/>
      <c r="F2498" s="74"/>
      <c r="G2498" s="74">
        <f>+G2497/C2508</f>
        <v>1127.0450000000001</v>
      </c>
      <c r="H2498" s="74">
        <f>+H2497/C2508</f>
        <v>192.38299999999998</v>
      </c>
      <c r="I2498" s="75">
        <f>+H2498+G2498</f>
        <v>1319.4280000000001</v>
      </c>
      <c r="J2498" s="63"/>
    </row>
    <row r="2499" spans="1:10" hidden="1" outlineLevel="1" x14ac:dyDescent="0.2">
      <c r="A2499" s="55"/>
      <c r="B2499" s="76" t="s">
        <v>517</v>
      </c>
      <c r="C2499" s="56"/>
      <c r="D2499" s="56"/>
      <c r="E2499" s="57"/>
      <c r="F2499" s="57"/>
      <c r="G2499" s="57"/>
      <c r="H2499" s="57"/>
      <c r="I2499" s="58"/>
      <c r="J2499" s="63"/>
    </row>
    <row r="2500" spans="1:10" hidden="1" outlineLevel="1" x14ac:dyDescent="0.2">
      <c r="A2500" s="55"/>
      <c r="B2500" s="77" t="s">
        <v>169</v>
      </c>
      <c r="C2500" s="78">
        <v>1</v>
      </c>
      <c r="D2500" s="78" t="s">
        <v>196</v>
      </c>
      <c r="E2500" s="57"/>
      <c r="F2500" s="57"/>
      <c r="G2500" s="57"/>
      <c r="H2500" s="57"/>
      <c r="I2500" s="58"/>
      <c r="J2500" s="63"/>
    </row>
    <row r="2501" spans="1:10" hidden="1" outlineLevel="1" x14ac:dyDescent="0.2">
      <c r="A2501" s="62"/>
      <c r="B2501" s="77" t="s">
        <v>170</v>
      </c>
      <c r="C2501" s="78"/>
      <c r="D2501" s="78"/>
      <c r="E2501" s="79"/>
      <c r="F2501" s="79"/>
      <c r="G2501" s="79"/>
      <c r="H2501" s="79"/>
      <c r="I2501" s="79"/>
    </row>
    <row r="2502" spans="1:10" hidden="1" outlineLevel="1" x14ac:dyDescent="0.2">
      <c r="A2502" s="62"/>
      <c r="B2502" s="76" t="s">
        <v>518</v>
      </c>
      <c r="C2502" s="78">
        <v>0.11</v>
      </c>
      <c r="D2502" s="78" t="s">
        <v>519</v>
      </c>
      <c r="E2502" s="79">
        <v>17559.32</v>
      </c>
      <c r="F2502" s="79">
        <v>3160.68</v>
      </c>
      <c r="G2502" s="79">
        <f>ROUND((C2502*(E2502)),2)</f>
        <v>1931.53</v>
      </c>
      <c r="H2502" s="79">
        <f>ROUND((C2502*(F2502)),2)</f>
        <v>347.67</v>
      </c>
      <c r="I2502" s="79"/>
    </row>
    <row r="2503" spans="1:10" hidden="1" outlineLevel="1" x14ac:dyDescent="0.2">
      <c r="A2503" s="62"/>
      <c r="B2503" s="76" t="s">
        <v>522</v>
      </c>
      <c r="C2503" s="78">
        <f>+C2500*1.1</f>
        <v>1.1000000000000001</v>
      </c>
      <c r="D2503" s="78" t="s">
        <v>196</v>
      </c>
      <c r="E2503" s="79">
        <v>6288.14</v>
      </c>
      <c r="F2503" s="79">
        <v>1131.8699999999999</v>
      </c>
      <c r="G2503" s="79">
        <f>ROUND((C2503*(E2503)),2)</f>
        <v>6916.95</v>
      </c>
      <c r="H2503" s="79">
        <f>ROUND((C2503*(F2503)),2)</f>
        <v>1245.06</v>
      </c>
      <c r="I2503" s="79"/>
    </row>
    <row r="2504" spans="1:10" hidden="1" outlineLevel="1" x14ac:dyDescent="0.2">
      <c r="A2504" s="62"/>
      <c r="B2504" s="76" t="s">
        <v>253</v>
      </c>
      <c r="C2504" s="78">
        <f>+C2502*10</f>
        <v>1.1000000000000001</v>
      </c>
      <c r="D2504" s="78" t="s">
        <v>182</v>
      </c>
      <c r="E2504" s="79">
        <v>131.36000000000001</v>
      </c>
      <c r="F2504" s="79">
        <v>23.64</v>
      </c>
      <c r="G2504" s="79">
        <f>ROUND((C2504*(E2504)),2)</f>
        <v>144.5</v>
      </c>
      <c r="H2504" s="79">
        <f>ROUND((C2504*(F2504)),2)</f>
        <v>26</v>
      </c>
      <c r="I2504" s="79"/>
    </row>
    <row r="2505" spans="1:10" hidden="1" outlineLevel="1" x14ac:dyDescent="0.2">
      <c r="A2505" s="62"/>
      <c r="B2505" s="76" t="s">
        <v>534</v>
      </c>
      <c r="C2505" s="78">
        <v>10</v>
      </c>
      <c r="D2505" s="78" t="s">
        <v>176</v>
      </c>
      <c r="E2505" s="79">
        <v>169.49</v>
      </c>
      <c r="F2505" s="79">
        <v>30.51</v>
      </c>
      <c r="G2505" s="79">
        <f>ROUND((C2505*(E2505)),2)</f>
        <v>1694.9</v>
      </c>
      <c r="H2505" s="79">
        <f>ROUND((C2505*(F2505)),2)</f>
        <v>305.10000000000002</v>
      </c>
      <c r="I2505" s="79"/>
    </row>
    <row r="2506" spans="1:10" hidden="1" outlineLevel="1" x14ac:dyDescent="0.2">
      <c r="A2506" s="62"/>
      <c r="B2506" s="77" t="s">
        <v>190</v>
      </c>
      <c r="C2506" s="78"/>
      <c r="D2506" s="78"/>
      <c r="E2506" s="79"/>
      <c r="F2506" s="79"/>
      <c r="G2506" s="79"/>
      <c r="H2506" s="79"/>
      <c r="I2506" s="79"/>
    </row>
    <row r="2507" spans="1:10" hidden="1" outlineLevel="1" x14ac:dyDescent="0.2">
      <c r="A2507" s="62"/>
      <c r="B2507" s="76" t="s">
        <v>502</v>
      </c>
      <c r="C2507" s="78">
        <f>+C2505*0.01</f>
        <v>0.1</v>
      </c>
      <c r="D2507" s="78" t="s">
        <v>189</v>
      </c>
      <c r="E2507" s="79">
        <v>1050.28</v>
      </c>
      <c r="F2507" s="79">
        <v>0</v>
      </c>
      <c r="G2507" s="79">
        <f>ROUND((C2507*(E2507)),2)</f>
        <v>105.03</v>
      </c>
      <c r="H2507" s="79">
        <f>ROUND((C2507*(F2507)),2)</f>
        <v>0</v>
      </c>
      <c r="I2507" s="79"/>
    </row>
    <row r="2508" spans="1:10" hidden="1" outlineLevel="1" x14ac:dyDescent="0.2">
      <c r="A2508" s="62"/>
      <c r="B2508" s="76" t="s">
        <v>520</v>
      </c>
      <c r="C2508" s="78">
        <f>+C2505</f>
        <v>10</v>
      </c>
      <c r="D2508" s="78" t="s">
        <v>176</v>
      </c>
      <c r="E2508" s="79">
        <v>47.754481260184683</v>
      </c>
      <c r="F2508" s="79">
        <v>0</v>
      </c>
      <c r="G2508" s="79">
        <f>ROUND((C2508*(E2508)),2)</f>
        <v>477.54</v>
      </c>
      <c r="H2508" s="79">
        <f>ROUND((C2508*(F2508)),2)</f>
        <v>0</v>
      </c>
      <c r="I2508" s="79"/>
    </row>
    <row r="2509" spans="1:10" hidden="1" outlineLevel="1" x14ac:dyDescent="0.2">
      <c r="A2509" s="62"/>
      <c r="B2509" s="76" t="s">
        <v>174</v>
      </c>
      <c r="C2509" s="78"/>
      <c r="D2509" s="78"/>
      <c r="E2509" s="79"/>
      <c r="F2509" s="79"/>
      <c r="G2509" s="79">
        <f>SUM(G2502:G2508)</f>
        <v>11270.45</v>
      </c>
      <c r="H2509" s="79">
        <f>SUM(H2502:H2508)</f>
        <v>1923.83</v>
      </c>
      <c r="I2509" s="79">
        <f>SUM(G2509:H2509)</f>
        <v>13194.28</v>
      </c>
    </row>
    <row r="2510" spans="1:10" collapsed="1" x14ac:dyDescent="0.2">
      <c r="A2510" s="62"/>
      <c r="C2510" s="78"/>
      <c r="D2510" s="78"/>
      <c r="E2510" s="79"/>
      <c r="F2510" s="79"/>
      <c r="G2510" s="79"/>
      <c r="H2510" s="79"/>
      <c r="I2510" s="79"/>
    </row>
    <row r="2511" spans="1:10" ht="24" x14ac:dyDescent="0.2">
      <c r="A2511" s="71">
        <f>+A2497+0.01</f>
        <v>111.2000000000001</v>
      </c>
      <c r="B2511" s="72" t="s">
        <v>535</v>
      </c>
      <c r="C2511" s="73">
        <v>1</v>
      </c>
      <c r="D2511" s="73" t="s">
        <v>196</v>
      </c>
      <c r="E2511" s="74"/>
      <c r="F2511" s="74"/>
      <c r="G2511" s="74">
        <f>+G2523/C2514</f>
        <v>11540.79</v>
      </c>
      <c r="H2511" s="74">
        <f>+H2523/C2514</f>
        <v>1972.48</v>
      </c>
      <c r="I2511" s="75">
        <f>+H2511+G2511</f>
        <v>13513.27</v>
      </c>
      <c r="J2511" s="66" t="s">
        <v>167</v>
      </c>
    </row>
    <row r="2512" spans="1:10" x14ac:dyDescent="0.2">
      <c r="A2512" s="55"/>
      <c r="B2512" s="81"/>
      <c r="C2512" s="82">
        <v>1</v>
      </c>
      <c r="D2512" s="73" t="s">
        <v>176</v>
      </c>
      <c r="E2512" s="74"/>
      <c r="F2512" s="74"/>
      <c r="G2512" s="74">
        <f>+G2511/C2522</f>
        <v>1154.0790000000002</v>
      </c>
      <c r="H2512" s="74">
        <f>+H2511/C2522</f>
        <v>197.24799999999999</v>
      </c>
      <c r="I2512" s="75">
        <f>+H2512+G2512</f>
        <v>1351.3270000000002</v>
      </c>
      <c r="J2512" s="63"/>
    </row>
    <row r="2513" spans="1:10" hidden="1" outlineLevel="1" x14ac:dyDescent="0.2">
      <c r="A2513" s="55"/>
      <c r="B2513" s="76" t="s">
        <v>517</v>
      </c>
      <c r="C2513" s="56"/>
      <c r="D2513" s="56"/>
      <c r="E2513" s="57"/>
      <c r="F2513" s="57"/>
      <c r="G2513" s="57"/>
      <c r="H2513" s="57"/>
      <c r="I2513" s="58"/>
      <c r="J2513" s="63"/>
    </row>
    <row r="2514" spans="1:10" hidden="1" outlineLevel="1" x14ac:dyDescent="0.2">
      <c r="A2514" s="55"/>
      <c r="B2514" s="77" t="s">
        <v>169</v>
      </c>
      <c r="C2514" s="78">
        <v>1</v>
      </c>
      <c r="D2514" s="78" t="s">
        <v>196</v>
      </c>
      <c r="E2514" s="57"/>
      <c r="F2514" s="57"/>
      <c r="G2514" s="57"/>
      <c r="H2514" s="57"/>
      <c r="I2514" s="58"/>
      <c r="J2514" s="63"/>
    </row>
    <row r="2515" spans="1:10" hidden="1" outlineLevel="1" x14ac:dyDescent="0.2">
      <c r="A2515" s="62"/>
      <c r="B2515" s="77" t="s">
        <v>170</v>
      </c>
      <c r="C2515" s="78"/>
      <c r="D2515" s="78"/>
      <c r="E2515" s="79"/>
      <c r="F2515" s="79"/>
      <c r="G2515" s="79"/>
      <c r="H2515" s="79"/>
      <c r="I2515" s="79"/>
    </row>
    <row r="2516" spans="1:10" hidden="1" outlineLevel="1" x14ac:dyDescent="0.2">
      <c r="A2516" s="62"/>
      <c r="B2516" s="76" t="s">
        <v>518</v>
      </c>
      <c r="C2516" s="78">
        <v>0.11</v>
      </c>
      <c r="D2516" s="78" t="s">
        <v>519</v>
      </c>
      <c r="E2516" s="79">
        <v>17559.32</v>
      </c>
      <c r="F2516" s="79">
        <v>3160.68</v>
      </c>
      <c r="G2516" s="79">
        <f>ROUND((C2516*(E2516)),2)</f>
        <v>1931.53</v>
      </c>
      <c r="H2516" s="79">
        <f>ROUND((C2516*(F2516)),2)</f>
        <v>347.67</v>
      </c>
      <c r="I2516" s="79"/>
    </row>
    <row r="2517" spans="1:10" hidden="1" outlineLevel="1" x14ac:dyDescent="0.2">
      <c r="A2517" s="62"/>
      <c r="B2517" s="76" t="s">
        <v>524</v>
      </c>
      <c r="C2517" s="78">
        <f>+C2514*1.1</f>
        <v>1.1000000000000001</v>
      </c>
      <c r="D2517" s="78" t="s">
        <v>196</v>
      </c>
      <c r="E2517" s="79">
        <v>6533.9</v>
      </c>
      <c r="F2517" s="79">
        <v>1176.0999999999999</v>
      </c>
      <c r="G2517" s="79">
        <f>ROUND((C2517*(E2517)),2)</f>
        <v>7187.29</v>
      </c>
      <c r="H2517" s="79">
        <f>ROUND((C2517*(F2517)),2)</f>
        <v>1293.71</v>
      </c>
      <c r="I2517" s="79"/>
    </row>
    <row r="2518" spans="1:10" hidden="1" outlineLevel="1" x14ac:dyDescent="0.2">
      <c r="A2518" s="62"/>
      <c r="B2518" s="76" t="s">
        <v>253</v>
      </c>
      <c r="C2518" s="78">
        <f>+C2516*10</f>
        <v>1.1000000000000001</v>
      </c>
      <c r="D2518" s="78" t="s">
        <v>182</v>
      </c>
      <c r="E2518" s="79">
        <v>131.36000000000001</v>
      </c>
      <c r="F2518" s="79">
        <v>23.64</v>
      </c>
      <c r="G2518" s="79">
        <f>ROUND((C2518*(E2518)),2)</f>
        <v>144.5</v>
      </c>
      <c r="H2518" s="79">
        <f>ROUND((C2518*(F2518)),2)</f>
        <v>26</v>
      </c>
      <c r="I2518" s="79"/>
    </row>
    <row r="2519" spans="1:10" hidden="1" outlineLevel="1" x14ac:dyDescent="0.2">
      <c r="A2519" s="62"/>
      <c r="B2519" s="76" t="s">
        <v>534</v>
      </c>
      <c r="C2519" s="78">
        <v>10</v>
      </c>
      <c r="D2519" s="78" t="s">
        <v>176</v>
      </c>
      <c r="E2519" s="79">
        <v>169.49</v>
      </c>
      <c r="F2519" s="79">
        <v>30.51</v>
      </c>
      <c r="G2519" s="79">
        <f>ROUND((C2519*(E2519)),2)</f>
        <v>1694.9</v>
      </c>
      <c r="H2519" s="79">
        <f>ROUND((C2519*(F2519)),2)</f>
        <v>305.10000000000002</v>
      </c>
      <c r="I2519" s="79"/>
    </row>
    <row r="2520" spans="1:10" hidden="1" outlineLevel="1" x14ac:dyDescent="0.2">
      <c r="A2520" s="62"/>
      <c r="B2520" s="77" t="s">
        <v>190</v>
      </c>
      <c r="C2520" s="78"/>
      <c r="D2520" s="78"/>
      <c r="E2520" s="79"/>
      <c r="F2520" s="79"/>
      <c r="G2520" s="79"/>
      <c r="H2520" s="79"/>
      <c r="I2520" s="79"/>
    </row>
    <row r="2521" spans="1:10" hidden="1" outlineLevel="1" x14ac:dyDescent="0.2">
      <c r="A2521" s="62"/>
      <c r="B2521" s="76" t="s">
        <v>502</v>
      </c>
      <c r="C2521" s="78">
        <f>+C2519*0.01</f>
        <v>0.1</v>
      </c>
      <c r="D2521" s="78" t="s">
        <v>189</v>
      </c>
      <c r="E2521" s="79">
        <v>1050.28</v>
      </c>
      <c r="F2521" s="79">
        <v>0</v>
      </c>
      <c r="G2521" s="79">
        <f>ROUND((C2521*(E2521)),2)</f>
        <v>105.03</v>
      </c>
      <c r="H2521" s="79">
        <f>ROUND((C2521*(F2521)),2)</f>
        <v>0</v>
      </c>
      <c r="I2521" s="79"/>
    </row>
    <row r="2522" spans="1:10" hidden="1" outlineLevel="1" x14ac:dyDescent="0.2">
      <c r="A2522" s="62"/>
      <c r="B2522" s="76" t="s">
        <v>520</v>
      </c>
      <c r="C2522" s="78">
        <f>+C2519</f>
        <v>10</v>
      </c>
      <c r="D2522" s="78" t="s">
        <v>176</v>
      </c>
      <c r="E2522" s="79">
        <v>47.754481260184683</v>
      </c>
      <c r="F2522" s="79">
        <v>0</v>
      </c>
      <c r="G2522" s="79">
        <f>ROUND((C2522*(E2522)),2)</f>
        <v>477.54</v>
      </c>
      <c r="H2522" s="79">
        <f>ROUND((C2522*(F2522)),2)</f>
        <v>0</v>
      </c>
      <c r="I2522" s="79"/>
    </row>
    <row r="2523" spans="1:10" hidden="1" outlineLevel="1" x14ac:dyDescent="0.2">
      <c r="A2523" s="62"/>
      <c r="B2523" s="76" t="s">
        <v>174</v>
      </c>
      <c r="C2523" s="78"/>
      <c r="D2523" s="78"/>
      <c r="E2523" s="79"/>
      <c r="F2523" s="79"/>
      <c r="G2523" s="79">
        <f>SUM(G2516:G2522)</f>
        <v>11540.79</v>
      </c>
      <c r="H2523" s="79">
        <f>SUM(H2516:H2522)</f>
        <v>1972.48</v>
      </c>
      <c r="I2523" s="79">
        <f>SUM(G2523:H2523)</f>
        <v>13513.27</v>
      </c>
    </row>
    <row r="2524" spans="1:10" collapsed="1" x14ac:dyDescent="0.2">
      <c r="A2524" s="62"/>
      <c r="C2524" s="78"/>
      <c r="D2524" s="78"/>
      <c r="E2524" s="79"/>
      <c r="F2524" s="79"/>
      <c r="G2524" s="79"/>
      <c r="H2524" s="79"/>
      <c r="I2524" s="79"/>
    </row>
    <row r="2525" spans="1:10" ht="24" x14ac:dyDescent="0.2">
      <c r="A2525" s="71">
        <f>+A2511+0.01</f>
        <v>111.21000000000011</v>
      </c>
      <c r="B2525" s="72" t="s">
        <v>536</v>
      </c>
      <c r="C2525" s="73">
        <v>1</v>
      </c>
      <c r="D2525" s="73" t="s">
        <v>196</v>
      </c>
      <c r="E2525" s="74"/>
      <c r="F2525" s="74"/>
      <c r="G2525" s="74">
        <f>+G2537/C2528</f>
        <v>9945.86</v>
      </c>
      <c r="H2525" s="74">
        <f>+H2537/C2528</f>
        <v>1720.32</v>
      </c>
      <c r="I2525" s="75">
        <f>+H2525+G2525</f>
        <v>11666.18</v>
      </c>
      <c r="J2525" s="66" t="s">
        <v>167</v>
      </c>
    </row>
    <row r="2526" spans="1:10" x14ac:dyDescent="0.2">
      <c r="A2526" s="55"/>
      <c r="B2526" s="81"/>
      <c r="C2526" s="82">
        <v>1</v>
      </c>
      <c r="D2526" s="73" t="s">
        <v>176</v>
      </c>
      <c r="E2526" s="74"/>
      <c r="F2526" s="74"/>
      <c r="G2526" s="74">
        <f>+G2525/C2536</f>
        <v>1491.1334332833585</v>
      </c>
      <c r="H2526" s="74">
        <f>+H2525/C2536</f>
        <v>257.9190404797601</v>
      </c>
      <c r="I2526" s="75">
        <f>+H2526+G2526</f>
        <v>1749.0524737631185</v>
      </c>
      <c r="J2526" s="63"/>
    </row>
    <row r="2527" spans="1:10" hidden="1" outlineLevel="1" x14ac:dyDescent="0.2">
      <c r="A2527" s="55"/>
      <c r="B2527" s="76" t="s">
        <v>526</v>
      </c>
      <c r="C2527" s="56"/>
      <c r="D2527" s="56"/>
      <c r="E2527" s="57"/>
      <c r="F2527" s="57"/>
      <c r="G2527" s="57"/>
      <c r="H2527" s="57"/>
      <c r="I2527" s="58"/>
      <c r="J2527" s="63"/>
    </row>
    <row r="2528" spans="1:10" hidden="1" outlineLevel="1" x14ac:dyDescent="0.2">
      <c r="A2528" s="55"/>
      <c r="B2528" s="77" t="s">
        <v>169</v>
      </c>
      <c r="C2528" s="78">
        <v>1</v>
      </c>
      <c r="D2528" s="78" t="s">
        <v>196</v>
      </c>
      <c r="E2528" s="57"/>
      <c r="F2528" s="57"/>
      <c r="G2528" s="57"/>
      <c r="H2528" s="57"/>
      <c r="I2528" s="58"/>
      <c r="J2528" s="63"/>
    </row>
    <row r="2529" spans="1:10" hidden="1" outlineLevel="1" x14ac:dyDescent="0.2">
      <c r="A2529" s="62"/>
      <c r="B2529" s="77" t="s">
        <v>170</v>
      </c>
      <c r="C2529" s="78"/>
      <c r="D2529" s="78"/>
      <c r="E2529" s="79"/>
      <c r="F2529" s="79"/>
      <c r="G2529" s="79"/>
      <c r="H2529" s="79"/>
      <c r="I2529" s="79"/>
    </row>
    <row r="2530" spans="1:10" hidden="1" outlineLevel="1" x14ac:dyDescent="0.2">
      <c r="A2530" s="62"/>
      <c r="B2530" s="76" t="s">
        <v>518</v>
      </c>
      <c r="C2530" s="78">
        <v>0.08</v>
      </c>
      <c r="D2530" s="78" t="s">
        <v>519</v>
      </c>
      <c r="E2530" s="79">
        <v>17559.32</v>
      </c>
      <c r="F2530" s="79">
        <v>3160.68</v>
      </c>
      <c r="G2530" s="79">
        <f>ROUND((C2530*(E2530)),2)</f>
        <v>1404.75</v>
      </c>
      <c r="H2530" s="79">
        <f>ROUND((C2530*(F2530)),2)</f>
        <v>252.85</v>
      </c>
      <c r="I2530" s="79"/>
    </row>
    <row r="2531" spans="1:10" hidden="1" outlineLevel="1" x14ac:dyDescent="0.2">
      <c r="A2531" s="62"/>
      <c r="B2531" s="76" t="s">
        <v>522</v>
      </c>
      <c r="C2531" s="78">
        <f>+C2528*1.1</f>
        <v>1.1000000000000001</v>
      </c>
      <c r="D2531" s="78" t="s">
        <v>196</v>
      </c>
      <c r="E2531" s="79">
        <v>6288.14</v>
      </c>
      <c r="F2531" s="79">
        <v>1131.8699999999999</v>
      </c>
      <c r="G2531" s="79">
        <f>ROUND((C2531*(E2531)),2)</f>
        <v>6916.95</v>
      </c>
      <c r="H2531" s="79">
        <f>ROUND((C2531*(F2531)),2)</f>
        <v>1245.06</v>
      </c>
      <c r="I2531" s="79"/>
    </row>
    <row r="2532" spans="1:10" hidden="1" outlineLevel="1" x14ac:dyDescent="0.2">
      <c r="A2532" s="62"/>
      <c r="B2532" s="76" t="s">
        <v>253</v>
      </c>
      <c r="C2532" s="78">
        <f>+C2530*10</f>
        <v>0.8</v>
      </c>
      <c r="D2532" s="78" t="s">
        <v>182</v>
      </c>
      <c r="E2532" s="79">
        <v>131.36000000000001</v>
      </c>
      <c r="F2532" s="79">
        <v>23.64</v>
      </c>
      <c r="G2532" s="79">
        <f>ROUND((C2532*(E2532)),2)</f>
        <v>105.09</v>
      </c>
      <c r="H2532" s="79">
        <f>ROUND((C2532*(F2532)),2)</f>
        <v>18.91</v>
      </c>
      <c r="I2532" s="79"/>
    </row>
    <row r="2533" spans="1:10" hidden="1" outlineLevel="1" x14ac:dyDescent="0.2">
      <c r="A2533" s="62"/>
      <c r="B2533" s="76" t="s">
        <v>534</v>
      </c>
      <c r="C2533" s="78">
        <v>6.67</v>
      </c>
      <c r="D2533" s="78" t="s">
        <v>176</v>
      </c>
      <c r="E2533" s="79">
        <v>169.49</v>
      </c>
      <c r="F2533" s="79">
        <v>30.51</v>
      </c>
      <c r="G2533" s="79">
        <f>ROUND((C2533*(E2533)),2)</f>
        <v>1130.5</v>
      </c>
      <c r="H2533" s="79">
        <f>ROUND((C2533*(F2533)),2)</f>
        <v>203.5</v>
      </c>
      <c r="I2533" s="79"/>
    </row>
    <row r="2534" spans="1:10" hidden="1" outlineLevel="1" x14ac:dyDescent="0.2">
      <c r="A2534" s="62"/>
      <c r="B2534" s="77" t="s">
        <v>190</v>
      </c>
      <c r="C2534" s="78"/>
      <c r="D2534" s="78"/>
      <c r="E2534" s="79"/>
      <c r="F2534" s="79"/>
      <c r="G2534" s="79"/>
      <c r="H2534" s="79"/>
      <c r="I2534" s="79"/>
    </row>
    <row r="2535" spans="1:10" hidden="1" outlineLevel="1" x14ac:dyDescent="0.2">
      <c r="A2535" s="62"/>
      <c r="B2535" s="76" t="s">
        <v>502</v>
      </c>
      <c r="C2535" s="78">
        <f>+C2533*0.01</f>
        <v>6.6699999999999995E-2</v>
      </c>
      <c r="D2535" s="78" t="s">
        <v>189</v>
      </c>
      <c r="E2535" s="79">
        <v>1050.28</v>
      </c>
      <c r="F2535" s="79">
        <v>0</v>
      </c>
      <c r="G2535" s="79">
        <f>ROUND((C2535*(E2535)),2)</f>
        <v>70.05</v>
      </c>
      <c r="H2535" s="79">
        <f>ROUND((C2535*(F2535)),2)</f>
        <v>0</v>
      </c>
      <c r="I2535" s="79"/>
    </row>
    <row r="2536" spans="1:10" hidden="1" outlineLevel="1" x14ac:dyDescent="0.2">
      <c r="A2536" s="62"/>
      <c r="B2536" s="76" t="s">
        <v>520</v>
      </c>
      <c r="C2536" s="78">
        <f>+C2533</f>
        <v>6.67</v>
      </c>
      <c r="D2536" s="78" t="s">
        <v>176</v>
      </c>
      <c r="E2536" s="79">
        <v>47.754481260184683</v>
      </c>
      <c r="F2536" s="79">
        <v>0</v>
      </c>
      <c r="G2536" s="79">
        <f>ROUND((C2536*(E2536)),2)</f>
        <v>318.52</v>
      </c>
      <c r="H2536" s="79">
        <f>ROUND((C2536*(F2536)),2)</f>
        <v>0</v>
      </c>
      <c r="I2536" s="79"/>
    </row>
    <row r="2537" spans="1:10" hidden="1" outlineLevel="1" x14ac:dyDescent="0.2">
      <c r="A2537" s="62"/>
      <c r="B2537" s="76" t="s">
        <v>174</v>
      </c>
      <c r="C2537" s="78"/>
      <c r="D2537" s="78"/>
      <c r="E2537" s="79"/>
      <c r="F2537" s="79"/>
      <c r="G2537" s="79">
        <f>SUM(G2530:G2536)</f>
        <v>9945.86</v>
      </c>
      <c r="H2537" s="79">
        <f>SUM(H2530:H2536)</f>
        <v>1720.32</v>
      </c>
      <c r="I2537" s="79">
        <f>SUM(G2537:H2537)</f>
        <v>11666.18</v>
      </c>
    </row>
    <row r="2538" spans="1:10" collapsed="1" x14ac:dyDescent="0.2">
      <c r="A2538" s="62"/>
      <c r="C2538" s="78"/>
      <c r="D2538" s="78"/>
      <c r="E2538" s="79"/>
      <c r="F2538" s="79"/>
      <c r="G2538" s="79"/>
      <c r="H2538" s="79"/>
      <c r="I2538" s="79"/>
    </row>
    <row r="2539" spans="1:10" ht="24" x14ac:dyDescent="0.2">
      <c r="A2539" s="71">
        <f>+A2525+0.01</f>
        <v>111.22000000000011</v>
      </c>
      <c r="B2539" s="72" t="s">
        <v>537</v>
      </c>
      <c r="C2539" s="73">
        <v>1</v>
      </c>
      <c r="D2539" s="73" t="s">
        <v>196</v>
      </c>
      <c r="E2539" s="74"/>
      <c r="F2539" s="74"/>
      <c r="G2539" s="74">
        <f>+G2551/C2542</f>
        <v>10216.200000000001</v>
      </c>
      <c r="H2539" s="74">
        <f>+H2551/C2542</f>
        <v>1768.97</v>
      </c>
      <c r="I2539" s="75">
        <f>+H2539+G2539</f>
        <v>11985.17</v>
      </c>
      <c r="J2539" s="66" t="s">
        <v>167</v>
      </c>
    </row>
    <row r="2540" spans="1:10" x14ac:dyDescent="0.2">
      <c r="A2540" s="55"/>
      <c r="B2540" s="81"/>
      <c r="C2540" s="82">
        <v>1</v>
      </c>
      <c r="D2540" s="73" t="s">
        <v>176</v>
      </c>
      <c r="E2540" s="74"/>
      <c r="F2540" s="74"/>
      <c r="G2540" s="74">
        <f>+G2539/C2550</f>
        <v>1531.6641679160421</v>
      </c>
      <c r="H2540" s="74">
        <f>+H2539/C2550</f>
        <v>265.21289355322341</v>
      </c>
      <c r="I2540" s="75">
        <f>+H2540+G2540</f>
        <v>1796.8770614692655</v>
      </c>
      <c r="J2540" s="63"/>
    </row>
    <row r="2541" spans="1:10" hidden="1" outlineLevel="1" x14ac:dyDescent="0.2">
      <c r="A2541" s="55"/>
      <c r="B2541" s="76" t="s">
        <v>526</v>
      </c>
      <c r="C2541" s="56"/>
      <c r="D2541" s="56"/>
      <c r="E2541" s="57"/>
      <c r="F2541" s="57"/>
      <c r="G2541" s="57"/>
      <c r="H2541" s="57"/>
      <c r="I2541" s="58"/>
      <c r="J2541" s="63"/>
    </row>
    <row r="2542" spans="1:10" hidden="1" outlineLevel="1" x14ac:dyDescent="0.2">
      <c r="A2542" s="55"/>
      <c r="B2542" s="77" t="s">
        <v>169</v>
      </c>
      <c r="C2542" s="78">
        <v>1</v>
      </c>
      <c r="D2542" s="78" t="s">
        <v>196</v>
      </c>
      <c r="E2542" s="57"/>
      <c r="F2542" s="57"/>
      <c r="G2542" s="57"/>
      <c r="H2542" s="57"/>
      <c r="I2542" s="58"/>
      <c r="J2542" s="63"/>
    </row>
    <row r="2543" spans="1:10" hidden="1" outlineLevel="1" x14ac:dyDescent="0.2">
      <c r="A2543" s="62"/>
      <c r="B2543" s="77" t="s">
        <v>170</v>
      </c>
      <c r="C2543" s="78"/>
      <c r="D2543" s="78"/>
      <c r="E2543" s="79"/>
      <c r="F2543" s="79"/>
      <c r="G2543" s="79"/>
      <c r="H2543" s="79"/>
      <c r="I2543" s="79"/>
    </row>
    <row r="2544" spans="1:10" hidden="1" outlineLevel="1" x14ac:dyDescent="0.2">
      <c r="A2544" s="62"/>
      <c r="B2544" s="76" t="s">
        <v>518</v>
      </c>
      <c r="C2544" s="78">
        <v>0.08</v>
      </c>
      <c r="D2544" s="78" t="s">
        <v>519</v>
      </c>
      <c r="E2544" s="79">
        <v>17559.32</v>
      </c>
      <c r="F2544" s="79">
        <v>3160.68</v>
      </c>
      <c r="G2544" s="79">
        <f>ROUND((C2544*(E2544)),2)</f>
        <v>1404.75</v>
      </c>
      <c r="H2544" s="79">
        <f>ROUND((C2544*(F2544)),2)</f>
        <v>252.85</v>
      </c>
      <c r="I2544" s="79"/>
    </row>
    <row r="2545" spans="1:10" hidden="1" outlineLevel="1" x14ac:dyDescent="0.2">
      <c r="A2545" s="62"/>
      <c r="B2545" s="76" t="s">
        <v>524</v>
      </c>
      <c r="C2545" s="78">
        <f>+C2542*1.1</f>
        <v>1.1000000000000001</v>
      </c>
      <c r="D2545" s="78" t="s">
        <v>196</v>
      </c>
      <c r="E2545" s="79">
        <v>6533.9</v>
      </c>
      <c r="F2545" s="79">
        <v>1176.0999999999999</v>
      </c>
      <c r="G2545" s="79">
        <f>ROUND((C2545*(E2545)),2)</f>
        <v>7187.29</v>
      </c>
      <c r="H2545" s="79">
        <f>ROUND((C2545*(F2545)),2)</f>
        <v>1293.71</v>
      </c>
      <c r="I2545" s="79"/>
    </row>
    <row r="2546" spans="1:10" hidden="1" outlineLevel="1" x14ac:dyDescent="0.2">
      <c r="A2546" s="62"/>
      <c r="B2546" s="76" t="s">
        <v>253</v>
      </c>
      <c r="C2546" s="78">
        <f>+C2544*10</f>
        <v>0.8</v>
      </c>
      <c r="D2546" s="78" t="s">
        <v>182</v>
      </c>
      <c r="E2546" s="79">
        <v>131.36000000000001</v>
      </c>
      <c r="F2546" s="79">
        <v>23.64</v>
      </c>
      <c r="G2546" s="79">
        <f>ROUND((C2546*(E2546)),2)</f>
        <v>105.09</v>
      </c>
      <c r="H2546" s="79">
        <f>ROUND((C2546*(F2546)),2)</f>
        <v>18.91</v>
      </c>
      <c r="I2546" s="79"/>
    </row>
    <row r="2547" spans="1:10" hidden="1" outlineLevel="1" x14ac:dyDescent="0.2">
      <c r="A2547" s="62"/>
      <c r="B2547" s="76" t="s">
        <v>534</v>
      </c>
      <c r="C2547" s="78">
        <v>6.67</v>
      </c>
      <c r="D2547" s="78" t="s">
        <v>176</v>
      </c>
      <c r="E2547" s="79">
        <v>169.49</v>
      </c>
      <c r="F2547" s="79">
        <v>30.51</v>
      </c>
      <c r="G2547" s="79">
        <f>ROUND((C2547*(E2547)),2)</f>
        <v>1130.5</v>
      </c>
      <c r="H2547" s="79">
        <f>ROUND((C2547*(F2547)),2)</f>
        <v>203.5</v>
      </c>
      <c r="I2547" s="79"/>
    </row>
    <row r="2548" spans="1:10" hidden="1" outlineLevel="1" x14ac:dyDescent="0.2">
      <c r="A2548" s="62"/>
      <c r="B2548" s="77" t="s">
        <v>190</v>
      </c>
      <c r="C2548" s="78"/>
      <c r="D2548" s="78"/>
      <c r="E2548" s="79"/>
      <c r="F2548" s="79"/>
      <c r="G2548" s="79"/>
      <c r="H2548" s="79"/>
      <c r="I2548" s="79"/>
    </row>
    <row r="2549" spans="1:10" hidden="1" outlineLevel="1" x14ac:dyDescent="0.2">
      <c r="A2549" s="62"/>
      <c r="B2549" s="76" t="s">
        <v>502</v>
      </c>
      <c r="C2549" s="78">
        <f>+C2547*0.01</f>
        <v>6.6699999999999995E-2</v>
      </c>
      <c r="D2549" s="78" t="s">
        <v>189</v>
      </c>
      <c r="E2549" s="79">
        <v>1050.28</v>
      </c>
      <c r="F2549" s="79">
        <v>0</v>
      </c>
      <c r="G2549" s="79">
        <f>ROUND((C2549*(E2549)),2)</f>
        <v>70.05</v>
      </c>
      <c r="H2549" s="79">
        <f>ROUND((C2549*(F2549)),2)</f>
        <v>0</v>
      </c>
      <c r="I2549" s="79"/>
    </row>
    <row r="2550" spans="1:10" hidden="1" outlineLevel="1" x14ac:dyDescent="0.2">
      <c r="A2550" s="62"/>
      <c r="B2550" s="76" t="s">
        <v>520</v>
      </c>
      <c r="C2550" s="78">
        <f>+C2547</f>
        <v>6.67</v>
      </c>
      <c r="D2550" s="78" t="s">
        <v>176</v>
      </c>
      <c r="E2550" s="79">
        <v>47.754481260184683</v>
      </c>
      <c r="F2550" s="79">
        <v>0</v>
      </c>
      <c r="G2550" s="79">
        <f>ROUND((C2550*(E2550)),2)</f>
        <v>318.52</v>
      </c>
      <c r="H2550" s="79">
        <f>ROUND((C2550*(F2550)),2)</f>
        <v>0</v>
      </c>
      <c r="I2550" s="79"/>
    </row>
    <row r="2551" spans="1:10" hidden="1" outlineLevel="1" x14ac:dyDescent="0.2">
      <c r="A2551" s="62"/>
      <c r="B2551" s="76" t="s">
        <v>174</v>
      </c>
      <c r="C2551" s="78"/>
      <c r="D2551" s="78"/>
      <c r="E2551" s="79"/>
      <c r="F2551" s="79"/>
      <c r="G2551" s="79">
        <f>SUM(G2544:G2550)</f>
        <v>10216.200000000001</v>
      </c>
      <c r="H2551" s="79">
        <f>SUM(H2544:H2550)</f>
        <v>1768.97</v>
      </c>
      <c r="I2551" s="79">
        <f>SUM(G2551:H2551)</f>
        <v>11985.17</v>
      </c>
    </row>
    <row r="2552" spans="1:10" collapsed="1" x14ac:dyDescent="0.2">
      <c r="A2552" s="62"/>
      <c r="C2552" s="78"/>
      <c r="D2552" s="78"/>
      <c r="E2552" s="79"/>
      <c r="F2552" s="79"/>
      <c r="G2552" s="79"/>
      <c r="H2552" s="79"/>
      <c r="I2552" s="79"/>
    </row>
    <row r="2553" spans="1:10" ht="24" x14ac:dyDescent="0.2">
      <c r="A2553" s="71">
        <f>+A2539+0.01</f>
        <v>111.23000000000012</v>
      </c>
      <c r="B2553" s="72" t="s">
        <v>538</v>
      </c>
      <c r="C2553" s="73">
        <v>1</v>
      </c>
      <c r="D2553" s="73" t="s">
        <v>196</v>
      </c>
      <c r="E2553" s="74"/>
      <c r="F2553" s="74"/>
      <c r="G2553" s="74">
        <f>+G2565/C2556</f>
        <v>9188.0600000000013</v>
      </c>
      <c r="H2553" s="74">
        <f>+H2565/C2556</f>
        <v>1601.4299999999998</v>
      </c>
      <c r="I2553" s="75">
        <f>+H2553+G2553</f>
        <v>10789.490000000002</v>
      </c>
      <c r="J2553" s="66" t="s">
        <v>167</v>
      </c>
    </row>
    <row r="2554" spans="1:10" x14ac:dyDescent="0.2">
      <c r="A2554" s="55"/>
      <c r="B2554" s="81"/>
      <c r="C2554" s="82">
        <v>1</v>
      </c>
      <c r="D2554" s="73" t="s">
        <v>176</v>
      </c>
      <c r="E2554" s="74"/>
      <c r="F2554" s="74"/>
      <c r="G2554" s="74">
        <f>+G2553/C2564</f>
        <v>1837.6120000000003</v>
      </c>
      <c r="H2554" s="74">
        <f>+H2553/C2564</f>
        <v>320.28599999999994</v>
      </c>
      <c r="I2554" s="75">
        <f>+H2554+G2554</f>
        <v>2157.8980000000001</v>
      </c>
      <c r="J2554" s="63"/>
    </row>
    <row r="2555" spans="1:10" hidden="1" outlineLevel="1" x14ac:dyDescent="0.2">
      <c r="A2555" s="55"/>
      <c r="B2555" s="76" t="s">
        <v>530</v>
      </c>
      <c r="C2555" s="56"/>
      <c r="D2555" s="56"/>
      <c r="E2555" s="57"/>
      <c r="F2555" s="57"/>
      <c r="G2555" s="57"/>
      <c r="H2555" s="57"/>
      <c r="I2555" s="58"/>
      <c r="J2555" s="63"/>
    </row>
    <row r="2556" spans="1:10" hidden="1" outlineLevel="1" x14ac:dyDescent="0.2">
      <c r="A2556" s="55"/>
      <c r="B2556" s="77" t="s">
        <v>169</v>
      </c>
      <c r="C2556" s="78">
        <v>1</v>
      </c>
      <c r="D2556" s="78" t="s">
        <v>196</v>
      </c>
      <c r="E2556" s="57"/>
      <c r="F2556" s="57"/>
      <c r="G2556" s="57"/>
      <c r="H2556" s="57"/>
      <c r="I2556" s="58"/>
      <c r="J2556" s="63"/>
    </row>
    <row r="2557" spans="1:10" hidden="1" outlineLevel="1" x14ac:dyDescent="0.2">
      <c r="A2557" s="62"/>
      <c r="B2557" s="77" t="s">
        <v>170</v>
      </c>
      <c r="C2557" s="78"/>
      <c r="D2557" s="78"/>
      <c r="E2557" s="79"/>
      <c r="F2557" s="79"/>
      <c r="G2557" s="79"/>
      <c r="H2557" s="79"/>
      <c r="I2557" s="79"/>
    </row>
    <row r="2558" spans="1:10" hidden="1" outlineLevel="1" x14ac:dyDescent="0.2">
      <c r="A2558" s="62"/>
      <c r="B2558" s="76" t="s">
        <v>518</v>
      </c>
      <c r="C2558" s="78">
        <v>0.06</v>
      </c>
      <c r="D2558" s="78" t="s">
        <v>519</v>
      </c>
      <c r="E2558" s="79">
        <v>17559.32</v>
      </c>
      <c r="F2558" s="79">
        <v>3160.68</v>
      </c>
      <c r="G2558" s="79">
        <f>ROUND((C2558*(E2558)),2)</f>
        <v>1053.56</v>
      </c>
      <c r="H2558" s="79">
        <f>ROUND((C2558*(F2558)),2)</f>
        <v>189.64</v>
      </c>
      <c r="I2558" s="79"/>
    </row>
    <row r="2559" spans="1:10" hidden="1" outlineLevel="1" x14ac:dyDescent="0.2">
      <c r="A2559" s="62"/>
      <c r="B2559" s="76" t="s">
        <v>522</v>
      </c>
      <c r="C2559" s="78">
        <f>+C2556*1.1</f>
        <v>1.1000000000000001</v>
      </c>
      <c r="D2559" s="78" t="s">
        <v>196</v>
      </c>
      <c r="E2559" s="79">
        <v>6288.14</v>
      </c>
      <c r="F2559" s="79">
        <v>1131.8699999999999</v>
      </c>
      <c r="G2559" s="79">
        <f>ROUND((C2559*(E2559)),2)</f>
        <v>6916.95</v>
      </c>
      <c r="H2559" s="79">
        <f>ROUND((C2559*(F2559)),2)</f>
        <v>1245.06</v>
      </c>
      <c r="I2559" s="79"/>
    </row>
    <row r="2560" spans="1:10" hidden="1" outlineLevel="1" x14ac:dyDescent="0.2">
      <c r="A2560" s="62"/>
      <c r="B2560" s="76" t="s">
        <v>253</v>
      </c>
      <c r="C2560" s="78">
        <f>+C2558*10</f>
        <v>0.6</v>
      </c>
      <c r="D2560" s="78" t="s">
        <v>182</v>
      </c>
      <c r="E2560" s="79">
        <v>131.36000000000001</v>
      </c>
      <c r="F2560" s="79">
        <v>23.64</v>
      </c>
      <c r="G2560" s="79">
        <f>ROUND((C2560*(E2560)),2)</f>
        <v>78.819999999999993</v>
      </c>
      <c r="H2560" s="79">
        <f>ROUND((C2560*(F2560)),2)</f>
        <v>14.18</v>
      </c>
      <c r="I2560" s="79"/>
    </row>
    <row r="2561" spans="1:10" hidden="1" outlineLevel="1" x14ac:dyDescent="0.2">
      <c r="A2561" s="62"/>
      <c r="B2561" s="76" t="s">
        <v>534</v>
      </c>
      <c r="C2561" s="78">
        <v>5</v>
      </c>
      <c r="D2561" s="78" t="s">
        <v>176</v>
      </c>
      <c r="E2561" s="79">
        <v>169.49</v>
      </c>
      <c r="F2561" s="79">
        <v>30.51</v>
      </c>
      <c r="G2561" s="79">
        <f>ROUND((C2561*(E2561)),2)</f>
        <v>847.45</v>
      </c>
      <c r="H2561" s="79">
        <f>ROUND((C2561*(F2561)),2)</f>
        <v>152.55000000000001</v>
      </c>
      <c r="I2561" s="79"/>
    </row>
    <row r="2562" spans="1:10" hidden="1" outlineLevel="1" x14ac:dyDescent="0.2">
      <c r="A2562" s="62"/>
      <c r="B2562" s="77" t="s">
        <v>190</v>
      </c>
      <c r="C2562" s="78"/>
      <c r="D2562" s="78"/>
      <c r="E2562" s="79"/>
      <c r="F2562" s="79"/>
      <c r="G2562" s="79"/>
      <c r="H2562" s="79"/>
      <c r="I2562" s="79"/>
    </row>
    <row r="2563" spans="1:10" hidden="1" outlineLevel="1" x14ac:dyDescent="0.2">
      <c r="A2563" s="62"/>
      <c r="B2563" s="76" t="s">
        <v>502</v>
      </c>
      <c r="C2563" s="78">
        <f>+C2561*0.01</f>
        <v>0.05</v>
      </c>
      <c r="D2563" s="78" t="s">
        <v>189</v>
      </c>
      <c r="E2563" s="79">
        <v>1050.28</v>
      </c>
      <c r="F2563" s="79">
        <v>0</v>
      </c>
      <c r="G2563" s="79">
        <f>ROUND((C2563*(E2563)),2)</f>
        <v>52.51</v>
      </c>
      <c r="H2563" s="79">
        <f>ROUND((C2563*(F2563)),2)</f>
        <v>0</v>
      </c>
      <c r="I2563" s="79"/>
    </row>
    <row r="2564" spans="1:10" hidden="1" outlineLevel="1" x14ac:dyDescent="0.2">
      <c r="A2564" s="62"/>
      <c r="B2564" s="76" t="s">
        <v>520</v>
      </c>
      <c r="C2564" s="78">
        <f>+C2561</f>
        <v>5</v>
      </c>
      <c r="D2564" s="78" t="s">
        <v>176</v>
      </c>
      <c r="E2564" s="79">
        <v>47.754481260184683</v>
      </c>
      <c r="F2564" s="79">
        <v>0</v>
      </c>
      <c r="G2564" s="79">
        <f>ROUND((C2564*(E2564)),2)</f>
        <v>238.77</v>
      </c>
      <c r="H2564" s="79">
        <f>ROUND((C2564*(F2564)),2)</f>
        <v>0</v>
      </c>
      <c r="I2564" s="79"/>
    </row>
    <row r="2565" spans="1:10" hidden="1" outlineLevel="1" x14ac:dyDescent="0.2">
      <c r="A2565" s="62"/>
      <c r="B2565" s="76" t="s">
        <v>174</v>
      </c>
      <c r="C2565" s="78"/>
      <c r="D2565" s="78"/>
      <c r="E2565" s="79"/>
      <c r="F2565" s="79"/>
      <c r="G2565" s="79">
        <f>SUM(G2558:G2564)</f>
        <v>9188.0600000000013</v>
      </c>
      <c r="H2565" s="79">
        <f>SUM(H2558:H2564)</f>
        <v>1601.4299999999998</v>
      </c>
      <c r="I2565" s="79">
        <f>SUM(G2565:H2565)</f>
        <v>10789.490000000002</v>
      </c>
    </row>
    <row r="2566" spans="1:10" collapsed="1" x14ac:dyDescent="0.2">
      <c r="A2566" s="62"/>
      <c r="C2566" s="78"/>
      <c r="D2566" s="78"/>
      <c r="E2566" s="79"/>
      <c r="F2566" s="79"/>
      <c r="G2566" s="79"/>
      <c r="H2566" s="79"/>
      <c r="I2566" s="79"/>
    </row>
    <row r="2567" spans="1:10" ht="24" x14ac:dyDescent="0.2">
      <c r="A2567" s="71">
        <f>+A2553+0.01</f>
        <v>111.24000000000012</v>
      </c>
      <c r="B2567" s="72" t="s">
        <v>539</v>
      </c>
      <c r="C2567" s="73">
        <v>1</v>
      </c>
      <c r="D2567" s="73" t="s">
        <v>196</v>
      </c>
      <c r="E2567" s="74"/>
      <c r="F2567" s="74"/>
      <c r="G2567" s="74">
        <f>+G2579/C2570</f>
        <v>9458.4000000000015</v>
      </c>
      <c r="H2567" s="74">
        <f>+H2579/C2570</f>
        <v>1650.08</v>
      </c>
      <c r="I2567" s="75">
        <f>+H2567+G2567</f>
        <v>11108.480000000001</v>
      </c>
      <c r="J2567" s="66" t="s">
        <v>167</v>
      </c>
    </row>
    <row r="2568" spans="1:10" x14ac:dyDescent="0.2">
      <c r="A2568" s="55"/>
      <c r="B2568" s="81"/>
      <c r="C2568" s="82">
        <v>1</v>
      </c>
      <c r="D2568" s="73" t="s">
        <v>176</v>
      </c>
      <c r="E2568" s="74"/>
      <c r="F2568" s="74"/>
      <c r="G2568" s="74">
        <f>+G2567/C2578</f>
        <v>1891.6800000000003</v>
      </c>
      <c r="H2568" s="74">
        <f>+H2567/C2578</f>
        <v>330.01599999999996</v>
      </c>
      <c r="I2568" s="75">
        <f>+H2568+G2568</f>
        <v>2221.6960000000004</v>
      </c>
      <c r="J2568" s="63"/>
    </row>
    <row r="2569" spans="1:10" hidden="1" outlineLevel="1" x14ac:dyDescent="0.2">
      <c r="A2569" s="55"/>
      <c r="B2569" s="76" t="s">
        <v>530</v>
      </c>
      <c r="C2569" s="56"/>
      <c r="D2569" s="56"/>
      <c r="E2569" s="57"/>
      <c r="F2569" s="57"/>
      <c r="G2569" s="57"/>
      <c r="H2569" s="57"/>
      <c r="I2569" s="58"/>
      <c r="J2569" s="63"/>
    </row>
    <row r="2570" spans="1:10" hidden="1" outlineLevel="1" x14ac:dyDescent="0.2">
      <c r="A2570" s="55"/>
      <c r="B2570" s="77" t="s">
        <v>169</v>
      </c>
      <c r="C2570" s="78">
        <v>1</v>
      </c>
      <c r="D2570" s="78" t="s">
        <v>196</v>
      </c>
      <c r="E2570" s="57"/>
      <c r="F2570" s="57"/>
      <c r="G2570" s="57"/>
      <c r="H2570" s="57"/>
      <c r="I2570" s="58"/>
      <c r="J2570" s="63"/>
    </row>
    <row r="2571" spans="1:10" hidden="1" outlineLevel="1" x14ac:dyDescent="0.2">
      <c r="A2571" s="62"/>
      <c r="B2571" s="77" t="s">
        <v>170</v>
      </c>
      <c r="C2571" s="78"/>
      <c r="D2571" s="78"/>
      <c r="E2571" s="79"/>
      <c r="F2571" s="79"/>
      <c r="G2571" s="79"/>
      <c r="H2571" s="79"/>
      <c r="I2571" s="79"/>
    </row>
    <row r="2572" spans="1:10" hidden="1" outlineLevel="1" x14ac:dyDescent="0.2">
      <c r="A2572" s="62"/>
      <c r="B2572" s="76" t="s">
        <v>518</v>
      </c>
      <c r="C2572" s="78">
        <v>0.06</v>
      </c>
      <c r="D2572" s="78" t="s">
        <v>519</v>
      </c>
      <c r="E2572" s="79">
        <v>17559.32</v>
      </c>
      <c r="F2572" s="79">
        <v>3160.68</v>
      </c>
      <c r="G2572" s="79">
        <f>ROUND((C2572*(E2572)),2)</f>
        <v>1053.56</v>
      </c>
      <c r="H2572" s="79">
        <f>ROUND((C2572*(F2572)),2)</f>
        <v>189.64</v>
      </c>
      <c r="I2572" s="79"/>
    </row>
    <row r="2573" spans="1:10" hidden="1" outlineLevel="1" x14ac:dyDescent="0.2">
      <c r="A2573" s="62"/>
      <c r="B2573" s="76" t="s">
        <v>524</v>
      </c>
      <c r="C2573" s="78">
        <f>+C2570*1.1</f>
        <v>1.1000000000000001</v>
      </c>
      <c r="D2573" s="78" t="s">
        <v>196</v>
      </c>
      <c r="E2573" s="79">
        <v>6533.9</v>
      </c>
      <c r="F2573" s="79">
        <v>1176.0999999999999</v>
      </c>
      <c r="G2573" s="79">
        <f>ROUND((C2573*(E2573)),2)</f>
        <v>7187.29</v>
      </c>
      <c r="H2573" s="79">
        <f>ROUND((C2573*(F2573)),2)</f>
        <v>1293.71</v>
      </c>
      <c r="I2573" s="79"/>
    </row>
    <row r="2574" spans="1:10" hidden="1" outlineLevel="1" x14ac:dyDescent="0.2">
      <c r="A2574" s="62"/>
      <c r="B2574" s="76" t="s">
        <v>253</v>
      </c>
      <c r="C2574" s="78">
        <f>+C2572*10</f>
        <v>0.6</v>
      </c>
      <c r="D2574" s="78" t="s">
        <v>182</v>
      </c>
      <c r="E2574" s="79">
        <v>131.36000000000001</v>
      </c>
      <c r="F2574" s="79">
        <v>23.64</v>
      </c>
      <c r="G2574" s="79">
        <f>ROUND((C2574*(E2574)),2)</f>
        <v>78.819999999999993</v>
      </c>
      <c r="H2574" s="79">
        <f>ROUND((C2574*(F2574)),2)</f>
        <v>14.18</v>
      </c>
      <c r="I2574" s="79"/>
    </row>
    <row r="2575" spans="1:10" hidden="1" outlineLevel="1" x14ac:dyDescent="0.2">
      <c r="A2575" s="62"/>
      <c r="B2575" s="76" t="s">
        <v>534</v>
      </c>
      <c r="C2575" s="78">
        <v>5</v>
      </c>
      <c r="D2575" s="78" t="s">
        <v>176</v>
      </c>
      <c r="E2575" s="79">
        <v>169.49</v>
      </c>
      <c r="F2575" s="79">
        <v>30.51</v>
      </c>
      <c r="G2575" s="79">
        <f>ROUND((C2575*(E2575)),2)</f>
        <v>847.45</v>
      </c>
      <c r="H2575" s="79">
        <f>ROUND((C2575*(F2575)),2)</f>
        <v>152.55000000000001</v>
      </c>
      <c r="I2575" s="79"/>
    </row>
    <row r="2576" spans="1:10" hidden="1" outlineLevel="1" x14ac:dyDescent="0.2">
      <c r="A2576" s="62"/>
      <c r="B2576" s="77" t="s">
        <v>190</v>
      </c>
      <c r="C2576" s="78"/>
      <c r="D2576" s="78"/>
      <c r="E2576" s="79"/>
      <c r="F2576" s="79"/>
      <c r="G2576" s="79"/>
      <c r="H2576" s="79"/>
      <c r="I2576" s="79"/>
    </row>
    <row r="2577" spans="1:10" hidden="1" outlineLevel="1" x14ac:dyDescent="0.2">
      <c r="A2577" s="62"/>
      <c r="B2577" s="76" t="s">
        <v>502</v>
      </c>
      <c r="C2577" s="78">
        <f>+C2575*0.01</f>
        <v>0.05</v>
      </c>
      <c r="D2577" s="78" t="s">
        <v>189</v>
      </c>
      <c r="E2577" s="79">
        <v>1050.28</v>
      </c>
      <c r="F2577" s="79">
        <v>0</v>
      </c>
      <c r="G2577" s="79">
        <f>ROUND((C2577*(E2577)),2)</f>
        <v>52.51</v>
      </c>
      <c r="H2577" s="79">
        <f>ROUND((C2577*(F2577)),2)</f>
        <v>0</v>
      </c>
      <c r="I2577" s="79"/>
    </row>
    <row r="2578" spans="1:10" hidden="1" outlineLevel="1" x14ac:dyDescent="0.2">
      <c r="A2578" s="62"/>
      <c r="B2578" s="76" t="s">
        <v>520</v>
      </c>
      <c r="C2578" s="78">
        <f>+C2575</f>
        <v>5</v>
      </c>
      <c r="D2578" s="78" t="s">
        <v>176</v>
      </c>
      <c r="E2578" s="79">
        <v>47.754481260184683</v>
      </c>
      <c r="F2578" s="79">
        <v>0</v>
      </c>
      <c r="G2578" s="79">
        <f>ROUND((C2578*(E2578)),2)</f>
        <v>238.77</v>
      </c>
      <c r="H2578" s="79">
        <f>ROUND((C2578*(F2578)),2)</f>
        <v>0</v>
      </c>
      <c r="I2578" s="79"/>
    </row>
    <row r="2579" spans="1:10" hidden="1" outlineLevel="1" x14ac:dyDescent="0.2">
      <c r="A2579" s="62"/>
      <c r="B2579" s="76" t="s">
        <v>174</v>
      </c>
      <c r="C2579" s="78"/>
      <c r="D2579" s="78"/>
      <c r="E2579" s="79"/>
      <c r="F2579" s="79"/>
      <c r="G2579" s="79">
        <f>SUM(G2572:G2578)</f>
        <v>9458.4000000000015</v>
      </c>
      <c r="H2579" s="79">
        <f>SUM(H2572:H2578)</f>
        <v>1650.08</v>
      </c>
      <c r="I2579" s="79">
        <f>SUM(G2579:H2579)</f>
        <v>11108.480000000001</v>
      </c>
    </row>
    <row r="2580" spans="1:10" collapsed="1" x14ac:dyDescent="0.2">
      <c r="A2580" s="62"/>
      <c r="C2580" s="78"/>
      <c r="D2580" s="78"/>
      <c r="E2580" s="79"/>
      <c r="F2580" s="79"/>
      <c r="G2580" s="79"/>
      <c r="H2580" s="79"/>
      <c r="I2580" s="79"/>
    </row>
    <row r="2581" spans="1:10" ht="24" x14ac:dyDescent="0.2">
      <c r="A2581" s="71">
        <f>+A2567+0.01</f>
        <v>111.25000000000013</v>
      </c>
      <c r="B2581" s="72" t="s">
        <v>540</v>
      </c>
      <c r="C2581" s="73">
        <v>1</v>
      </c>
      <c r="D2581" s="73" t="s">
        <v>196</v>
      </c>
      <c r="E2581" s="74"/>
      <c r="F2581" s="74"/>
      <c r="G2581" s="74">
        <f>+G2593/C2584</f>
        <v>11950.400000000001</v>
      </c>
      <c r="H2581" s="74">
        <f>+H2593/C2584</f>
        <v>1571.23</v>
      </c>
      <c r="I2581" s="75">
        <f>+H2581+G2581</f>
        <v>13521.630000000001</v>
      </c>
      <c r="J2581" s="66" t="s">
        <v>167</v>
      </c>
    </row>
    <row r="2582" spans="1:10" x14ac:dyDescent="0.2">
      <c r="A2582" s="55"/>
      <c r="B2582" s="81"/>
      <c r="C2582" s="82">
        <v>1</v>
      </c>
      <c r="D2582" s="73" t="s">
        <v>176</v>
      </c>
      <c r="E2582" s="74"/>
      <c r="F2582" s="74"/>
      <c r="G2582" s="74">
        <f>+G2581/C2592</f>
        <v>1195.0400000000002</v>
      </c>
      <c r="H2582" s="74">
        <f>+H2581/C2592</f>
        <v>157.12299999999999</v>
      </c>
      <c r="I2582" s="75">
        <f>+H2582+G2582</f>
        <v>1352.1630000000002</v>
      </c>
      <c r="J2582" s="63"/>
    </row>
    <row r="2583" spans="1:10" hidden="1" outlineLevel="1" x14ac:dyDescent="0.2">
      <c r="A2583" s="55"/>
      <c r="B2583" s="76" t="s">
        <v>541</v>
      </c>
      <c r="C2583" s="56"/>
      <c r="D2583" s="56"/>
      <c r="E2583" s="57"/>
      <c r="F2583" s="57"/>
      <c r="G2583" s="57"/>
      <c r="H2583" s="57"/>
      <c r="I2583" s="58"/>
      <c r="J2583" s="63"/>
    </row>
    <row r="2584" spans="1:10" hidden="1" outlineLevel="1" x14ac:dyDescent="0.2">
      <c r="A2584" s="55"/>
      <c r="B2584" s="77" t="s">
        <v>169</v>
      </c>
      <c r="C2584" s="78">
        <v>1</v>
      </c>
      <c r="D2584" s="78" t="s">
        <v>196</v>
      </c>
      <c r="E2584" s="57"/>
      <c r="F2584" s="57"/>
      <c r="G2584" s="57"/>
      <c r="H2584" s="57"/>
      <c r="I2584" s="58"/>
      <c r="J2584" s="63"/>
    </row>
    <row r="2585" spans="1:10" hidden="1" outlineLevel="1" x14ac:dyDescent="0.2">
      <c r="A2585" s="62"/>
      <c r="B2585" s="77" t="s">
        <v>170</v>
      </c>
      <c r="C2585" s="78"/>
      <c r="D2585" s="78"/>
      <c r="E2585" s="79"/>
      <c r="F2585" s="79"/>
      <c r="G2585" s="79"/>
      <c r="H2585" s="79"/>
      <c r="I2585" s="79"/>
    </row>
    <row r="2586" spans="1:10" hidden="1" outlineLevel="1" x14ac:dyDescent="0.2">
      <c r="A2586" s="62"/>
      <c r="B2586" s="76" t="s">
        <v>542</v>
      </c>
      <c r="C2586" s="83">
        <f>+ROUND((0.1042*1.1),4)</f>
        <v>0.11459999999999999</v>
      </c>
      <c r="D2586" s="78" t="s">
        <v>519</v>
      </c>
      <c r="E2586" s="79">
        <v>12193.22</v>
      </c>
      <c r="F2586" s="79">
        <v>2194.7800000000002</v>
      </c>
      <c r="G2586" s="79">
        <f>ROUND((C2586*(E2586)),2)</f>
        <v>1397.34</v>
      </c>
      <c r="H2586" s="79">
        <f>ROUND((C2586*(F2586)),2)</f>
        <v>251.52</v>
      </c>
      <c r="I2586" s="79"/>
    </row>
    <row r="2587" spans="1:10" hidden="1" outlineLevel="1" x14ac:dyDescent="0.2">
      <c r="A2587" s="62"/>
      <c r="B2587" s="76" t="s">
        <v>524</v>
      </c>
      <c r="C2587" s="78">
        <f>+C2584*1.1</f>
        <v>1.1000000000000001</v>
      </c>
      <c r="D2587" s="78" t="s">
        <v>196</v>
      </c>
      <c r="E2587" s="79">
        <v>6533.9</v>
      </c>
      <c r="F2587" s="79">
        <v>1176.0999999999999</v>
      </c>
      <c r="G2587" s="79">
        <f>ROUND((C2587*(E2587)),2)</f>
        <v>7187.29</v>
      </c>
      <c r="H2587" s="79">
        <f>ROUND((C2587*(F2587)),2)</f>
        <v>1293.71</v>
      </c>
      <c r="I2587" s="79"/>
    </row>
    <row r="2588" spans="1:10" hidden="1" outlineLevel="1" x14ac:dyDescent="0.2">
      <c r="A2588" s="62"/>
      <c r="B2588" s="76" t="s">
        <v>253</v>
      </c>
      <c r="C2588" s="78">
        <v>1.1000000000000001</v>
      </c>
      <c r="D2588" s="78" t="s">
        <v>182</v>
      </c>
      <c r="E2588" s="79">
        <v>131.36000000000001</v>
      </c>
      <c r="F2588" s="79">
        <v>23.64</v>
      </c>
      <c r="G2588" s="79">
        <f>ROUND((C2588*(E2588)),2)</f>
        <v>144.5</v>
      </c>
      <c r="H2588" s="79">
        <f>ROUND((C2588*(F2588)),2)</f>
        <v>26</v>
      </c>
      <c r="I2588" s="79"/>
    </row>
    <row r="2589" spans="1:10" hidden="1" outlineLevel="1" x14ac:dyDescent="0.2">
      <c r="A2589" s="62"/>
      <c r="B2589" s="77" t="s">
        <v>190</v>
      </c>
      <c r="C2589" s="78"/>
      <c r="D2589" s="78"/>
      <c r="E2589" s="79"/>
      <c r="F2589" s="79"/>
      <c r="G2589" s="79"/>
      <c r="H2589" s="79"/>
      <c r="I2589" s="79"/>
    </row>
    <row r="2590" spans="1:10" hidden="1" outlineLevel="1" x14ac:dyDescent="0.2">
      <c r="A2590" s="62"/>
      <c r="B2590" s="76" t="s">
        <v>502</v>
      </c>
      <c r="C2590" s="78">
        <v>0.1</v>
      </c>
      <c r="D2590" s="78" t="s">
        <v>189</v>
      </c>
      <c r="E2590" s="79">
        <v>1050.28</v>
      </c>
      <c r="F2590" s="79">
        <v>0</v>
      </c>
      <c r="G2590" s="79">
        <f>ROUND((C2590*(E2590)),2)</f>
        <v>105.03</v>
      </c>
      <c r="H2590" s="79">
        <f>ROUND((C2590*(F2590)),2)</f>
        <v>0</v>
      </c>
      <c r="I2590" s="79"/>
    </row>
    <row r="2591" spans="1:10" hidden="1" outlineLevel="1" x14ac:dyDescent="0.2">
      <c r="A2591" s="62"/>
      <c r="B2591" s="76" t="s">
        <v>543</v>
      </c>
      <c r="C2591" s="78">
        <v>10</v>
      </c>
      <c r="D2591" s="78" t="s">
        <v>176</v>
      </c>
      <c r="E2591" s="79">
        <v>263.87</v>
      </c>
      <c r="F2591" s="79">
        <v>0</v>
      </c>
      <c r="G2591" s="79">
        <f>ROUND((C2591*(E2591)),2)</f>
        <v>2638.7</v>
      </c>
      <c r="H2591" s="79">
        <f>ROUND((C2591*(F2591)),2)</f>
        <v>0</v>
      </c>
      <c r="I2591" s="79"/>
    </row>
    <row r="2592" spans="1:10" hidden="1" outlineLevel="1" x14ac:dyDescent="0.2">
      <c r="A2592" s="62"/>
      <c r="B2592" s="76" t="s">
        <v>520</v>
      </c>
      <c r="C2592" s="78">
        <v>10</v>
      </c>
      <c r="D2592" s="78" t="s">
        <v>176</v>
      </c>
      <c r="E2592" s="79">
        <v>47.754481260184683</v>
      </c>
      <c r="F2592" s="79">
        <v>0</v>
      </c>
      <c r="G2592" s="79">
        <f>ROUND((C2592*(E2592)),2)</f>
        <v>477.54</v>
      </c>
      <c r="H2592" s="79">
        <f>ROUND((C2592*(F2592)),2)</f>
        <v>0</v>
      </c>
      <c r="I2592" s="79"/>
    </row>
    <row r="2593" spans="1:10" hidden="1" outlineLevel="1" x14ac:dyDescent="0.2">
      <c r="A2593" s="62"/>
      <c r="B2593" s="76" t="s">
        <v>174</v>
      </c>
      <c r="C2593" s="78"/>
      <c r="D2593" s="78"/>
      <c r="E2593" s="79"/>
      <c r="F2593" s="79"/>
      <c r="G2593" s="79">
        <f>SUM(G2586:G2592)</f>
        <v>11950.400000000001</v>
      </c>
      <c r="H2593" s="79">
        <f>SUM(H2586:H2592)</f>
        <v>1571.23</v>
      </c>
      <c r="I2593" s="79">
        <f>SUM(G2593:H2593)</f>
        <v>13521.630000000001</v>
      </c>
    </row>
    <row r="2594" spans="1:10" collapsed="1" x14ac:dyDescent="0.2">
      <c r="A2594" s="62"/>
      <c r="C2594" s="78"/>
      <c r="D2594" s="78"/>
      <c r="E2594" s="79"/>
      <c r="F2594" s="79"/>
      <c r="G2594" s="79"/>
      <c r="H2594" s="79"/>
      <c r="I2594" s="79"/>
    </row>
    <row r="2595" spans="1:10" ht="24" x14ac:dyDescent="0.2">
      <c r="A2595" s="71">
        <f>+A2581+0.01</f>
        <v>111.26000000000013</v>
      </c>
      <c r="B2595" s="72" t="s">
        <v>544</v>
      </c>
      <c r="C2595" s="73">
        <v>1</v>
      </c>
      <c r="D2595" s="73" t="s">
        <v>196</v>
      </c>
      <c r="E2595" s="74"/>
      <c r="F2595" s="74"/>
      <c r="G2595" s="74">
        <f>+G2607/C2598</f>
        <v>12529.780000000002</v>
      </c>
      <c r="H2595" s="74">
        <f>+H2607/C2598</f>
        <v>1560.45</v>
      </c>
      <c r="I2595" s="75">
        <f>+H2595+G2595</f>
        <v>14090.230000000003</v>
      </c>
      <c r="J2595" s="66" t="s">
        <v>167</v>
      </c>
    </row>
    <row r="2596" spans="1:10" x14ac:dyDescent="0.2">
      <c r="A2596" s="55"/>
      <c r="B2596" s="81"/>
      <c r="C2596" s="82">
        <v>1</v>
      </c>
      <c r="D2596" s="73" t="s">
        <v>176</v>
      </c>
      <c r="E2596" s="74"/>
      <c r="F2596" s="74"/>
      <c r="G2596" s="74">
        <f>+G2595/C2606</f>
        <v>1252.9780000000003</v>
      </c>
      <c r="H2596" s="74">
        <f>+H2595/C2606</f>
        <v>156.04500000000002</v>
      </c>
      <c r="I2596" s="75">
        <f>+H2596+G2596</f>
        <v>1409.0230000000004</v>
      </c>
      <c r="J2596" s="63"/>
    </row>
    <row r="2597" spans="1:10" hidden="1" outlineLevel="1" x14ac:dyDescent="0.2">
      <c r="A2597" s="55"/>
      <c r="B2597" s="76" t="s">
        <v>541</v>
      </c>
      <c r="C2597" s="56"/>
      <c r="D2597" s="56"/>
      <c r="E2597" s="57"/>
      <c r="F2597" s="57"/>
      <c r="G2597" s="57"/>
      <c r="H2597" s="57"/>
      <c r="I2597" s="58"/>
      <c r="J2597" s="63"/>
    </row>
    <row r="2598" spans="1:10" hidden="1" outlineLevel="1" x14ac:dyDescent="0.2">
      <c r="A2598" s="55"/>
      <c r="B2598" s="77" t="s">
        <v>169</v>
      </c>
      <c r="C2598" s="78">
        <v>1</v>
      </c>
      <c r="D2598" s="78" t="s">
        <v>196</v>
      </c>
      <c r="E2598" s="57"/>
      <c r="F2598" s="57"/>
      <c r="G2598" s="57"/>
      <c r="H2598" s="57"/>
      <c r="I2598" s="58"/>
      <c r="J2598" s="63"/>
    </row>
    <row r="2599" spans="1:10" hidden="1" outlineLevel="1" x14ac:dyDescent="0.2">
      <c r="A2599" s="62"/>
      <c r="B2599" s="77" t="s">
        <v>170</v>
      </c>
      <c r="C2599" s="78"/>
      <c r="D2599" s="78"/>
      <c r="E2599" s="79"/>
      <c r="F2599" s="79"/>
      <c r="G2599" s="79"/>
      <c r="H2599" s="79"/>
      <c r="I2599" s="79"/>
    </row>
    <row r="2600" spans="1:10" hidden="1" outlineLevel="1" x14ac:dyDescent="0.2">
      <c r="A2600" s="62"/>
      <c r="B2600" s="76" t="s">
        <v>542</v>
      </c>
      <c r="C2600" s="83">
        <f>+ROUND((0.1042*1.1),4)</f>
        <v>0.11459999999999999</v>
      </c>
      <c r="D2600" s="78" t="s">
        <v>519</v>
      </c>
      <c r="E2600" s="79">
        <v>12193.22</v>
      </c>
      <c r="F2600" s="79">
        <v>2194.7800000000002</v>
      </c>
      <c r="G2600" s="79">
        <f>ROUND((C2600*(E2600)),2)</f>
        <v>1397.34</v>
      </c>
      <c r="H2600" s="79">
        <f>ROUND((C2600*(F2600)),2)</f>
        <v>251.52</v>
      </c>
      <c r="I2600" s="79"/>
    </row>
    <row r="2601" spans="1:10" hidden="1" outlineLevel="1" x14ac:dyDescent="0.2">
      <c r="A2601" s="62"/>
      <c r="B2601" s="76" t="s">
        <v>545</v>
      </c>
      <c r="C2601" s="78">
        <f>+C2598*1.1</f>
        <v>1.1000000000000001</v>
      </c>
      <c r="D2601" s="78" t="s">
        <v>196</v>
      </c>
      <c r="E2601" s="79">
        <v>7060.6100000000006</v>
      </c>
      <c r="F2601" s="79">
        <v>1166.3000000000002</v>
      </c>
      <c r="G2601" s="79">
        <f>ROUND((C2601*(E2601)),2)</f>
        <v>7766.67</v>
      </c>
      <c r="H2601" s="79">
        <f>ROUND((C2601*(F2601)),2)</f>
        <v>1282.93</v>
      </c>
      <c r="I2601" s="79"/>
    </row>
    <row r="2602" spans="1:10" hidden="1" outlineLevel="1" x14ac:dyDescent="0.2">
      <c r="A2602" s="62"/>
      <c r="B2602" s="76" t="s">
        <v>253</v>
      </c>
      <c r="C2602" s="78">
        <v>1.1000000000000001</v>
      </c>
      <c r="D2602" s="78" t="s">
        <v>182</v>
      </c>
      <c r="E2602" s="79">
        <v>131.36000000000001</v>
      </c>
      <c r="F2602" s="79">
        <v>23.64</v>
      </c>
      <c r="G2602" s="79">
        <f>ROUND((C2602*(E2602)),2)</f>
        <v>144.5</v>
      </c>
      <c r="H2602" s="79">
        <f>ROUND((C2602*(F2602)),2)</f>
        <v>26</v>
      </c>
      <c r="I2602" s="79"/>
    </row>
    <row r="2603" spans="1:10" hidden="1" outlineLevel="1" x14ac:dyDescent="0.2">
      <c r="A2603" s="62"/>
      <c r="B2603" s="77" t="s">
        <v>190</v>
      </c>
      <c r="C2603" s="78"/>
      <c r="D2603" s="78"/>
      <c r="E2603" s="79"/>
      <c r="F2603" s="79"/>
      <c r="G2603" s="79"/>
      <c r="H2603" s="79"/>
      <c r="I2603" s="79"/>
    </row>
    <row r="2604" spans="1:10" hidden="1" outlineLevel="1" x14ac:dyDescent="0.2">
      <c r="A2604" s="62"/>
      <c r="B2604" s="76" t="s">
        <v>502</v>
      </c>
      <c r="C2604" s="78">
        <v>0.1</v>
      </c>
      <c r="D2604" s="78" t="s">
        <v>189</v>
      </c>
      <c r="E2604" s="79">
        <v>1050.28</v>
      </c>
      <c r="F2604" s="79">
        <v>0</v>
      </c>
      <c r="G2604" s="79">
        <f>ROUND((C2604*(E2604)),2)</f>
        <v>105.03</v>
      </c>
      <c r="H2604" s="79">
        <f>ROUND((C2604*(F2604)),2)</f>
        <v>0</v>
      </c>
      <c r="I2604" s="79"/>
    </row>
    <row r="2605" spans="1:10" hidden="1" outlineLevel="1" x14ac:dyDescent="0.2">
      <c r="A2605" s="62"/>
      <c r="B2605" s="76" t="s">
        <v>543</v>
      </c>
      <c r="C2605" s="78">
        <v>10</v>
      </c>
      <c r="D2605" s="78" t="s">
        <v>176</v>
      </c>
      <c r="E2605" s="79">
        <v>263.87</v>
      </c>
      <c r="F2605" s="79">
        <v>0</v>
      </c>
      <c r="G2605" s="79">
        <f>ROUND((C2605*(E2605)),2)</f>
        <v>2638.7</v>
      </c>
      <c r="H2605" s="79">
        <f>ROUND((C2605*(F2605)),2)</f>
        <v>0</v>
      </c>
      <c r="I2605" s="79"/>
    </row>
    <row r="2606" spans="1:10" hidden="1" outlineLevel="1" x14ac:dyDescent="0.2">
      <c r="A2606" s="62"/>
      <c r="B2606" s="76" t="s">
        <v>520</v>
      </c>
      <c r="C2606" s="78">
        <v>10</v>
      </c>
      <c r="D2606" s="78" t="s">
        <v>176</v>
      </c>
      <c r="E2606" s="79">
        <v>47.754481260184683</v>
      </c>
      <c r="F2606" s="79">
        <v>0</v>
      </c>
      <c r="G2606" s="79">
        <f>ROUND((C2606*(E2606)),2)</f>
        <v>477.54</v>
      </c>
      <c r="H2606" s="79">
        <f>ROUND((C2606*(F2606)),2)</f>
        <v>0</v>
      </c>
      <c r="I2606" s="79"/>
    </row>
    <row r="2607" spans="1:10" hidden="1" outlineLevel="1" x14ac:dyDescent="0.2">
      <c r="A2607" s="62"/>
      <c r="B2607" s="76" t="s">
        <v>174</v>
      </c>
      <c r="C2607" s="78"/>
      <c r="D2607" s="78"/>
      <c r="E2607" s="79"/>
      <c r="F2607" s="79"/>
      <c r="G2607" s="79">
        <f>SUM(G2600:G2606)</f>
        <v>12529.780000000002</v>
      </c>
      <c r="H2607" s="79">
        <f>SUM(H2600:H2606)</f>
        <v>1560.45</v>
      </c>
      <c r="I2607" s="79">
        <f>SUM(G2607:H2607)</f>
        <v>14090.230000000003</v>
      </c>
    </row>
    <row r="2608" spans="1:10" collapsed="1" x14ac:dyDescent="0.2">
      <c r="A2608" s="62"/>
      <c r="C2608" s="78"/>
      <c r="D2608" s="78"/>
      <c r="E2608" s="79"/>
      <c r="F2608" s="79"/>
      <c r="G2608" s="79"/>
      <c r="H2608" s="79"/>
      <c r="I2608" s="79"/>
    </row>
    <row r="2609" spans="1:10" x14ac:dyDescent="0.2">
      <c r="A2609" s="67">
        <v>112</v>
      </c>
      <c r="B2609" s="68" t="s">
        <v>546</v>
      </c>
      <c r="C2609" s="69"/>
      <c r="D2609" s="69"/>
      <c r="E2609" s="69"/>
      <c r="F2609" s="69"/>
      <c r="G2609" s="69"/>
      <c r="H2609" s="69"/>
      <c r="I2609" s="69"/>
      <c r="J2609" s="70"/>
    </row>
    <row r="2610" spans="1:10" x14ac:dyDescent="0.2">
      <c r="A2610" s="71">
        <f>+A2609+0.01</f>
        <v>112.01</v>
      </c>
      <c r="B2610" s="72" t="s">
        <v>547</v>
      </c>
      <c r="C2610" s="73">
        <v>1</v>
      </c>
      <c r="D2610" s="73" t="s">
        <v>196</v>
      </c>
      <c r="E2610" s="74"/>
      <c r="F2610" s="74"/>
      <c r="G2610" s="74">
        <f>+G2619/C2612</f>
        <v>7254.94</v>
      </c>
      <c r="H2610" s="74">
        <f>+H2619/C2612</f>
        <v>1232.3500000000001</v>
      </c>
      <c r="I2610" s="75">
        <f>+H2610+G2610</f>
        <v>8487.2899999999991</v>
      </c>
      <c r="J2610" s="66" t="s">
        <v>167</v>
      </c>
    </row>
    <row r="2611" spans="1:10" hidden="1" outlineLevel="1" x14ac:dyDescent="0.2">
      <c r="A2611" s="55"/>
      <c r="B2611" s="76" t="s">
        <v>548</v>
      </c>
      <c r="C2611" s="56"/>
      <c r="D2611" s="56"/>
      <c r="E2611" s="57"/>
      <c r="F2611" s="57"/>
      <c r="G2611" s="57"/>
      <c r="H2611" s="57"/>
      <c r="I2611" s="58"/>
      <c r="J2611" s="63"/>
    </row>
    <row r="2612" spans="1:10" hidden="1" outlineLevel="1" x14ac:dyDescent="0.2">
      <c r="A2612" s="55"/>
      <c r="B2612" s="77" t="s">
        <v>169</v>
      </c>
      <c r="C2612" s="78">
        <v>1</v>
      </c>
      <c r="D2612" s="78" t="s">
        <v>196</v>
      </c>
      <c r="E2612" s="57"/>
      <c r="F2612" s="57"/>
      <c r="G2612" s="57"/>
      <c r="H2612" s="57"/>
      <c r="I2612" s="58"/>
      <c r="J2612" s="63"/>
    </row>
    <row r="2613" spans="1:10" hidden="1" outlineLevel="1" x14ac:dyDescent="0.2">
      <c r="A2613" s="62"/>
      <c r="B2613" s="77" t="s">
        <v>170</v>
      </c>
      <c r="C2613" s="78"/>
      <c r="D2613" s="78"/>
      <c r="E2613" s="79"/>
      <c r="F2613" s="79"/>
      <c r="G2613" s="79"/>
      <c r="H2613" s="79"/>
      <c r="I2613" s="79"/>
    </row>
    <row r="2614" spans="1:10" hidden="1" outlineLevel="1" x14ac:dyDescent="0.2">
      <c r="A2614" s="62"/>
      <c r="B2614" s="76" t="s">
        <v>220</v>
      </c>
      <c r="C2614" s="78">
        <v>11.5</v>
      </c>
      <c r="D2614" s="78" t="s">
        <v>184</v>
      </c>
      <c r="E2614" s="79">
        <v>453.39</v>
      </c>
      <c r="F2614" s="79">
        <v>81.61</v>
      </c>
      <c r="G2614" s="79">
        <f>ROUND((C2614*(E2614)),2)</f>
        <v>5213.99</v>
      </c>
      <c r="H2614" s="79">
        <f>ROUND((C2614*(F2614)),2)</f>
        <v>938.52</v>
      </c>
      <c r="I2614" s="79"/>
    </row>
    <row r="2615" spans="1:10" hidden="1" outlineLevel="1" x14ac:dyDescent="0.2">
      <c r="A2615" s="62"/>
      <c r="B2615" s="76" t="s">
        <v>549</v>
      </c>
      <c r="C2615" s="78">
        <v>1</v>
      </c>
      <c r="D2615" s="78" t="s">
        <v>196</v>
      </c>
      <c r="E2615" s="79">
        <v>1542.37</v>
      </c>
      <c r="F2615" s="79">
        <v>277.63</v>
      </c>
      <c r="G2615" s="79">
        <f>ROUND((C2615*(E2615)),2)</f>
        <v>1542.37</v>
      </c>
      <c r="H2615" s="79">
        <f>ROUND((C2615*(F2615)),2)</f>
        <v>277.63</v>
      </c>
      <c r="I2615" s="79"/>
    </row>
    <row r="2616" spans="1:10" hidden="1" outlineLevel="1" x14ac:dyDescent="0.2">
      <c r="A2616" s="62"/>
      <c r="B2616" s="76" t="s">
        <v>224</v>
      </c>
      <c r="C2616" s="78">
        <v>60</v>
      </c>
      <c r="D2616" s="78" t="s">
        <v>225</v>
      </c>
      <c r="E2616" s="79">
        <v>1.5</v>
      </c>
      <c r="F2616" s="79">
        <v>0.27</v>
      </c>
      <c r="G2616" s="79">
        <f>ROUND((C2616*(E2616)),2)</f>
        <v>90</v>
      </c>
      <c r="H2616" s="79">
        <f>ROUND((C2616*(F2616)),2)</f>
        <v>16.2</v>
      </c>
      <c r="I2616" s="79"/>
    </row>
    <row r="2617" spans="1:10" hidden="1" outlineLevel="1" x14ac:dyDescent="0.2">
      <c r="A2617" s="62"/>
      <c r="B2617" s="77" t="s">
        <v>190</v>
      </c>
      <c r="C2617" s="78"/>
      <c r="D2617" s="78"/>
      <c r="E2617" s="79"/>
      <c r="F2617" s="79"/>
      <c r="G2617" s="79"/>
      <c r="H2617" s="79"/>
      <c r="I2617" s="79"/>
    </row>
    <row r="2618" spans="1:10" hidden="1" outlineLevel="1" x14ac:dyDescent="0.2">
      <c r="A2618" s="62"/>
      <c r="B2618" s="76" t="s">
        <v>550</v>
      </c>
      <c r="C2618" s="78">
        <v>0.5</v>
      </c>
      <c r="D2618" s="78" t="s">
        <v>189</v>
      </c>
      <c r="E2618" s="79">
        <v>817.16</v>
      </c>
      <c r="F2618" s="79">
        <v>0</v>
      </c>
      <c r="G2618" s="79">
        <f>ROUND((C2618*(E2618)),2)</f>
        <v>408.58</v>
      </c>
      <c r="H2618" s="79">
        <f>ROUND((C2618*(F2618)),2)</f>
        <v>0</v>
      </c>
      <c r="I2618" s="79"/>
    </row>
    <row r="2619" spans="1:10" hidden="1" outlineLevel="1" x14ac:dyDescent="0.2">
      <c r="A2619" s="62"/>
      <c r="B2619" s="76" t="s">
        <v>174</v>
      </c>
      <c r="C2619" s="78"/>
      <c r="D2619" s="78"/>
      <c r="E2619" s="79"/>
      <c r="F2619" s="79"/>
      <c r="G2619" s="79">
        <f>SUM(G2614:G2618)</f>
        <v>7254.94</v>
      </c>
      <c r="H2619" s="79">
        <f>SUM(H2614:H2618)</f>
        <v>1232.3500000000001</v>
      </c>
      <c r="I2619" s="79">
        <f>SUM(G2619:H2619)</f>
        <v>8487.2899999999991</v>
      </c>
    </row>
    <row r="2620" spans="1:10" collapsed="1" x14ac:dyDescent="0.2">
      <c r="A2620" s="62"/>
      <c r="C2620" s="78"/>
      <c r="D2620" s="78"/>
      <c r="E2620" s="79"/>
      <c r="F2620" s="79"/>
      <c r="G2620" s="79"/>
      <c r="H2620" s="79"/>
      <c r="I2620" s="79"/>
    </row>
    <row r="2621" spans="1:10" x14ac:dyDescent="0.2">
      <c r="A2621" s="71">
        <f>+A2610+0.01</f>
        <v>112.02000000000001</v>
      </c>
      <c r="B2621" s="72" t="s">
        <v>551</v>
      </c>
      <c r="C2621" s="73">
        <v>1</v>
      </c>
      <c r="D2621" s="73" t="s">
        <v>196</v>
      </c>
      <c r="E2621" s="74"/>
      <c r="F2621" s="74"/>
      <c r="G2621" s="74">
        <f>+G2630/C2623</f>
        <v>6091.46</v>
      </c>
      <c r="H2621" s="74">
        <f>+H2630/C2623</f>
        <v>1022.92</v>
      </c>
      <c r="I2621" s="75">
        <f>+H2621+G2621</f>
        <v>7114.38</v>
      </c>
      <c r="J2621" s="66" t="s">
        <v>167</v>
      </c>
    </row>
    <row r="2622" spans="1:10" hidden="1" outlineLevel="1" x14ac:dyDescent="0.2">
      <c r="A2622" s="55"/>
      <c r="B2622" s="76" t="s">
        <v>552</v>
      </c>
      <c r="C2622" s="56"/>
      <c r="D2622" s="56"/>
      <c r="E2622" s="57"/>
      <c r="F2622" s="57"/>
      <c r="G2622" s="57"/>
      <c r="H2622" s="57"/>
      <c r="I2622" s="58"/>
      <c r="J2622" s="63"/>
    </row>
    <row r="2623" spans="1:10" hidden="1" outlineLevel="1" x14ac:dyDescent="0.2">
      <c r="A2623" s="55"/>
      <c r="B2623" s="77" t="s">
        <v>169</v>
      </c>
      <c r="C2623" s="78">
        <v>1</v>
      </c>
      <c r="D2623" s="78" t="s">
        <v>196</v>
      </c>
      <c r="E2623" s="57"/>
      <c r="F2623" s="57"/>
      <c r="G2623" s="57"/>
      <c r="H2623" s="57"/>
      <c r="I2623" s="58"/>
      <c r="J2623" s="63"/>
    </row>
    <row r="2624" spans="1:10" hidden="1" outlineLevel="1" x14ac:dyDescent="0.2">
      <c r="A2624" s="62"/>
      <c r="B2624" s="77" t="s">
        <v>170</v>
      </c>
      <c r="C2624" s="78"/>
      <c r="D2624" s="78"/>
      <c r="E2624" s="79"/>
      <c r="F2624" s="79"/>
      <c r="G2624" s="79"/>
      <c r="H2624" s="79"/>
      <c r="I2624" s="79"/>
    </row>
    <row r="2625" spans="1:10" hidden="1" outlineLevel="1" x14ac:dyDescent="0.2">
      <c r="A2625" s="62"/>
      <c r="B2625" s="76" t="s">
        <v>220</v>
      </c>
      <c r="C2625" s="78">
        <v>9</v>
      </c>
      <c r="D2625" s="78" t="s">
        <v>184</v>
      </c>
      <c r="E2625" s="79">
        <v>453.39</v>
      </c>
      <c r="F2625" s="79">
        <v>81.61</v>
      </c>
      <c r="G2625" s="79">
        <f>ROUND((C2625*(E2625)),2)</f>
        <v>4080.51</v>
      </c>
      <c r="H2625" s="79">
        <f>ROUND((C2625*(F2625)),2)</f>
        <v>734.49</v>
      </c>
      <c r="I2625" s="79"/>
    </row>
    <row r="2626" spans="1:10" hidden="1" outlineLevel="1" x14ac:dyDescent="0.2">
      <c r="A2626" s="62"/>
      <c r="B2626" s="76" t="s">
        <v>549</v>
      </c>
      <c r="C2626" s="78">
        <v>1</v>
      </c>
      <c r="D2626" s="78" t="s">
        <v>196</v>
      </c>
      <c r="E2626" s="79">
        <v>1542.37</v>
      </c>
      <c r="F2626" s="79">
        <v>277.63</v>
      </c>
      <c r="G2626" s="79">
        <f>ROUND((C2626*(E2626)),2)</f>
        <v>1542.37</v>
      </c>
      <c r="H2626" s="79">
        <f>ROUND((C2626*(F2626)),2)</f>
        <v>277.63</v>
      </c>
      <c r="I2626" s="79"/>
    </row>
    <row r="2627" spans="1:10" hidden="1" outlineLevel="1" x14ac:dyDescent="0.2">
      <c r="A2627" s="62"/>
      <c r="B2627" s="76" t="s">
        <v>224</v>
      </c>
      <c r="C2627" s="78">
        <v>40</v>
      </c>
      <c r="D2627" s="78" t="s">
        <v>225</v>
      </c>
      <c r="E2627" s="79">
        <v>1.5</v>
      </c>
      <c r="F2627" s="79">
        <v>0.27</v>
      </c>
      <c r="G2627" s="79">
        <f>ROUND((C2627*(E2627)),2)</f>
        <v>60</v>
      </c>
      <c r="H2627" s="79">
        <f>ROUND((C2627*(F2627)),2)</f>
        <v>10.8</v>
      </c>
      <c r="I2627" s="79"/>
    </row>
    <row r="2628" spans="1:10" hidden="1" outlineLevel="1" x14ac:dyDescent="0.2">
      <c r="A2628" s="62"/>
      <c r="B2628" s="77" t="s">
        <v>190</v>
      </c>
      <c r="C2628" s="78"/>
      <c r="D2628" s="78"/>
      <c r="E2628" s="79"/>
      <c r="F2628" s="79"/>
      <c r="G2628" s="79"/>
      <c r="H2628" s="79"/>
      <c r="I2628" s="79"/>
    </row>
    <row r="2629" spans="1:10" hidden="1" outlineLevel="1" x14ac:dyDescent="0.2">
      <c r="A2629" s="62"/>
      <c r="B2629" s="76" t="s">
        <v>550</v>
      </c>
      <c r="C2629" s="78">
        <v>0.5</v>
      </c>
      <c r="D2629" s="78" t="s">
        <v>189</v>
      </c>
      <c r="E2629" s="79">
        <v>817.16</v>
      </c>
      <c r="F2629" s="79">
        <v>0</v>
      </c>
      <c r="G2629" s="79">
        <f>ROUND((C2629*(E2629)),2)</f>
        <v>408.58</v>
      </c>
      <c r="H2629" s="79">
        <f>ROUND((C2629*(F2629)),2)</f>
        <v>0</v>
      </c>
      <c r="I2629" s="79"/>
    </row>
    <row r="2630" spans="1:10" hidden="1" outlineLevel="1" x14ac:dyDescent="0.2">
      <c r="A2630" s="62"/>
      <c r="B2630" s="76" t="s">
        <v>174</v>
      </c>
      <c r="C2630" s="78"/>
      <c r="D2630" s="78"/>
      <c r="E2630" s="79"/>
      <c r="F2630" s="79"/>
      <c r="G2630" s="79">
        <f>SUM(G2625:G2629)</f>
        <v>6091.46</v>
      </c>
      <c r="H2630" s="79">
        <f>SUM(H2625:H2629)</f>
        <v>1022.92</v>
      </c>
      <c r="I2630" s="79">
        <f>SUM(G2630:H2630)</f>
        <v>7114.38</v>
      </c>
    </row>
    <row r="2631" spans="1:10" collapsed="1" x14ac:dyDescent="0.2"/>
    <row r="2632" spans="1:10" x14ac:dyDescent="0.2">
      <c r="A2632" s="71">
        <f>+A2621+0.01</f>
        <v>112.03000000000002</v>
      </c>
      <c r="B2632" s="72" t="s">
        <v>553</v>
      </c>
      <c r="C2632" s="73">
        <v>1</v>
      </c>
      <c r="D2632" s="73" t="s">
        <v>196</v>
      </c>
      <c r="E2632" s="74"/>
      <c r="F2632" s="74"/>
      <c r="G2632" s="74">
        <f>+G2642/C2634</f>
        <v>7515.54</v>
      </c>
      <c r="H2632" s="74">
        <f>+H2642/C2634</f>
        <v>1279.24</v>
      </c>
      <c r="I2632" s="75">
        <f>+H2632+G2632</f>
        <v>8794.7800000000007</v>
      </c>
      <c r="J2632" s="66" t="s">
        <v>167</v>
      </c>
    </row>
    <row r="2633" spans="1:10" hidden="1" outlineLevel="1" x14ac:dyDescent="0.2">
      <c r="A2633" s="55"/>
      <c r="B2633" s="76" t="s">
        <v>554</v>
      </c>
      <c r="C2633" s="56"/>
      <c r="D2633" s="56"/>
      <c r="E2633" s="57"/>
      <c r="F2633" s="57"/>
      <c r="G2633" s="57"/>
      <c r="H2633" s="57"/>
      <c r="I2633" s="58"/>
      <c r="J2633" s="63"/>
    </row>
    <row r="2634" spans="1:10" hidden="1" outlineLevel="1" x14ac:dyDescent="0.2">
      <c r="A2634" s="55"/>
      <c r="B2634" s="77" t="s">
        <v>169</v>
      </c>
      <c r="C2634" s="78">
        <v>1</v>
      </c>
      <c r="D2634" s="78" t="s">
        <v>196</v>
      </c>
      <c r="E2634" s="57"/>
      <c r="F2634" s="57"/>
      <c r="G2634" s="57"/>
      <c r="H2634" s="57"/>
      <c r="I2634" s="58"/>
      <c r="J2634" s="63"/>
    </row>
    <row r="2635" spans="1:10" hidden="1" outlineLevel="1" x14ac:dyDescent="0.2">
      <c r="A2635" s="62"/>
      <c r="B2635" s="77" t="s">
        <v>170</v>
      </c>
      <c r="C2635" s="78"/>
      <c r="D2635" s="78"/>
      <c r="E2635" s="79"/>
      <c r="F2635" s="79"/>
      <c r="G2635" s="79"/>
      <c r="H2635" s="79"/>
      <c r="I2635" s="79"/>
    </row>
    <row r="2636" spans="1:10" hidden="1" outlineLevel="1" x14ac:dyDescent="0.2">
      <c r="A2636" s="62"/>
      <c r="B2636" s="76" t="s">
        <v>220</v>
      </c>
      <c r="C2636" s="78">
        <v>9.4499999999999993</v>
      </c>
      <c r="D2636" s="78" t="s">
        <v>184</v>
      </c>
      <c r="E2636" s="79">
        <v>453.39</v>
      </c>
      <c r="F2636" s="79">
        <v>81.61</v>
      </c>
      <c r="G2636" s="79">
        <f>ROUND((C2636*(E2636)),2)</f>
        <v>4284.54</v>
      </c>
      <c r="H2636" s="79">
        <f>ROUND((C2636*(F2636)),2)</f>
        <v>771.21</v>
      </c>
      <c r="I2636" s="79"/>
    </row>
    <row r="2637" spans="1:10" hidden="1" outlineLevel="1" x14ac:dyDescent="0.2">
      <c r="A2637" s="62"/>
      <c r="B2637" s="76" t="s">
        <v>555</v>
      </c>
      <c r="C2637" s="78">
        <v>3.15</v>
      </c>
      <c r="D2637" s="78" t="s">
        <v>184</v>
      </c>
      <c r="E2637" s="79">
        <v>323.73</v>
      </c>
      <c r="F2637" s="79">
        <v>58.27</v>
      </c>
      <c r="G2637" s="79">
        <f>ROUND((C2637*(E2637)),2)</f>
        <v>1019.75</v>
      </c>
      <c r="H2637" s="79">
        <f>ROUND((C2637*(F2637)),2)</f>
        <v>183.55</v>
      </c>
      <c r="I2637" s="79"/>
    </row>
    <row r="2638" spans="1:10" hidden="1" outlineLevel="1" x14ac:dyDescent="0.2">
      <c r="A2638" s="62"/>
      <c r="B2638" s="76" t="s">
        <v>556</v>
      </c>
      <c r="C2638" s="78">
        <v>1.05</v>
      </c>
      <c r="D2638" s="78" t="s">
        <v>196</v>
      </c>
      <c r="E2638" s="79">
        <v>1652.54</v>
      </c>
      <c r="F2638" s="79">
        <v>297.45999999999998</v>
      </c>
      <c r="G2638" s="79">
        <f>ROUND((C2638*(E2638)),2)</f>
        <v>1735.17</v>
      </c>
      <c r="H2638" s="79">
        <f>ROUND((C2638*(F2638)),2)</f>
        <v>312.33</v>
      </c>
      <c r="I2638" s="79"/>
    </row>
    <row r="2639" spans="1:10" hidden="1" outlineLevel="1" x14ac:dyDescent="0.2">
      <c r="A2639" s="62"/>
      <c r="B2639" s="76" t="s">
        <v>224</v>
      </c>
      <c r="C2639" s="78">
        <v>45</v>
      </c>
      <c r="D2639" s="78" t="s">
        <v>225</v>
      </c>
      <c r="E2639" s="79">
        <v>1.5</v>
      </c>
      <c r="F2639" s="79">
        <v>0.27</v>
      </c>
      <c r="G2639" s="79">
        <f>ROUND((C2639*(E2639)),2)</f>
        <v>67.5</v>
      </c>
      <c r="H2639" s="79">
        <f>ROUND((C2639*(F2639)),2)</f>
        <v>12.15</v>
      </c>
      <c r="I2639" s="79"/>
    </row>
    <row r="2640" spans="1:10" hidden="1" outlineLevel="1" x14ac:dyDescent="0.2">
      <c r="A2640" s="62"/>
      <c r="B2640" s="77" t="s">
        <v>190</v>
      </c>
      <c r="C2640" s="78"/>
      <c r="D2640" s="78"/>
      <c r="E2640" s="79"/>
      <c r="F2640" s="79"/>
      <c r="G2640" s="79"/>
      <c r="H2640" s="79"/>
      <c r="I2640" s="79"/>
    </row>
    <row r="2641" spans="1:10" hidden="1" outlineLevel="1" x14ac:dyDescent="0.2">
      <c r="A2641" s="62"/>
      <c r="B2641" s="76" t="s">
        <v>550</v>
      </c>
      <c r="C2641" s="78">
        <v>0.5</v>
      </c>
      <c r="D2641" s="78" t="s">
        <v>189</v>
      </c>
      <c r="E2641" s="79">
        <v>817.16</v>
      </c>
      <c r="F2641" s="79">
        <v>0</v>
      </c>
      <c r="G2641" s="79">
        <f>ROUND((C2641*(E2641)),2)</f>
        <v>408.58</v>
      </c>
      <c r="H2641" s="79">
        <f>ROUND((C2641*(F2641)),2)</f>
        <v>0</v>
      </c>
      <c r="I2641" s="79"/>
    </row>
    <row r="2642" spans="1:10" hidden="1" outlineLevel="1" x14ac:dyDescent="0.2">
      <c r="A2642" s="62"/>
      <c r="B2642" s="76" t="s">
        <v>174</v>
      </c>
      <c r="C2642" s="78"/>
      <c r="D2642" s="78"/>
      <c r="E2642" s="79"/>
      <c r="F2642" s="79"/>
      <c r="G2642" s="79">
        <f>SUM(G2636:G2641)</f>
        <v>7515.54</v>
      </c>
      <c r="H2642" s="79">
        <f>SUM(H2636:H2641)</f>
        <v>1279.24</v>
      </c>
      <c r="I2642" s="79">
        <f>SUM(G2642:H2642)</f>
        <v>8794.7800000000007</v>
      </c>
    </row>
    <row r="2643" spans="1:10" collapsed="1" x14ac:dyDescent="0.2">
      <c r="A2643" s="62"/>
      <c r="C2643" s="78"/>
      <c r="D2643" s="78"/>
      <c r="E2643" s="79"/>
      <c r="F2643" s="79"/>
      <c r="G2643" s="79"/>
      <c r="H2643" s="79"/>
      <c r="I2643" s="79"/>
    </row>
    <row r="2644" spans="1:10" x14ac:dyDescent="0.2">
      <c r="A2644" s="71">
        <f>+A2632+0.01</f>
        <v>112.04000000000002</v>
      </c>
      <c r="B2644" s="72" t="s">
        <v>557</v>
      </c>
      <c r="C2644" s="73">
        <v>1</v>
      </c>
      <c r="D2644" s="73" t="s">
        <v>196</v>
      </c>
      <c r="E2644" s="74"/>
      <c r="F2644" s="74"/>
      <c r="G2644" s="74">
        <f>+G2652/C2646</f>
        <v>5166.68</v>
      </c>
      <c r="H2644" s="74">
        <f>+H2652/C2646</f>
        <v>856.44999999999993</v>
      </c>
      <c r="I2644" s="75">
        <f>+H2644+G2644</f>
        <v>6023.13</v>
      </c>
      <c r="J2644" s="66" t="s">
        <v>167</v>
      </c>
    </row>
    <row r="2645" spans="1:10" hidden="1" outlineLevel="1" x14ac:dyDescent="0.2">
      <c r="A2645" s="55"/>
      <c r="B2645" s="76" t="s">
        <v>552</v>
      </c>
      <c r="C2645" s="56"/>
      <c r="D2645" s="56"/>
      <c r="E2645" s="57"/>
      <c r="F2645" s="57"/>
      <c r="G2645" s="57"/>
      <c r="H2645" s="57"/>
      <c r="I2645" s="58"/>
      <c r="J2645" s="63"/>
    </row>
    <row r="2646" spans="1:10" hidden="1" outlineLevel="1" x14ac:dyDescent="0.2">
      <c r="A2646" s="55"/>
      <c r="B2646" s="77" t="s">
        <v>169</v>
      </c>
      <c r="C2646" s="78">
        <v>1</v>
      </c>
      <c r="D2646" s="78" t="s">
        <v>196</v>
      </c>
      <c r="E2646" s="57"/>
      <c r="F2646" s="57"/>
      <c r="G2646" s="57"/>
      <c r="H2646" s="57"/>
      <c r="I2646" s="58"/>
      <c r="J2646" s="63"/>
    </row>
    <row r="2647" spans="1:10" hidden="1" outlineLevel="1" x14ac:dyDescent="0.2">
      <c r="A2647" s="62"/>
      <c r="B2647" s="77" t="s">
        <v>170</v>
      </c>
      <c r="C2647" s="78"/>
      <c r="D2647" s="78"/>
      <c r="E2647" s="79"/>
      <c r="F2647" s="79"/>
      <c r="G2647" s="79"/>
      <c r="H2647" s="79"/>
      <c r="I2647" s="79"/>
    </row>
    <row r="2648" spans="1:10" hidden="1" outlineLevel="1" x14ac:dyDescent="0.2">
      <c r="A2648" s="62"/>
      <c r="B2648" s="76" t="s">
        <v>220</v>
      </c>
      <c r="C2648" s="78">
        <v>6.45</v>
      </c>
      <c r="D2648" s="78" t="s">
        <v>184</v>
      </c>
      <c r="E2648" s="79">
        <v>453.39</v>
      </c>
      <c r="F2648" s="79">
        <v>81.61</v>
      </c>
      <c r="G2648" s="79">
        <f>ROUND((C2648*(E2648)),2)</f>
        <v>2924.37</v>
      </c>
      <c r="H2648" s="79">
        <f>ROUND((C2648*(F2648)),2)</f>
        <v>526.38</v>
      </c>
      <c r="I2648" s="79"/>
    </row>
    <row r="2649" spans="1:10" hidden="1" outlineLevel="1" x14ac:dyDescent="0.2">
      <c r="A2649" s="62"/>
      <c r="B2649" s="76" t="s">
        <v>549</v>
      </c>
      <c r="C2649" s="78">
        <v>1.1499999999999999</v>
      </c>
      <c r="D2649" s="78" t="s">
        <v>196</v>
      </c>
      <c r="E2649" s="79">
        <v>1542.37</v>
      </c>
      <c r="F2649" s="79">
        <v>277.63</v>
      </c>
      <c r="G2649" s="79">
        <f>ROUND((C2649*(E2649)),2)</f>
        <v>1773.73</v>
      </c>
      <c r="H2649" s="79">
        <f>ROUND((C2649*(F2649)),2)</f>
        <v>319.27</v>
      </c>
      <c r="I2649" s="79"/>
    </row>
    <row r="2650" spans="1:10" hidden="1" outlineLevel="1" x14ac:dyDescent="0.2">
      <c r="A2650" s="62"/>
      <c r="B2650" s="76" t="s">
        <v>224</v>
      </c>
      <c r="C2650" s="78">
        <v>40</v>
      </c>
      <c r="D2650" s="78" t="s">
        <v>225</v>
      </c>
      <c r="E2650" s="79">
        <v>1.5</v>
      </c>
      <c r="F2650" s="79">
        <v>0.27</v>
      </c>
      <c r="G2650" s="79">
        <f>ROUND((C2650*(E2650)),2)</f>
        <v>60</v>
      </c>
      <c r="H2650" s="79">
        <f>ROUND((C2650*(F2650)),2)</f>
        <v>10.8</v>
      </c>
      <c r="I2650" s="79"/>
    </row>
    <row r="2651" spans="1:10" hidden="1" outlineLevel="1" x14ac:dyDescent="0.2">
      <c r="A2651" s="62"/>
      <c r="B2651" s="76" t="s">
        <v>550</v>
      </c>
      <c r="C2651" s="78">
        <v>0.5</v>
      </c>
      <c r="D2651" s="78" t="s">
        <v>189</v>
      </c>
      <c r="E2651" s="79">
        <v>817.16</v>
      </c>
      <c r="F2651" s="79">
        <v>0</v>
      </c>
      <c r="G2651" s="79">
        <f>ROUND((C2651*(E2651)),2)</f>
        <v>408.58</v>
      </c>
      <c r="H2651" s="79">
        <f>ROUND((C2651*(F2651)),2)</f>
        <v>0</v>
      </c>
      <c r="I2651" s="79"/>
    </row>
    <row r="2652" spans="1:10" hidden="1" outlineLevel="1" x14ac:dyDescent="0.2">
      <c r="A2652" s="62"/>
      <c r="B2652" s="76" t="s">
        <v>174</v>
      </c>
      <c r="C2652" s="78"/>
      <c r="D2652" s="78"/>
      <c r="E2652" s="79"/>
      <c r="F2652" s="79"/>
      <c r="G2652" s="79">
        <f>SUM(G2648:G2651)</f>
        <v>5166.68</v>
      </c>
      <c r="H2652" s="79">
        <f>SUM(H2648:H2651)</f>
        <v>856.44999999999993</v>
      </c>
      <c r="I2652" s="79">
        <f>SUM(G2652:H2652)</f>
        <v>6023.13</v>
      </c>
    </row>
    <row r="2653" spans="1:10" collapsed="1" x14ac:dyDescent="0.2"/>
    <row r="2654" spans="1:10" x14ac:dyDescent="0.2">
      <c r="A2654" s="67">
        <v>113</v>
      </c>
      <c r="B2654" s="68" t="s">
        <v>558</v>
      </c>
      <c r="C2654" s="69"/>
      <c r="D2654" s="69"/>
      <c r="E2654" s="69"/>
      <c r="F2654" s="69"/>
      <c r="G2654" s="69"/>
      <c r="H2654" s="69"/>
      <c r="I2654" s="69"/>
      <c r="J2654" s="70"/>
    </row>
    <row r="2655" spans="1:10" x14ac:dyDescent="0.2">
      <c r="A2655" s="71">
        <f>+A2654+0.01</f>
        <v>113.01</v>
      </c>
      <c r="B2655" s="72" t="s">
        <v>559</v>
      </c>
      <c r="C2655" s="73">
        <v>1</v>
      </c>
      <c r="D2655" s="73" t="s">
        <v>176</v>
      </c>
      <c r="E2655" s="74"/>
      <c r="F2655" s="74"/>
      <c r="G2655" s="74">
        <f>+G2663/C2657</f>
        <v>51.91</v>
      </c>
      <c r="H2655" s="74">
        <f>+H2663/C2657</f>
        <v>2.34</v>
      </c>
      <c r="I2655" s="75">
        <f>+H2655+G2655</f>
        <v>54.25</v>
      </c>
      <c r="J2655" s="66" t="s">
        <v>167</v>
      </c>
    </row>
    <row r="2656" spans="1:10" hidden="1" outlineLevel="1" x14ac:dyDescent="0.2">
      <c r="A2656" s="55"/>
      <c r="B2656" s="76" t="s">
        <v>560</v>
      </c>
      <c r="C2656" s="56"/>
      <c r="D2656" s="56"/>
      <c r="E2656" s="57"/>
      <c r="F2656" s="57"/>
      <c r="G2656" s="57"/>
      <c r="H2656" s="57"/>
      <c r="I2656" s="58"/>
      <c r="J2656" s="63"/>
    </row>
    <row r="2657" spans="1:10" hidden="1" outlineLevel="1" x14ac:dyDescent="0.2">
      <c r="A2657" s="55"/>
      <c r="B2657" s="77" t="s">
        <v>169</v>
      </c>
      <c r="C2657" s="78">
        <v>1</v>
      </c>
      <c r="D2657" s="78" t="s">
        <v>176</v>
      </c>
      <c r="E2657" s="57"/>
      <c r="F2657" s="57"/>
      <c r="G2657" s="57"/>
      <c r="H2657" s="57"/>
      <c r="I2657" s="58"/>
      <c r="J2657" s="63"/>
    </row>
    <row r="2658" spans="1:10" hidden="1" outlineLevel="1" x14ac:dyDescent="0.2">
      <c r="A2658" s="62"/>
      <c r="B2658" s="77" t="s">
        <v>170</v>
      </c>
      <c r="C2658" s="78"/>
      <c r="D2658" s="78"/>
      <c r="E2658" s="79"/>
      <c r="F2658" s="79"/>
      <c r="G2658" s="79"/>
      <c r="H2658" s="79"/>
      <c r="I2658" s="79"/>
    </row>
    <row r="2659" spans="1:10" hidden="1" outlineLevel="1" x14ac:dyDescent="0.2">
      <c r="A2659" s="62"/>
      <c r="B2659" s="84" t="s">
        <v>561</v>
      </c>
      <c r="C2659" s="78">
        <f>0.5/6</f>
        <v>8.3333333333333329E-2</v>
      </c>
      <c r="D2659" s="78" t="s">
        <v>204</v>
      </c>
      <c r="E2659" s="79">
        <v>130</v>
      </c>
      <c r="F2659" s="79">
        <v>23.4</v>
      </c>
      <c r="G2659" s="79">
        <f>ROUND((C2659*(E2659)),2)</f>
        <v>10.83</v>
      </c>
      <c r="H2659" s="79">
        <f>ROUND((C2659*(F2659)),2)</f>
        <v>1.95</v>
      </c>
      <c r="I2659" s="79"/>
    </row>
    <row r="2660" spans="1:10" hidden="1" outlineLevel="1" x14ac:dyDescent="0.2">
      <c r="A2660" s="62"/>
      <c r="B2660" s="84" t="s">
        <v>562</v>
      </c>
      <c r="C2660" s="85">
        <f>+C2659/2</f>
        <v>4.1666666666666664E-2</v>
      </c>
      <c r="D2660" s="78" t="s">
        <v>563</v>
      </c>
      <c r="E2660" s="79">
        <v>52</v>
      </c>
      <c r="F2660" s="79">
        <v>9.36</v>
      </c>
      <c r="G2660" s="79">
        <f>ROUND((C2660*(E2660)),2)</f>
        <v>2.17</v>
      </c>
      <c r="H2660" s="79">
        <f>ROUND((C2660*(F2660)),2)</f>
        <v>0.39</v>
      </c>
      <c r="I2660" s="79"/>
    </row>
    <row r="2661" spans="1:10" hidden="1" outlineLevel="1" x14ac:dyDescent="0.2">
      <c r="A2661" s="62"/>
      <c r="B2661" s="77" t="s">
        <v>190</v>
      </c>
      <c r="C2661" s="78"/>
      <c r="D2661" s="78"/>
      <c r="E2661" s="79"/>
      <c r="F2661" s="79"/>
      <c r="G2661" s="79"/>
      <c r="H2661" s="79"/>
      <c r="I2661" s="79"/>
    </row>
    <row r="2662" spans="1:10" hidden="1" outlineLevel="1" x14ac:dyDescent="0.2">
      <c r="A2662" s="62"/>
      <c r="B2662" s="84" t="s">
        <v>564</v>
      </c>
      <c r="C2662" s="78">
        <v>0.02</v>
      </c>
      <c r="D2662" s="78" t="s">
        <v>189</v>
      </c>
      <c r="E2662" s="79">
        <v>1945.56</v>
      </c>
      <c r="F2662" s="79">
        <v>0</v>
      </c>
      <c r="G2662" s="79">
        <f>ROUND((C2662*(E2662)),2)</f>
        <v>38.909999999999997</v>
      </c>
      <c r="H2662" s="79">
        <f>ROUND((C2662*(F2662)),2)</f>
        <v>0</v>
      </c>
      <c r="I2662" s="79"/>
    </row>
    <row r="2663" spans="1:10" hidden="1" outlineLevel="1" x14ac:dyDescent="0.2">
      <c r="A2663" s="62"/>
      <c r="B2663" s="76" t="s">
        <v>174</v>
      </c>
      <c r="C2663" s="78"/>
      <c r="D2663" s="78"/>
      <c r="E2663" s="79"/>
      <c r="F2663" s="79"/>
      <c r="G2663" s="79">
        <f>SUM(G2659:G2662)</f>
        <v>51.91</v>
      </c>
      <c r="H2663" s="79">
        <f>SUM(H2659:H2662)</f>
        <v>2.34</v>
      </c>
      <c r="I2663" s="79">
        <f>SUM(G2663:H2663)</f>
        <v>54.25</v>
      </c>
    </row>
    <row r="2664" spans="1:10" collapsed="1" x14ac:dyDescent="0.2">
      <c r="A2664" s="62"/>
      <c r="C2664" s="78"/>
      <c r="D2664" s="78"/>
      <c r="E2664" s="79"/>
      <c r="F2664" s="79"/>
      <c r="G2664" s="79"/>
      <c r="H2664" s="79"/>
      <c r="I2664" s="79"/>
    </row>
    <row r="2665" spans="1:10" x14ac:dyDescent="0.2">
      <c r="A2665" s="71">
        <f>+A2655+0.01</f>
        <v>113.02000000000001</v>
      </c>
      <c r="B2665" s="72" t="s">
        <v>565</v>
      </c>
      <c r="C2665" s="73">
        <v>1</v>
      </c>
      <c r="D2665" s="73" t="s">
        <v>176</v>
      </c>
      <c r="E2665" s="74"/>
      <c r="F2665" s="74"/>
      <c r="G2665" s="74">
        <f>+G2677/C2667</f>
        <v>1096.57</v>
      </c>
      <c r="H2665" s="74">
        <f>+H2677/C2667</f>
        <v>119.12</v>
      </c>
      <c r="I2665" s="75">
        <f>+H2665+G2665</f>
        <v>1215.69</v>
      </c>
      <c r="J2665" s="66" t="s">
        <v>167</v>
      </c>
    </row>
    <row r="2666" spans="1:10" hidden="1" outlineLevel="1" x14ac:dyDescent="0.2">
      <c r="A2666" s="55"/>
      <c r="B2666" s="76" t="s">
        <v>566</v>
      </c>
      <c r="C2666" s="56"/>
      <c r="D2666" s="56"/>
      <c r="E2666" s="57"/>
      <c r="F2666" s="57"/>
      <c r="G2666" s="57"/>
      <c r="H2666" s="57"/>
      <c r="I2666" s="58"/>
      <c r="J2666" s="63"/>
    </row>
    <row r="2667" spans="1:10" hidden="1" outlineLevel="1" x14ac:dyDescent="0.2">
      <c r="A2667" s="55"/>
      <c r="B2667" s="77" t="s">
        <v>169</v>
      </c>
      <c r="C2667" s="78">
        <v>1</v>
      </c>
      <c r="D2667" s="78" t="s">
        <v>176</v>
      </c>
      <c r="E2667" s="57"/>
      <c r="F2667" s="57"/>
      <c r="G2667" s="57"/>
      <c r="H2667" s="57"/>
      <c r="I2667" s="58"/>
      <c r="J2667" s="63"/>
    </row>
    <row r="2668" spans="1:10" hidden="1" outlineLevel="1" x14ac:dyDescent="0.2">
      <c r="A2668" s="62"/>
      <c r="B2668" s="77" t="s">
        <v>170</v>
      </c>
      <c r="C2668" s="78"/>
      <c r="D2668" s="78"/>
      <c r="E2668" s="79"/>
      <c r="F2668" s="79"/>
      <c r="G2668" s="79"/>
      <c r="H2668" s="79"/>
      <c r="I2668" s="79"/>
    </row>
    <row r="2669" spans="1:10" hidden="1" outlineLevel="1" x14ac:dyDescent="0.2">
      <c r="A2669" s="62"/>
      <c r="B2669" s="84" t="s">
        <v>567</v>
      </c>
      <c r="C2669" s="78">
        <v>13</v>
      </c>
      <c r="D2669" s="78" t="s">
        <v>158</v>
      </c>
      <c r="E2669" s="79">
        <v>32.200000000000003</v>
      </c>
      <c r="F2669" s="79">
        <v>5.8</v>
      </c>
      <c r="G2669" s="79">
        <f t="shared" ref="G2669:G2674" si="6">ROUND((C2669*(E2669)),2)</f>
        <v>418.6</v>
      </c>
      <c r="H2669" s="79">
        <f t="shared" ref="H2669:H2674" si="7">ROUND((C2669*(F2669)),2)</f>
        <v>75.400000000000006</v>
      </c>
      <c r="I2669" s="79"/>
    </row>
    <row r="2670" spans="1:10" hidden="1" outlineLevel="1" x14ac:dyDescent="0.2">
      <c r="A2670" s="62"/>
      <c r="B2670" s="84" t="s">
        <v>568</v>
      </c>
      <c r="C2670" s="83">
        <v>9.4999999999999998E-3</v>
      </c>
      <c r="D2670" s="78" t="s">
        <v>196</v>
      </c>
      <c r="E2670" s="79">
        <v>6292.63</v>
      </c>
      <c r="F2670" s="79">
        <v>952.19</v>
      </c>
      <c r="G2670" s="79">
        <f t="shared" si="6"/>
        <v>59.78</v>
      </c>
      <c r="H2670" s="79">
        <f t="shared" si="7"/>
        <v>9.0500000000000007</v>
      </c>
      <c r="I2670" s="79"/>
    </row>
    <row r="2671" spans="1:10" hidden="1" outlineLevel="1" x14ac:dyDescent="0.2">
      <c r="A2671" s="62"/>
      <c r="B2671" s="84" t="s">
        <v>569</v>
      </c>
      <c r="C2671" s="83">
        <v>2.0799999999999999E-2</v>
      </c>
      <c r="D2671" s="78" t="s">
        <v>196</v>
      </c>
      <c r="E2671" s="79">
        <v>7254.94</v>
      </c>
      <c r="F2671" s="79">
        <v>1232.3500000000001</v>
      </c>
      <c r="G2671" s="79">
        <f t="shared" si="6"/>
        <v>150.9</v>
      </c>
      <c r="H2671" s="79">
        <f t="shared" si="7"/>
        <v>25.63</v>
      </c>
      <c r="I2671" s="79"/>
    </row>
    <row r="2672" spans="1:10" hidden="1" outlineLevel="1" x14ac:dyDescent="0.2">
      <c r="A2672" s="62"/>
      <c r="B2672" s="86" t="s">
        <v>570</v>
      </c>
      <c r="C2672" s="83">
        <v>1.0500000000000001E-2</v>
      </c>
      <c r="D2672" s="78" t="s">
        <v>251</v>
      </c>
      <c r="E2672" s="79">
        <v>3281.36</v>
      </c>
      <c r="F2672" s="79">
        <v>590.64</v>
      </c>
      <c r="G2672" s="79">
        <f t="shared" si="6"/>
        <v>34.450000000000003</v>
      </c>
      <c r="H2672" s="79">
        <f t="shared" si="7"/>
        <v>6.2</v>
      </c>
      <c r="I2672" s="79"/>
    </row>
    <row r="2673" spans="1:10" hidden="1" outlineLevel="1" x14ac:dyDescent="0.2">
      <c r="A2673" s="62"/>
      <c r="B2673" s="86" t="s">
        <v>571</v>
      </c>
      <c r="C2673" s="83">
        <f>+C2672*2</f>
        <v>2.1000000000000001E-2</v>
      </c>
      <c r="D2673" s="78" t="s">
        <v>182</v>
      </c>
      <c r="E2673" s="79">
        <v>131.36000000000001</v>
      </c>
      <c r="F2673" s="79">
        <v>23.64</v>
      </c>
      <c r="G2673" s="79">
        <f t="shared" si="6"/>
        <v>2.76</v>
      </c>
      <c r="H2673" s="79">
        <f t="shared" si="7"/>
        <v>0.5</v>
      </c>
      <c r="I2673" s="79"/>
    </row>
    <row r="2674" spans="1:10" hidden="1" outlineLevel="1" x14ac:dyDescent="0.2">
      <c r="A2674" s="62"/>
      <c r="B2674" s="84" t="s">
        <v>572</v>
      </c>
      <c r="C2674" s="78">
        <v>1</v>
      </c>
      <c r="D2674" s="78" t="s">
        <v>176</v>
      </c>
      <c r="E2674" s="79">
        <v>51.91</v>
      </c>
      <c r="F2674" s="79">
        <v>2.34</v>
      </c>
      <c r="G2674" s="79">
        <f t="shared" si="6"/>
        <v>51.91</v>
      </c>
      <c r="H2674" s="79">
        <f t="shared" si="7"/>
        <v>2.34</v>
      </c>
      <c r="I2674" s="79"/>
    </row>
    <row r="2675" spans="1:10" hidden="1" outlineLevel="1" x14ac:dyDescent="0.2">
      <c r="A2675" s="62"/>
      <c r="B2675" s="77" t="s">
        <v>190</v>
      </c>
      <c r="C2675" s="78"/>
      <c r="D2675" s="78"/>
      <c r="E2675" s="79"/>
      <c r="F2675" s="79"/>
      <c r="G2675" s="79"/>
      <c r="H2675" s="79"/>
      <c r="I2675" s="79"/>
    </row>
    <row r="2676" spans="1:10" hidden="1" outlineLevel="1" x14ac:dyDescent="0.2">
      <c r="A2676" s="62"/>
      <c r="B2676" s="84" t="s">
        <v>573</v>
      </c>
      <c r="C2676" s="78">
        <f>+C2669</f>
        <v>13</v>
      </c>
      <c r="D2676" s="78" t="s">
        <v>158</v>
      </c>
      <c r="E2676" s="79">
        <v>29.09</v>
      </c>
      <c r="F2676" s="79">
        <v>0</v>
      </c>
      <c r="G2676" s="79">
        <f>ROUND((C2676*(E2676)),2)</f>
        <v>378.17</v>
      </c>
      <c r="H2676" s="79">
        <f>ROUND((C2676*(F2676)),2)</f>
        <v>0</v>
      </c>
      <c r="I2676" s="79"/>
    </row>
    <row r="2677" spans="1:10" hidden="1" outlineLevel="1" x14ac:dyDescent="0.2">
      <c r="A2677" s="62"/>
      <c r="B2677" s="76" t="s">
        <v>174</v>
      </c>
      <c r="C2677" s="78"/>
      <c r="D2677" s="78"/>
      <c r="E2677" s="79"/>
      <c r="F2677" s="79"/>
      <c r="G2677" s="79">
        <f>SUM(G2669:G2676)</f>
        <v>1096.57</v>
      </c>
      <c r="H2677" s="79">
        <f>SUM(H2669:H2676)</f>
        <v>119.12</v>
      </c>
      <c r="I2677" s="79">
        <f>SUM(G2677:H2677)</f>
        <v>1215.69</v>
      </c>
    </row>
    <row r="2678" spans="1:10" collapsed="1" x14ac:dyDescent="0.2">
      <c r="A2678" s="62"/>
      <c r="C2678" s="78"/>
      <c r="D2678" s="78"/>
      <c r="E2678" s="79"/>
      <c r="F2678" s="79"/>
      <c r="G2678" s="79"/>
      <c r="H2678" s="79"/>
      <c r="I2678" s="79"/>
    </row>
    <row r="2679" spans="1:10" x14ac:dyDescent="0.2">
      <c r="A2679" s="71">
        <f>+A2665+0.01</f>
        <v>113.03000000000002</v>
      </c>
      <c r="B2679" s="72" t="s">
        <v>574</v>
      </c>
      <c r="C2679" s="73">
        <v>1</v>
      </c>
      <c r="D2679" s="73" t="s">
        <v>176</v>
      </c>
      <c r="E2679" s="74"/>
      <c r="F2679" s="74"/>
      <c r="G2679" s="74">
        <f>+G2691/C2681</f>
        <v>1277.5900000000001</v>
      </c>
      <c r="H2679" s="74">
        <f>+H2691/C2681</f>
        <v>159.66000000000003</v>
      </c>
      <c r="I2679" s="75">
        <f>+H2679+G2679</f>
        <v>1437.2500000000002</v>
      </c>
      <c r="J2679" s="66" t="s">
        <v>167</v>
      </c>
    </row>
    <row r="2680" spans="1:10" hidden="1" outlineLevel="1" x14ac:dyDescent="0.2">
      <c r="A2680" s="55"/>
      <c r="B2680" s="76" t="s">
        <v>575</v>
      </c>
      <c r="C2680" s="56"/>
      <c r="D2680" s="56"/>
      <c r="E2680" s="57"/>
      <c r="F2680" s="57"/>
      <c r="G2680" s="57"/>
      <c r="H2680" s="57"/>
      <c r="I2680" s="58"/>
      <c r="J2680" s="63"/>
    </row>
    <row r="2681" spans="1:10" hidden="1" outlineLevel="1" x14ac:dyDescent="0.2">
      <c r="A2681" s="55"/>
      <c r="B2681" s="77" t="s">
        <v>169</v>
      </c>
      <c r="C2681" s="78">
        <v>1</v>
      </c>
      <c r="D2681" s="78" t="s">
        <v>176</v>
      </c>
      <c r="E2681" s="57"/>
      <c r="F2681" s="57"/>
      <c r="G2681" s="57"/>
      <c r="H2681" s="57"/>
      <c r="I2681" s="58"/>
      <c r="J2681" s="63"/>
    </row>
    <row r="2682" spans="1:10" hidden="1" outlineLevel="1" x14ac:dyDescent="0.2">
      <c r="A2682" s="62"/>
      <c r="B2682" s="77" t="s">
        <v>170</v>
      </c>
      <c r="C2682" s="78"/>
      <c r="D2682" s="78"/>
      <c r="E2682" s="79"/>
      <c r="F2682" s="79"/>
      <c r="G2682" s="79"/>
      <c r="H2682" s="79"/>
      <c r="I2682" s="79"/>
    </row>
    <row r="2683" spans="1:10" hidden="1" outlineLevel="1" x14ac:dyDescent="0.2">
      <c r="A2683" s="62"/>
      <c r="B2683" s="84" t="s">
        <v>567</v>
      </c>
      <c r="C2683" s="78">
        <v>13</v>
      </c>
      <c r="D2683" s="78" t="s">
        <v>158</v>
      </c>
      <c r="E2683" s="79">
        <v>35.590000000000003</v>
      </c>
      <c r="F2683" s="79">
        <v>6.41</v>
      </c>
      <c r="G2683" s="79">
        <f t="shared" ref="G2683:G2688" si="8">ROUND((C2683*(E2683)),2)</f>
        <v>462.67</v>
      </c>
      <c r="H2683" s="79">
        <f t="shared" ref="H2683:H2688" si="9">ROUND((C2683*(F2683)),2)</f>
        <v>83.33</v>
      </c>
      <c r="I2683" s="79"/>
    </row>
    <row r="2684" spans="1:10" hidden="1" outlineLevel="1" x14ac:dyDescent="0.2">
      <c r="A2684" s="62"/>
      <c r="B2684" s="84" t="s">
        <v>568</v>
      </c>
      <c r="C2684" s="87">
        <v>2.3760000000000003E-2</v>
      </c>
      <c r="D2684" s="78" t="s">
        <v>196</v>
      </c>
      <c r="E2684" s="79">
        <v>6292.63</v>
      </c>
      <c r="F2684" s="79">
        <v>952.19</v>
      </c>
      <c r="G2684" s="79">
        <f t="shared" si="8"/>
        <v>149.51</v>
      </c>
      <c r="H2684" s="79">
        <f t="shared" si="9"/>
        <v>22.62</v>
      </c>
      <c r="I2684" s="79"/>
    </row>
    <row r="2685" spans="1:10" hidden="1" outlineLevel="1" x14ac:dyDescent="0.2">
      <c r="A2685" s="62"/>
      <c r="B2685" s="84" t="s">
        <v>569</v>
      </c>
      <c r="C2685" s="87">
        <v>3.1199999999999999E-2</v>
      </c>
      <c r="D2685" s="78" t="s">
        <v>196</v>
      </c>
      <c r="E2685" s="79">
        <v>7254.94</v>
      </c>
      <c r="F2685" s="79">
        <v>1232.3500000000001</v>
      </c>
      <c r="G2685" s="79">
        <f t="shared" si="8"/>
        <v>226.35</v>
      </c>
      <c r="H2685" s="79">
        <f t="shared" si="9"/>
        <v>38.450000000000003</v>
      </c>
      <c r="I2685" s="79"/>
    </row>
    <row r="2686" spans="1:10" hidden="1" outlineLevel="1" x14ac:dyDescent="0.2">
      <c r="A2686" s="62"/>
      <c r="B2686" s="86" t="s">
        <v>570</v>
      </c>
      <c r="C2686" s="87">
        <v>2.0250000000000001E-2</v>
      </c>
      <c r="D2686" s="78" t="s">
        <v>251</v>
      </c>
      <c r="E2686" s="79">
        <v>3281.36</v>
      </c>
      <c r="F2686" s="79">
        <v>590.64</v>
      </c>
      <c r="G2686" s="79">
        <f t="shared" si="8"/>
        <v>66.45</v>
      </c>
      <c r="H2686" s="79">
        <f t="shared" si="9"/>
        <v>11.96</v>
      </c>
      <c r="I2686" s="79"/>
    </row>
    <row r="2687" spans="1:10" hidden="1" outlineLevel="1" x14ac:dyDescent="0.2">
      <c r="A2687" s="62"/>
      <c r="B2687" s="86" t="s">
        <v>571</v>
      </c>
      <c r="C2687" s="87">
        <v>4.0500000000000001E-2</v>
      </c>
      <c r="D2687" s="78" t="s">
        <v>182</v>
      </c>
      <c r="E2687" s="79">
        <v>131.36000000000001</v>
      </c>
      <c r="F2687" s="79">
        <v>23.64</v>
      </c>
      <c r="G2687" s="79">
        <f t="shared" si="8"/>
        <v>5.32</v>
      </c>
      <c r="H2687" s="79">
        <f t="shared" si="9"/>
        <v>0.96</v>
      </c>
      <c r="I2687" s="79"/>
    </row>
    <row r="2688" spans="1:10" hidden="1" outlineLevel="1" x14ac:dyDescent="0.2">
      <c r="A2688" s="62"/>
      <c r="B2688" s="84" t="s">
        <v>572</v>
      </c>
      <c r="C2688" s="78">
        <v>1</v>
      </c>
      <c r="D2688" s="78" t="s">
        <v>176</v>
      </c>
      <c r="E2688" s="79">
        <v>51.91</v>
      </c>
      <c r="F2688" s="79">
        <v>2.34</v>
      </c>
      <c r="G2688" s="79">
        <f t="shared" si="8"/>
        <v>51.91</v>
      </c>
      <c r="H2688" s="79">
        <f t="shared" si="9"/>
        <v>2.34</v>
      </c>
      <c r="I2688" s="79"/>
    </row>
    <row r="2689" spans="1:10" hidden="1" outlineLevel="1" x14ac:dyDescent="0.2">
      <c r="A2689" s="62"/>
      <c r="B2689" s="77" t="s">
        <v>190</v>
      </c>
      <c r="C2689" s="78"/>
      <c r="D2689" s="78"/>
      <c r="E2689" s="79"/>
      <c r="F2689" s="79"/>
      <c r="G2689" s="79"/>
      <c r="H2689" s="79"/>
      <c r="I2689" s="79"/>
    </row>
    <row r="2690" spans="1:10" hidden="1" outlineLevel="1" x14ac:dyDescent="0.2">
      <c r="A2690" s="62"/>
      <c r="B2690" s="84" t="s">
        <v>573</v>
      </c>
      <c r="C2690" s="78">
        <f>+C2683</f>
        <v>13</v>
      </c>
      <c r="D2690" s="78" t="s">
        <v>158</v>
      </c>
      <c r="E2690" s="79">
        <v>24.26</v>
      </c>
      <c r="F2690" s="79">
        <v>0</v>
      </c>
      <c r="G2690" s="79">
        <f>ROUND((C2690*(E2690)),2)</f>
        <v>315.38</v>
      </c>
      <c r="H2690" s="79">
        <f>ROUND((C2690*(F2690)),2)</f>
        <v>0</v>
      </c>
      <c r="I2690" s="79"/>
    </row>
    <row r="2691" spans="1:10" hidden="1" outlineLevel="1" x14ac:dyDescent="0.2">
      <c r="A2691" s="62"/>
      <c r="B2691" s="76" t="s">
        <v>174</v>
      </c>
      <c r="C2691" s="78"/>
      <c r="D2691" s="78"/>
      <c r="E2691" s="79"/>
      <c r="F2691" s="79"/>
      <c r="G2691" s="79">
        <f>SUM(G2683:G2690)</f>
        <v>1277.5900000000001</v>
      </c>
      <c r="H2691" s="79">
        <f>SUM(H2683:H2690)</f>
        <v>159.66000000000003</v>
      </c>
      <c r="I2691" s="79">
        <f>SUM(G2691:H2691)</f>
        <v>1437.2500000000002</v>
      </c>
    </row>
    <row r="2692" spans="1:10" collapsed="1" x14ac:dyDescent="0.2">
      <c r="A2692" s="62"/>
      <c r="C2692" s="78"/>
      <c r="D2692" s="78"/>
      <c r="E2692" s="79"/>
      <c r="F2692" s="79"/>
      <c r="G2692" s="79"/>
      <c r="H2692" s="79"/>
      <c r="I2692" s="79"/>
    </row>
    <row r="2693" spans="1:10" x14ac:dyDescent="0.2">
      <c r="A2693" s="71">
        <f>+A2679+0.01</f>
        <v>113.04000000000002</v>
      </c>
      <c r="B2693" s="72" t="s">
        <v>576</v>
      </c>
      <c r="C2693" s="73">
        <v>1</v>
      </c>
      <c r="D2693" s="73" t="s">
        <v>176</v>
      </c>
      <c r="E2693" s="74"/>
      <c r="F2693" s="74"/>
      <c r="G2693" s="74">
        <f>+G2705/C2695</f>
        <v>1345.8900000000003</v>
      </c>
      <c r="H2693" s="74">
        <f>+H2705/C2695</f>
        <v>170.63</v>
      </c>
      <c r="I2693" s="75">
        <f>+H2693+G2693</f>
        <v>1516.5200000000004</v>
      </c>
      <c r="J2693" s="66" t="s">
        <v>167</v>
      </c>
    </row>
    <row r="2694" spans="1:10" hidden="1" outlineLevel="1" x14ac:dyDescent="0.2">
      <c r="A2694" s="55"/>
      <c r="B2694" s="76" t="s">
        <v>575</v>
      </c>
      <c r="C2694" s="56"/>
      <c r="D2694" s="56"/>
      <c r="E2694" s="57"/>
      <c r="F2694" s="57"/>
      <c r="G2694" s="57"/>
      <c r="H2694" s="57"/>
      <c r="I2694" s="58"/>
      <c r="J2694" s="63"/>
    </row>
    <row r="2695" spans="1:10" hidden="1" outlineLevel="1" x14ac:dyDescent="0.2">
      <c r="A2695" s="55"/>
      <c r="B2695" s="77" t="s">
        <v>169</v>
      </c>
      <c r="C2695" s="78">
        <v>1</v>
      </c>
      <c r="D2695" s="78" t="s">
        <v>176</v>
      </c>
      <c r="E2695" s="57"/>
      <c r="F2695" s="57"/>
      <c r="G2695" s="57"/>
      <c r="H2695" s="57"/>
      <c r="I2695" s="58"/>
      <c r="J2695" s="63"/>
    </row>
    <row r="2696" spans="1:10" hidden="1" outlineLevel="1" x14ac:dyDescent="0.2">
      <c r="A2696" s="62"/>
      <c r="B2696" s="77" t="s">
        <v>170</v>
      </c>
      <c r="C2696" s="78"/>
      <c r="D2696" s="78"/>
      <c r="E2696" s="79"/>
      <c r="F2696" s="79"/>
      <c r="G2696" s="79"/>
      <c r="H2696" s="79"/>
      <c r="I2696" s="79"/>
    </row>
    <row r="2697" spans="1:10" hidden="1" outlineLevel="1" x14ac:dyDescent="0.2">
      <c r="A2697" s="62"/>
      <c r="B2697" s="84" t="s">
        <v>567</v>
      </c>
      <c r="C2697" s="78">
        <v>13</v>
      </c>
      <c r="D2697" s="78" t="s">
        <v>158</v>
      </c>
      <c r="E2697" s="79">
        <v>35.590000000000003</v>
      </c>
      <c r="F2697" s="79">
        <v>6.41</v>
      </c>
      <c r="G2697" s="79">
        <f t="shared" ref="G2697:G2702" si="10">ROUND((C2697*(E2697)),2)</f>
        <v>462.67</v>
      </c>
      <c r="H2697" s="79">
        <f t="shared" ref="H2697:H2702" si="11">ROUND((C2697*(F2697)),2)</f>
        <v>83.33</v>
      </c>
      <c r="I2697" s="79"/>
    </row>
    <row r="2698" spans="1:10" hidden="1" outlineLevel="1" x14ac:dyDescent="0.2">
      <c r="A2698" s="62"/>
      <c r="B2698" s="84" t="s">
        <v>568</v>
      </c>
      <c r="C2698" s="83">
        <v>3.1093333333333337E-2</v>
      </c>
      <c r="D2698" s="78" t="s">
        <v>196</v>
      </c>
      <c r="E2698" s="79">
        <v>6292.63</v>
      </c>
      <c r="F2698" s="79">
        <v>952.19</v>
      </c>
      <c r="G2698" s="79">
        <f t="shared" si="10"/>
        <v>195.66</v>
      </c>
      <c r="H2698" s="79">
        <f t="shared" si="11"/>
        <v>29.61</v>
      </c>
      <c r="I2698" s="79"/>
    </row>
    <row r="2699" spans="1:10" hidden="1" outlineLevel="1" x14ac:dyDescent="0.2">
      <c r="A2699" s="62"/>
      <c r="B2699" s="84" t="s">
        <v>569</v>
      </c>
      <c r="C2699" s="83">
        <v>3.1199999999999999E-2</v>
      </c>
      <c r="D2699" s="78" t="s">
        <v>196</v>
      </c>
      <c r="E2699" s="79">
        <v>7254.94</v>
      </c>
      <c r="F2699" s="79">
        <v>1232.3500000000001</v>
      </c>
      <c r="G2699" s="79">
        <f t="shared" si="10"/>
        <v>226.35</v>
      </c>
      <c r="H2699" s="79">
        <f t="shared" si="11"/>
        <v>38.450000000000003</v>
      </c>
      <c r="I2699" s="79"/>
    </row>
    <row r="2700" spans="1:10" hidden="1" outlineLevel="1" x14ac:dyDescent="0.2">
      <c r="A2700" s="62"/>
      <c r="B2700" s="86" t="s">
        <v>570</v>
      </c>
      <c r="C2700" s="83">
        <v>2.6500000000000003E-2</v>
      </c>
      <c r="D2700" s="78" t="s">
        <v>251</v>
      </c>
      <c r="E2700" s="79">
        <v>3281.36</v>
      </c>
      <c r="F2700" s="79">
        <v>590.64</v>
      </c>
      <c r="G2700" s="79">
        <f t="shared" si="10"/>
        <v>86.96</v>
      </c>
      <c r="H2700" s="79">
        <f t="shared" si="11"/>
        <v>15.65</v>
      </c>
      <c r="I2700" s="79"/>
    </row>
    <row r="2701" spans="1:10" hidden="1" outlineLevel="1" x14ac:dyDescent="0.2">
      <c r="A2701" s="62"/>
      <c r="B2701" s="86" t="s">
        <v>571</v>
      </c>
      <c r="C2701" s="83">
        <v>5.3000000000000005E-2</v>
      </c>
      <c r="D2701" s="78" t="s">
        <v>182</v>
      </c>
      <c r="E2701" s="79">
        <v>131.36000000000001</v>
      </c>
      <c r="F2701" s="79">
        <v>23.64</v>
      </c>
      <c r="G2701" s="79">
        <f t="shared" si="10"/>
        <v>6.96</v>
      </c>
      <c r="H2701" s="79">
        <f t="shared" si="11"/>
        <v>1.25</v>
      </c>
      <c r="I2701" s="79"/>
    </row>
    <row r="2702" spans="1:10" hidden="1" outlineLevel="1" x14ac:dyDescent="0.2">
      <c r="A2702" s="62"/>
      <c r="B2702" s="84" t="s">
        <v>572</v>
      </c>
      <c r="C2702" s="78">
        <v>1</v>
      </c>
      <c r="D2702" s="78" t="s">
        <v>176</v>
      </c>
      <c r="E2702" s="79">
        <v>51.91</v>
      </c>
      <c r="F2702" s="79">
        <v>2.34</v>
      </c>
      <c r="G2702" s="79">
        <f t="shared" si="10"/>
        <v>51.91</v>
      </c>
      <c r="H2702" s="79">
        <f t="shared" si="11"/>
        <v>2.34</v>
      </c>
      <c r="I2702" s="79"/>
    </row>
    <row r="2703" spans="1:10" hidden="1" outlineLevel="1" x14ac:dyDescent="0.2">
      <c r="A2703" s="62"/>
      <c r="B2703" s="77" t="s">
        <v>190</v>
      </c>
      <c r="C2703" s="78"/>
      <c r="D2703" s="78"/>
      <c r="E2703" s="79"/>
      <c r="F2703" s="79"/>
      <c r="G2703" s="79"/>
      <c r="H2703" s="79"/>
      <c r="I2703" s="79"/>
    </row>
    <row r="2704" spans="1:10" hidden="1" outlineLevel="1" x14ac:dyDescent="0.2">
      <c r="A2704" s="62"/>
      <c r="B2704" s="84" t="s">
        <v>573</v>
      </c>
      <c r="C2704" s="78">
        <f>+C2697</f>
        <v>13</v>
      </c>
      <c r="D2704" s="78" t="s">
        <v>158</v>
      </c>
      <c r="E2704" s="79">
        <v>24.26</v>
      </c>
      <c r="F2704" s="79">
        <v>0</v>
      </c>
      <c r="G2704" s="79">
        <f>ROUND((C2704*(E2704)),2)</f>
        <v>315.38</v>
      </c>
      <c r="H2704" s="79">
        <f>ROUND((C2704*(F2704)),2)</f>
        <v>0</v>
      </c>
      <c r="I2704" s="79"/>
    </row>
    <row r="2705" spans="1:10" hidden="1" outlineLevel="1" x14ac:dyDescent="0.2">
      <c r="A2705" s="62"/>
      <c r="B2705" s="76" t="s">
        <v>174</v>
      </c>
      <c r="C2705" s="78"/>
      <c r="D2705" s="78"/>
      <c r="E2705" s="79"/>
      <c r="F2705" s="79"/>
      <c r="G2705" s="79">
        <f>SUM(G2697:G2704)</f>
        <v>1345.8900000000003</v>
      </c>
      <c r="H2705" s="79">
        <f>SUM(H2697:H2704)</f>
        <v>170.63</v>
      </c>
      <c r="I2705" s="79">
        <f>SUM(G2705:H2705)</f>
        <v>1516.5200000000004</v>
      </c>
    </row>
    <row r="2706" spans="1:10" collapsed="1" x14ac:dyDescent="0.2">
      <c r="A2706" s="62"/>
      <c r="C2706" s="78"/>
      <c r="D2706" s="78"/>
      <c r="E2706" s="79"/>
      <c r="F2706" s="79"/>
      <c r="G2706" s="79"/>
      <c r="H2706" s="79"/>
      <c r="I2706" s="79"/>
    </row>
    <row r="2707" spans="1:10" x14ac:dyDescent="0.2">
      <c r="A2707" s="71">
        <f>+A2693+0.01</f>
        <v>113.05000000000003</v>
      </c>
      <c r="B2707" s="72" t="s">
        <v>577</v>
      </c>
      <c r="C2707" s="73">
        <v>1</v>
      </c>
      <c r="D2707" s="73" t="s">
        <v>176</v>
      </c>
      <c r="E2707" s="74"/>
      <c r="F2707" s="74"/>
      <c r="G2707" s="74">
        <f>+G2719/C2709</f>
        <v>1482.48</v>
      </c>
      <c r="H2707" s="74">
        <f>+H2719/C2709</f>
        <v>192.56000000000003</v>
      </c>
      <c r="I2707" s="75">
        <f>+H2707+G2707</f>
        <v>1675.04</v>
      </c>
      <c r="J2707" s="66" t="s">
        <v>167</v>
      </c>
    </row>
    <row r="2708" spans="1:10" hidden="1" outlineLevel="1" x14ac:dyDescent="0.2">
      <c r="A2708" s="55"/>
      <c r="B2708" s="76" t="s">
        <v>575</v>
      </c>
      <c r="C2708" s="56"/>
      <c r="D2708" s="56"/>
      <c r="E2708" s="57"/>
      <c r="F2708" s="57"/>
      <c r="G2708" s="57"/>
      <c r="H2708" s="57"/>
      <c r="I2708" s="58"/>
      <c r="J2708" s="63"/>
    </row>
    <row r="2709" spans="1:10" hidden="1" outlineLevel="1" x14ac:dyDescent="0.2">
      <c r="A2709" s="55"/>
      <c r="B2709" s="77" t="s">
        <v>169</v>
      </c>
      <c r="C2709" s="78">
        <v>1</v>
      </c>
      <c r="D2709" s="78" t="s">
        <v>176</v>
      </c>
      <c r="E2709" s="57"/>
      <c r="F2709" s="57"/>
      <c r="G2709" s="57"/>
      <c r="H2709" s="57"/>
      <c r="I2709" s="58"/>
      <c r="J2709" s="63"/>
    </row>
    <row r="2710" spans="1:10" hidden="1" outlineLevel="1" x14ac:dyDescent="0.2">
      <c r="A2710" s="62"/>
      <c r="B2710" s="77" t="s">
        <v>170</v>
      </c>
      <c r="C2710" s="78"/>
      <c r="D2710" s="78"/>
      <c r="E2710" s="79"/>
      <c r="F2710" s="79"/>
      <c r="G2710" s="79"/>
      <c r="H2710" s="79"/>
      <c r="I2710" s="79"/>
    </row>
    <row r="2711" spans="1:10" hidden="1" outlineLevel="1" x14ac:dyDescent="0.2">
      <c r="A2711" s="62"/>
      <c r="B2711" s="84" t="s">
        <v>567</v>
      </c>
      <c r="C2711" s="78">
        <v>13</v>
      </c>
      <c r="D2711" s="78" t="s">
        <v>158</v>
      </c>
      <c r="E2711" s="79">
        <v>35.590000000000003</v>
      </c>
      <c r="F2711" s="79">
        <v>6.41</v>
      </c>
      <c r="G2711" s="79">
        <f t="shared" ref="G2711:G2716" si="12">ROUND((C2711*(E2711)),2)</f>
        <v>462.67</v>
      </c>
      <c r="H2711" s="79">
        <f t="shared" ref="H2711:H2716" si="13">ROUND((C2711*(F2711)),2)</f>
        <v>83.33</v>
      </c>
      <c r="I2711" s="79"/>
    </row>
    <row r="2712" spans="1:10" hidden="1" outlineLevel="1" x14ac:dyDescent="0.2">
      <c r="A2712" s="62"/>
      <c r="B2712" s="84" t="s">
        <v>568</v>
      </c>
      <c r="C2712" s="83">
        <v>4.5760000000000009E-2</v>
      </c>
      <c r="D2712" s="78" t="s">
        <v>196</v>
      </c>
      <c r="E2712" s="79">
        <v>6292.63</v>
      </c>
      <c r="F2712" s="79">
        <v>952.19</v>
      </c>
      <c r="G2712" s="79">
        <f t="shared" si="12"/>
        <v>287.95</v>
      </c>
      <c r="H2712" s="79">
        <f t="shared" si="13"/>
        <v>43.57</v>
      </c>
      <c r="I2712" s="79"/>
    </row>
    <row r="2713" spans="1:10" hidden="1" outlineLevel="1" x14ac:dyDescent="0.2">
      <c r="A2713" s="62"/>
      <c r="B2713" s="84" t="s">
        <v>569</v>
      </c>
      <c r="C2713" s="83">
        <v>3.1199999999999999E-2</v>
      </c>
      <c r="D2713" s="78" t="s">
        <v>196</v>
      </c>
      <c r="E2713" s="79">
        <v>7254.94</v>
      </c>
      <c r="F2713" s="79">
        <v>1232.3500000000001</v>
      </c>
      <c r="G2713" s="79">
        <f t="shared" si="12"/>
        <v>226.35</v>
      </c>
      <c r="H2713" s="79">
        <f t="shared" si="13"/>
        <v>38.450000000000003</v>
      </c>
      <c r="I2713" s="79"/>
    </row>
    <row r="2714" spans="1:10" hidden="1" outlineLevel="1" x14ac:dyDescent="0.2">
      <c r="A2714" s="62"/>
      <c r="B2714" s="86" t="s">
        <v>570</v>
      </c>
      <c r="C2714" s="83">
        <v>3.9E-2</v>
      </c>
      <c r="D2714" s="78" t="s">
        <v>251</v>
      </c>
      <c r="E2714" s="79">
        <v>3281.36</v>
      </c>
      <c r="F2714" s="79">
        <v>590.64</v>
      </c>
      <c r="G2714" s="79">
        <f t="shared" si="12"/>
        <v>127.97</v>
      </c>
      <c r="H2714" s="79">
        <f t="shared" si="13"/>
        <v>23.03</v>
      </c>
      <c r="I2714" s="79"/>
    </row>
    <row r="2715" spans="1:10" hidden="1" outlineLevel="1" x14ac:dyDescent="0.2">
      <c r="A2715" s="62"/>
      <c r="B2715" s="86" t="s">
        <v>571</v>
      </c>
      <c r="C2715" s="83">
        <v>7.8E-2</v>
      </c>
      <c r="D2715" s="78" t="s">
        <v>182</v>
      </c>
      <c r="E2715" s="79">
        <v>131.36000000000001</v>
      </c>
      <c r="F2715" s="79">
        <v>23.64</v>
      </c>
      <c r="G2715" s="79">
        <f t="shared" si="12"/>
        <v>10.25</v>
      </c>
      <c r="H2715" s="79">
        <f t="shared" si="13"/>
        <v>1.84</v>
      </c>
      <c r="I2715" s="79"/>
    </row>
    <row r="2716" spans="1:10" hidden="1" outlineLevel="1" x14ac:dyDescent="0.2">
      <c r="A2716" s="62"/>
      <c r="B2716" s="84" t="s">
        <v>572</v>
      </c>
      <c r="C2716" s="78">
        <v>1</v>
      </c>
      <c r="D2716" s="78" t="s">
        <v>176</v>
      </c>
      <c r="E2716" s="79">
        <v>51.91</v>
      </c>
      <c r="F2716" s="79">
        <v>2.34</v>
      </c>
      <c r="G2716" s="79">
        <f t="shared" si="12"/>
        <v>51.91</v>
      </c>
      <c r="H2716" s="79">
        <f t="shared" si="13"/>
        <v>2.34</v>
      </c>
      <c r="I2716" s="79"/>
    </row>
    <row r="2717" spans="1:10" hidden="1" outlineLevel="1" x14ac:dyDescent="0.2">
      <c r="A2717" s="62"/>
      <c r="B2717" s="77" t="s">
        <v>190</v>
      </c>
      <c r="C2717" s="78"/>
      <c r="D2717" s="78"/>
      <c r="E2717" s="79"/>
      <c r="F2717" s="79"/>
      <c r="G2717" s="79"/>
      <c r="H2717" s="79"/>
      <c r="I2717" s="79"/>
    </row>
    <row r="2718" spans="1:10" hidden="1" outlineLevel="1" x14ac:dyDescent="0.2">
      <c r="A2718" s="62"/>
      <c r="B2718" s="84" t="s">
        <v>573</v>
      </c>
      <c r="C2718" s="78">
        <f>+C2711</f>
        <v>13</v>
      </c>
      <c r="D2718" s="78" t="s">
        <v>158</v>
      </c>
      <c r="E2718" s="79">
        <v>24.26</v>
      </c>
      <c r="F2718" s="79">
        <v>0</v>
      </c>
      <c r="G2718" s="79">
        <f>ROUND((C2718*(E2718)),2)</f>
        <v>315.38</v>
      </c>
      <c r="H2718" s="79">
        <f>ROUND((C2718*(F2718)),2)</f>
        <v>0</v>
      </c>
      <c r="I2718" s="79"/>
    </row>
    <row r="2719" spans="1:10" hidden="1" outlineLevel="1" x14ac:dyDescent="0.2">
      <c r="A2719" s="62"/>
      <c r="B2719" s="76" t="s">
        <v>174</v>
      </c>
      <c r="C2719" s="78"/>
      <c r="D2719" s="78"/>
      <c r="E2719" s="79"/>
      <c r="F2719" s="79"/>
      <c r="G2719" s="79">
        <f>SUM(G2711:G2718)</f>
        <v>1482.48</v>
      </c>
      <c r="H2719" s="79">
        <f>SUM(H2711:H2718)</f>
        <v>192.56000000000003</v>
      </c>
      <c r="I2719" s="79">
        <f>SUM(G2719:H2719)</f>
        <v>1675.04</v>
      </c>
    </row>
    <row r="2720" spans="1:10" collapsed="1" x14ac:dyDescent="0.2"/>
    <row r="2721" spans="1:10" ht="24" x14ac:dyDescent="0.2">
      <c r="A2721" s="71">
        <f>+A2707+0.01</f>
        <v>113.06000000000003</v>
      </c>
      <c r="B2721" s="72" t="s">
        <v>578</v>
      </c>
      <c r="C2721" s="73">
        <v>1</v>
      </c>
      <c r="D2721" s="73" t="s">
        <v>176</v>
      </c>
      <c r="E2721" s="74"/>
      <c r="F2721" s="74"/>
      <c r="G2721" s="74">
        <f>+G2733/C2723</f>
        <v>1759.3600000000001</v>
      </c>
      <c r="H2721" s="74">
        <f>+H2733/C2723</f>
        <v>234.46</v>
      </c>
      <c r="I2721" s="75">
        <f>+H2721+G2721</f>
        <v>1993.8200000000002</v>
      </c>
      <c r="J2721" s="66" t="s">
        <v>167</v>
      </c>
    </row>
    <row r="2722" spans="1:10" hidden="1" outlineLevel="1" x14ac:dyDescent="0.2">
      <c r="A2722" s="55"/>
      <c r="B2722" s="76" t="s">
        <v>575</v>
      </c>
      <c r="C2722" s="56"/>
      <c r="D2722" s="56"/>
      <c r="E2722" s="57"/>
      <c r="F2722" s="57"/>
      <c r="G2722" s="57"/>
      <c r="H2722" s="57"/>
      <c r="I2722" s="58"/>
      <c r="J2722" s="63"/>
    </row>
    <row r="2723" spans="1:10" hidden="1" outlineLevel="1" x14ac:dyDescent="0.2">
      <c r="A2723" s="55"/>
      <c r="B2723" s="77" t="s">
        <v>169</v>
      </c>
      <c r="C2723" s="78">
        <v>1</v>
      </c>
      <c r="D2723" s="78" t="s">
        <v>176</v>
      </c>
      <c r="E2723" s="57"/>
      <c r="F2723" s="57"/>
      <c r="G2723" s="57"/>
      <c r="H2723" s="57"/>
      <c r="I2723" s="58"/>
      <c r="J2723" s="63"/>
    </row>
    <row r="2724" spans="1:10" hidden="1" outlineLevel="1" x14ac:dyDescent="0.2">
      <c r="A2724" s="62"/>
      <c r="B2724" s="77" t="s">
        <v>170</v>
      </c>
      <c r="C2724" s="78"/>
      <c r="D2724" s="78"/>
      <c r="E2724" s="79"/>
      <c r="F2724" s="79"/>
      <c r="G2724" s="79"/>
      <c r="H2724" s="79"/>
      <c r="I2724" s="79"/>
    </row>
    <row r="2725" spans="1:10" hidden="1" outlineLevel="1" x14ac:dyDescent="0.2">
      <c r="A2725" s="62"/>
      <c r="B2725" s="84" t="s">
        <v>567</v>
      </c>
      <c r="C2725" s="78">
        <v>13</v>
      </c>
      <c r="D2725" s="78" t="s">
        <v>158</v>
      </c>
      <c r="E2725" s="79">
        <v>35.590000000000003</v>
      </c>
      <c r="F2725" s="79">
        <v>6.41</v>
      </c>
      <c r="G2725" s="79">
        <f t="shared" ref="G2725:G2730" si="14">ROUND((C2725*(E2725)),2)</f>
        <v>462.67</v>
      </c>
      <c r="H2725" s="79">
        <f t="shared" ref="H2725:H2730" si="15">ROUND((C2725*(F2725)),2)</f>
        <v>83.33</v>
      </c>
      <c r="I2725" s="79"/>
    </row>
    <row r="2726" spans="1:10" hidden="1" outlineLevel="1" x14ac:dyDescent="0.2">
      <c r="A2726" s="62"/>
      <c r="B2726" s="84" t="s">
        <v>568</v>
      </c>
      <c r="C2726" s="83">
        <v>8.976000000000002E-2</v>
      </c>
      <c r="D2726" s="78" t="s">
        <v>196</v>
      </c>
      <c r="E2726" s="79">
        <v>6292.63</v>
      </c>
      <c r="F2726" s="79">
        <v>952.19</v>
      </c>
      <c r="G2726" s="79">
        <f t="shared" si="14"/>
        <v>564.83000000000004</v>
      </c>
      <c r="H2726" s="79">
        <f t="shared" si="15"/>
        <v>85.47</v>
      </c>
      <c r="I2726" s="79"/>
    </row>
    <row r="2727" spans="1:10" hidden="1" outlineLevel="1" x14ac:dyDescent="0.2">
      <c r="A2727" s="62"/>
      <c r="B2727" s="84" t="s">
        <v>569</v>
      </c>
      <c r="C2727" s="83">
        <v>3.1199999999999999E-2</v>
      </c>
      <c r="D2727" s="78" t="s">
        <v>196</v>
      </c>
      <c r="E2727" s="79">
        <v>7254.94</v>
      </c>
      <c r="F2727" s="79">
        <v>1232.3500000000001</v>
      </c>
      <c r="G2727" s="79">
        <f t="shared" si="14"/>
        <v>226.35</v>
      </c>
      <c r="H2727" s="79">
        <f t="shared" si="15"/>
        <v>38.450000000000003</v>
      </c>
      <c r="I2727" s="79"/>
    </row>
    <row r="2728" spans="1:10" hidden="1" outlineLevel="1" x14ac:dyDescent="0.2">
      <c r="A2728" s="62"/>
      <c r="B2728" s="86" t="s">
        <v>570</v>
      </c>
      <c r="C2728" s="83">
        <v>3.9E-2</v>
      </c>
      <c r="D2728" s="78" t="s">
        <v>251</v>
      </c>
      <c r="E2728" s="79">
        <v>3281.36</v>
      </c>
      <c r="F2728" s="79">
        <v>590.64</v>
      </c>
      <c r="G2728" s="79">
        <f t="shared" si="14"/>
        <v>127.97</v>
      </c>
      <c r="H2728" s="79">
        <f t="shared" si="15"/>
        <v>23.03</v>
      </c>
      <c r="I2728" s="79"/>
    </row>
    <row r="2729" spans="1:10" hidden="1" outlineLevel="1" x14ac:dyDescent="0.2">
      <c r="A2729" s="62"/>
      <c r="B2729" s="86" t="s">
        <v>571</v>
      </c>
      <c r="C2729" s="83">
        <v>7.8E-2</v>
      </c>
      <c r="D2729" s="78" t="s">
        <v>182</v>
      </c>
      <c r="E2729" s="79">
        <v>131.36000000000001</v>
      </c>
      <c r="F2729" s="79">
        <v>23.64</v>
      </c>
      <c r="G2729" s="79">
        <f t="shared" si="14"/>
        <v>10.25</v>
      </c>
      <c r="H2729" s="79">
        <f t="shared" si="15"/>
        <v>1.84</v>
      </c>
      <c r="I2729" s="79"/>
    </row>
    <row r="2730" spans="1:10" hidden="1" outlineLevel="1" x14ac:dyDescent="0.2">
      <c r="A2730" s="62"/>
      <c r="B2730" s="84" t="s">
        <v>572</v>
      </c>
      <c r="C2730" s="78">
        <v>1</v>
      </c>
      <c r="D2730" s="78" t="s">
        <v>176</v>
      </c>
      <c r="E2730" s="79">
        <v>51.91</v>
      </c>
      <c r="F2730" s="79">
        <v>2.34</v>
      </c>
      <c r="G2730" s="79">
        <f t="shared" si="14"/>
        <v>51.91</v>
      </c>
      <c r="H2730" s="79">
        <f t="shared" si="15"/>
        <v>2.34</v>
      </c>
      <c r="I2730" s="79"/>
    </row>
    <row r="2731" spans="1:10" hidden="1" outlineLevel="1" x14ac:dyDescent="0.2">
      <c r="A2731" s="62"/>
      <c r="B2731" s="77" t="s">
        <v>190</v>
      </c>
      <c r="C2731" s="78"/>
      <c r="D2731" s="78"/>
      <c r="E2731" s="79"/>
      <c r="F2731" s="79"/>
      <c r="G2731" s="79"/>
      <c r="H2731" s="79"/>
      <c r="I2731" s="79"/>
    </row>
    <row r="2732" spans="1:10" hidden="1" outlineLevel="1" x14ac:dyDescent="0.2">
      <c r="A2732" s="62"/>
      <c r="B2732" s="84" t="s">
        <v>573</v>
      </c>
      <c r="C2732" s="78">
        <f>+C2725</f>
        <v>13</v>
      </c>
      <c r="D2732" s="78" t="s">
        <v>158</v>
      </c>
      <c r="E2732" s="79">
        <v>24.26</v>
      </c>
      <c r="F2732" s="79">
        <v>0</v>
      </c>
      <c r="G2732" s="79">
        <f>ROUND((C2732*(E2732)),2)</f>
        <v>315.38</v>
      </c>
      <c r="H2732" s="79">
        <f>ROUND((C2732*(F2732)),2)</f>
        <v>0</v>
      </c>
      <c r="I2732" s="79"/>
    </row>
    <row r="2733" spans="1:10" hidden="1" outlineLevel="1" x14ac:dyDescent="0.2">
      <c r="A2733" s="62"/>
      <c r="B2733" s="76" t="s">
        <v>174</v>
      </c>
      <c r="C2733" s="78"/>
      <c r="D2733" s="78"/>
      <c r="E2733" s="79"/>
      <c r="F2733" s="79"/>
      <c r="G2733" s="79">
        <f>SUM(G2725:G2732)</f>
        <v>1759.3600000000001</v>
      </c>
      <c r="H2733" s="79">
        <f>SUM(H2725:H2732)</f>
        <v>234.46</v>
      </c>
      <c r="I2733" s="79">
        <f>SUM(G2733:H2733)</f>
        <v>1993.8200000000002</v>
      </c>
    </row>
    <row r="2734" spans="1:10" collapsed="1" x14ac:dyDescent="0.2"/>
    <row r="2735" spans="1:10" ht="24" x14ac:dyDescent="0.2">
      <c r="A2735" s="71">
        <f>+A2721+0.01</f>
        <v>113.07000000000004</v>
      </c>
      <c r="B2735" s="72" t="s">
        <v>579</v>
      </c>
      <c r="C2735" s="73">
        <v>1</v>
      </c>
      <c r="D2735" s="73" t="s">
        <v>176</v>
      </c>
      <c r="E2735" s="74"/>
      <c r="F2735" s="74"/>
      <c r="G2735" s="74">
        <f>+G2747/C2737</f>
        <v>1892.2599999999998</v>
      </c>
      <c r="H2735" s="74">
        <f>+H2747/C2737</f>
        <v>258.39</v>
      </c>
      <c r="I2735" s="75">
        <f>+H2735+G2735</f>
        <v>2150.6499999999996</v>
      </c>
      <c r="J2735" s="66" t="s">
        <v>167</v>
      </c>
    </row>
    <row r="2736" spans="1:10" hidden="1" outlineLevel="1" x14ac:dyDescent="0.2">
      <c r="A2736" s="55"/>
      <c r="B2736" s="76" t="s">
        <v>575</v>
      </c>
      <c r="C2736" s="56"/>
      <c r="D2736" s="56"/>
      <c r="E2736" s="57"/>
      <c r="F2736" s="57"/>
      <c r="G2736" s="57"/>
      <c r="H2736" s="57"/>
      <c r="I2736" s="58"/>
      <c r="J2736" s="63"/>
    </row>
    <row r="2737" spans="1:10" hidden="1" outlineLevel="1" x14ac:dyDescent="0.2">
      <c r="A2737" s="55"/>
      <c r="B2737" s="77" t="s">
        <v>169</v>
      </c>
      <c r="C2737" s="78">
        <v>1</v>
      </c>
      <c r="D2737" s="78" t="s">
        <v>176</v>
      </c>
      <c r="E2737" s="57"/>
      <c r="F2737" s="57"/>
      <c r="G2737" s="57"/>
      <c r="H2737" s="57"/>
      <c r="I2737" s="58"/>
      <c r="J2737" s="63"/>
    </row>
    <row r="2738" spans="1:10" hidden="1" outlineLevel="1" x14ac:dyDescent="0.2">
      <c r="A2738" s="62"/>
      <c r="B2738" s="77" t="s">
        <v>170</v>
      </c>
      <c r="C2738" s="78"/>
      <c r="D2738" s="78"/>
      <c r="E2738" s="79"/>
      <c r="F2738" s="79"/>
      <c r="G2738" s="79"/>
      <c r="H2738" s="79"/>
      <c r="I2738" s="79"/>
    </row>
    <row r="2739" spans="1:10" hidden="1" outlineLevel="1" x14ac:dyDescent="0.2">
      <c r="A2739" s="62"/>
      <c r="B2739" s="84" t="s">
        <v>567</v>
      </c>
      <c r="C2739" s="78">
        <v>13</v>
      </c>
      <c r="D2739" s="78" t="s">
        <v>158</v>
      </c>
      <c r="E2739" s="79">
        <v>35.590000000000003</v>
      </c>
      <c r="F2739" s="79">
        <v>6.41</v>
      </c>
      <c r="G2739" s="79">
        <f t="shared" ref="G2739:G2744" si="16">ROUND((C2739*(E2739)),2)</f>
        <v>462.67</v>
      </c>
      <c r="H2739" s="79">
        <f t="shared" ref="H2739:H2744" si="17">ROUND((C2739*(F2739)),2)</f>
        <v>83.33</v>
      </c>
      <c r="I2739" s="79"/>
    </row>
    <row r="2740" spans="1:10" hidden="1" outlineLevel="1" x14ac:dyDescent="0.2">
      <c r="A2740" s="62"/>
      <c r="B2740" s="84" t="s">
        <v>568</v>
      </c>
      <c r="C2740" s="83">
        <v>8.976000000000002E-2</v>
      </c>
      <c r="D2740" s="78" t="s">
        <v>196</v>
      </c>
      <c r="E2740" s="79">
        <v>6292.63</v>
      </c>
      <c r="F2740" s="79">
        <v>952.19</v>
      </c>
      <c r="G2740" s="79">
        <f t="shared" si="16"/>
        <v>564.83000000000004</v>
      </c>
      <c r="H2740" s="79">
        <f t="shared" si="17"/>
        <v>85.47</v>
      </c>
      <c r="I2740" s="79"/>
    </row>
    <row r="2741" spans="1:10" hidden="1" outlineLevel="1" x14ac:dyDescent="0.2">
      <c r="A2741" s="62"/>
      <c r="B2741" s="84" t="s">
        <v>569</v>
      </c>
      <c r="C2741" s="83">
        <v>3.1199999999999999E-2</v>
      </c>
      <c r="D2741" s="78" t="s">
        <v>196</v>
      </c>
      <c r="E2741" s="79">
        <v>7254.94</v>
      </c>
      <c r="F2741" s="79">
        <v>1232.3500000000001</v>
      </c>
      <c r="G2741" s="79">
        <f t="shared" si="16"/>
        <v>226.35</v>
      </c>
      <c r="H2741" s="79">
        <f t="shared" si="17"/>
        <v>38.450000000000003</v>
      </c>
      <c r="I2741" s="79"/>
    </row>
    <row r="2742" spans="1:10" hidden="1" outlineLevel="1" x14ac:dyDescent="0.2">
      <c r="A2742" s="62"/>
      <c r="B2742" s="86" t="s">
        <v>570</v>
      </c>
      <c r="C2742" s="83">
        <v>7.6499999999999999E-2</v>
      </c>
      <c r="D2742" s="78" t="s">
        <v>251</v>
      </c>
      <c r="E2742" s="79">
        <v>3281.36</v>
      </c>
      <c r="F2742" s="79">
        <v>590.64</v>
      </c>
      <c r="G2742" s="79">
        <f t="shared" si="16"/>
        <v>251.02</v>
      </c>
      <c r="H2742" s="79">
        <f t="shared" si="17"/>
        <v>45.18</v>
      </c>
      <c r="I2742" s="79"/>
    </row>
    <row r="2743" spans="1:10" hidden="1" outlineLevel="1" x14ac:dyDescent="0.2">
      <c r="A2743" s="62"/>
      <c r="B2743" s="86" t="s">
        <v>571</v>
      </c>
      <c r="C2743" s="83">
        <v>0.153</v>
      </c>
      <c r="D2743" s="78" t="s">
        <v>182</v>
      </c>
      <c r="E2743" s="79">
        <v>131.36000000000001</v>
      </c>
      <c r="F2743" s="79">
        <v>23.64</v>
      </c>
      <c r="G2743" s="79">
        <f t="shared" si="16"/>
        <v>20.100000000000001</v>
      </c>
      <c r="H2743" s="79">
        <f t="shared" si="17"/>
        <v>3.62</v>
      </c>
      <c r="I2743" s="79"/>
    </row>
    <row r="2744" spans="1:10" hidden="1" outlineLevel="1" x14ac:dyDescent="0.2">
      <c r="A2744" s="62"/>
      <c r="B2744" s="84" t="s">
        <v>572</v>
      </c>
      <c r="C2744" s="78">
        <v>1</v>
      </c>
      <c r="D2744" s="78" t="s">
        <v>176</v>
      </c>
      <c r="E2744" s="79">
        <v>51.91</v>
      </c>
      <c r="F2744" s="79">
        <v>2.34</v>
      </c>
      <c r="G2744" s="79">
        <f t="shared" si="16"/>
        <v>51.91</v>
      </c>
      <c r="H2744" s="79">
        <f t="shared" si="17"/>
        <v>2.34</v>
      </c>
      <c r="I2744" s="79"/>
    </row>
    <row r="2745" spans="1:10" hidden="1" outlineLevel="1" x14ac:dyDescent="0.2">
      <c r="A2745" s="62"/>
      <c r="B2745" s="77" t="s">
        <v>190</v>
      </c>
      <c r="C2745" s="78"/>
      <c r="D2745" s="78"/>
      <c r="E2745" s="79"/>
      <c r="F2745" s="79"/>
      <c r="G2745" s="79"/>
      <c r="H2745" s="79"/>
      <c r="I2745" s="79"/>
    </row>
    <row r="2746" spans="1:10" hidden="1" outlineLevel="1" x14ac:dyDescent="0.2">
      <c r="A2746" s="62"/>
      <c r="B2746" s="84" t="s">
        <v>573</v>
      </c>
      <c r="C2746" s="78">
        <f>+C2739</f>
        <v>13</v>
      </c>
      <c r="D2746" s="78" t="s">
        <v>158</v>
      </c>
      <c r="E2746" s="79">
        <v>24.26</v>
      </c>
      <c r="F2746" s="79">
        <v>0</v>
      </c>
      <c r="G2746" s="79">
        <f>ROUND((C2746*(E2746)),2)</f>
        <v>315.38</v>
      </c>
      <c r="H2746" s="79">
        <f>ROUND((C2746*(F2746)),2)</f>
        <v>0</v>
      </c>
      <c r="I2746" s="79"/>
    </row>
    <row r="2747" spans="1:10" hidden="1" outlineLevel="1" x14ac:dyDescent="0.2">
      <c r="A2747" s="62"/>
      <c r="B2747" s="76" t="s">
        <v>174</v>
      </c>
      <c r="C2747" s="78"/>
      <c r="D2747" s="78"/>
      <c r="E2747" s="79"/>
      <c r="F2747" s="79"/>
      <c r="G2747" s="79">
        <f>SUM(G2739:G2746)</f>
        <v>1892.2599999999998</v>
      </c>
      <c r="H2747" s="79">
        <f>SUM(H2739:H2746)</f>
        <v>258.39</v>
      </c>
      <c r="I2747" s="79">
        <f>SUM(G2747:H2747)</f>
        <v>2150.6499999999996</v>
      </c>
    </row>
    <row r="2748" spans="1:10" collapsed="1" x14ac:dyDescent="0.2"/>
    <row r="2749" spans="1:10" x14ac:dyDescent="0.2">
      <c r="A2749" s="71">
        <f>+A2735+0.01</f>
        <v>113.08000000000004</v>
      </c>
      <c r="B2749" s="72" t="s">
        <v>580</v>
      </c>
      <c r="C2749" s="73">
        <v>1</v>
      </c>
      <c r="D2749" s="73" t="s">
        <v>176</v>
      </c>
      <c r="E2749" s="74"/>
      <c r="F2749" s="74"/>
      <c r="G2749" s="74">
        <f>+G2761/C2751</f>
        <v>1563.0800000000002</v>
      </c>
      <c r="H2749" s="74">
        <f>+H2761/C2751</f>
        <v>203.17000000000002</v>
      </c>
      <c r="I2749" s="75">
        <f>+H2749+G2749</f>
        <v>1766.2500000000002</v>
      </c>
      <c r="J2749" s="66" t="s">
        <v>167</v>
      </c>
    </row>
    <row r="2750" spans="1:10" hidden="1" outlineLevel="1" x14ac:dyDescent="0.2">
      <c r="A2750" s="55"/>
      <c r="B2750" s="76" t="s">
        <v>581</v>
      </c>
      <c r="C2750" s="56"/>
      <c r="D2750" s="56"/>
      <c r="E2750" s="57"/>
      <c r="F2750" s="57"/>
      <c r="G2750" s="57"/>
      <c r="H2750" s="57"/>
      <c r="I2750" s="58"/>
      <c r="J2750" s="63"/>
    </row>
    <row r="2751" spans="1:10" hidden="1" outlineLevel="1" x14ac:dyDescent="0.2">
      <c r="A2751" s="55"/>
      <c r="B2751" s="77" t="s">
        <v>169</v>
      </c>
      <c r="C2751" s="78">
        <v>1</v>
      </c>
      <c r="D2751" s="78" t="s">
        <v>176</v>
      </c>
      <c r="E2751" s="57"/>
      <c r="F2751" s="57"/>
      <c r="G2751" s="57"/>
      <c r="H2751" s="57"/>
      <c r="I2751" s="58"/>
      <c r="J2751" s="63"/>
    </row>
    <row r="2752" spans="1:10" hidden="1" outlineLevel="1" x14ac:dyDescent="0.2">
      <c r="A2752" s="62"/>
      <c r="B2752" s="77" t="s">
        <v>170</v>
      </c>
      <c r="C2752" s="78"/>
      <c r="D2752" s="78"/>
      <c r="E2752" s="79"/>
      <c r="F2752" s="79"/>
      <c r="G2752" s="79"/>
      <c r="H2752" s="79"/>
      <c r="I2752" s="79"/>
    </row>
    <row r="2753" spans="1:10" hidden="1" outlineLevel="1" x14ac:dyDescent="0.2">
      <c r="A2753" s="62"/>
      <c r="B2753" s="84" t="s">
        <v>567</v>
      </c>
      <c r="C2753" s="78">
        <v>13</v>
      </c>
      <c r="D2753" s="78" t="s">
        <v>158</v>
      </c>
      <c r="E2753" s="79">
        <v>46.61</v>
      </c>
      <c r="F2753" s="79">
        <v>8.39</v>
      </c>
      <c r="G2753" s="79">
        <f t="shared" ref="G2753:G2758" si="18">ROUND((C2753*(E2753)),2)</f>
        <v>605.92999999999995</v>
      </c>
      <c r="H2753" s="79">
        <f t="shared" ref="H2753:H2758" si="19">ROUND((C2753*(F2753)),2)</f>
        <v>109.07</v>
      </c>
      <c r="I2753" s="79"/>
    </row>
    <row r="2754" spans="1:10" hidden="1" outlineLevel="1" x14ac:dyDescent="0.2">
      <c r="A2754" s="62"/>
      <c r="B2754" s="84" t="s">
        <v>568</v>
      </c>
      <c r="C2754" s="83">
        <v>2.8957500000000001E-2</v>
      </c>
      <c r="D2754" s="78" t="s">
        <v>196</v>
      </c>
      <c r="E2754" s="79">
        <v>6292.63</v>
      </c>
      <c r="F2754" s="79">
        <v>952.19</v>
      </c>
      <c r="G2754" s="79">
        <f t="shared" si="18"/>
        <v>182.22</v>
      </c>
      <c r="H2754" s="79">
        <f t="shared" si="19"/>
        <v>27.57</v>
      </c>
      <c r="I2754" s="79"/>
    </row>
    <row r="2755" spans="1:10" hidden="1" outlineLevel="1" x14ac:dyDescent="0.2">
      <c r="A2755" s="62"/>
      <c r="B2755" s="84" t="s">
        <v>569</v>
      </c>
      <c r="C2755" s="83">
        <v>4.1599999999999998E-2</v>
      </c>
      <c r="D2755" s="78" t="s">
        <v>196</v>
      </c>
      <c r="E2755" s="79">
        <v>7254.94</v>
      </c>
      <c r="F2755" s="79">
        <v>1232.3500000000001</v>
      </c>
      <c r="G2755" s="79">
        <f t="shared" si="18"/>
        <v>301.81</v>
      </c>
      <c r="H2755" s="79">
        <f t="shared" si="19"/>
        <v>51.27</v>
      </c>
      <c r="I2755" s="79"/>
    </row>
    <row r="2756" spans="1:10" hidden="1" outlineLevel="1" x14ac:dyDescent="0.2">
      <c r="A2756" s="62"/>
      <c r="B2756" s="86" t="s">
        <v>570</v>
      </c>
      <c r="C2756" s="83">
        <v>2.0250000000000001E-2</v>
      </c>
      <c r="D2756" s="78" t="s">
        <v>251</v>
      </c>
      <c r="E2756" s="79">
        <v>3281.36</v>
      </c>
      <c r="F2756" s="79">
        <v>590.64</v>
      </c>
      <c r="G2756" s="79">
        <f t="shared" si="18"/>
        <v>66.45</v>
      </c>
      <c r="H2756" s="79">
        <f t="shared" si="19"/>
        <v>11.96</v>
      </c>
      <c r="I2756" s="79"/>
    </row>
    <row r="2757" spans="1:10" hidden="1" outlineLevel="1" x14ac:dyDescent="0.2">
      <c r="A2757" s="62"/>
      <c r="B2757" s="86" t="s">
        <v>571</v>
      </c>
      <c r="C2757" s="83">
        <v>4.0500000000000001E-2</v>
      </c>
      <c r="D2757" s="78" t="s">
        <v>182</v>
      </c>
      <c r="E2757" s="79">
        <v>131.36000000000001</v>
      </c>
      <c r="F2757" s="79">
        <v>23.64</v>
      </c>
      <c r="G2757" s="79">
        <f t="shared" si="18"/>
        <v>5.32</v>
      </c>
      <c r="H2757" s="79">
        <f t="shared" si="19"/>
        <v>0.96</v>
      </c>
      <c r="I2757" s="79"/>
    </row>
    <row r="2758" spans="1:10" hidden="1" outlineLevel="1" x14ac:dyDescent="0.2">
      <c r="A2758" s="62"/>
      <c r="B2758" s="84" t="s">
        <v>572</v>
      </c>
      <c r="C2758" s="78">
        <v>1</v>
      </c>
      <c r="D2758" s="78" t="s">
        <v>176</v>
      </c>
      <c r="E2758" s="79">
        <v>51.91</v>
      </c>
      <c r="F2758" s="79">
        <v>2.34</v>
      </c>
      <c r="G2758" s="79">
        <f t="shared" si="18"/>
        <v>51.91</v>
      </c>
      <c r="H2758" s="79">
        <f t="shared" si="19"/>
        <v>2.34</v>
      </c>
      <c r="I2758" s="79"/>
    </row>
    <row r="2759" spans="1:10" hidden="1" outlineLevel="1" x14ac:dyDescent="0.2">
      <c r="A2759" s="62"/>
      <c r="B2759" s="77" t="s">
        <v>190</v>
      </c>
      <c r="C2759" s="78"/>
      <c r="D2759" s="78"/>
      <c r="E2759" s="79"/>
      <c r="F2759" s="79"/>
      <c r="G2759" s="79"/>
      <c r="H2759" s="79"/>
      <c r="I2759" s="79"/>
    </row>
    <row r="2760" spans="1:10" hidden="1" outlineLevel="1" x14ac:dyDescent="0.2">
      <c r="A2760" s="62"/>
      <c r="B2760" s="84" t="s">
        <v>573</v>
      </c>
      <c r="C2760" s="78">
        <f>+C2753</f>
        <v>13</v>
      </c>
      <c r="D2760" s="78" t="s">
        <v>158</v>
      </c>
      <c r="E2760" s="79">
        <v>26.88</v>
      </c>
      <c r="F2760" s="79">
        <v>0</v>
      </c>
      <c r="G2760" s="79">
        <f>ROUND((C2760*(E2760)),2)</f>
        <v>349.44</v>
      </c>
      <c r="H2760" s="79">
        <f>ROUND((C2760*(F2760)),2)</f>
        <v>0</v>
      </c>
      <c r="I2760" s="79"/>
    </row>
    <row r="2761" spans="1:10" hidden="1" outlineLevel="1" x14ac:dyDescent="0.2">
      <c r="A2761" s="62"/>
      <c r="B2761" s="76" t="s">
        <v>174</v>
      </c>
      <c r="C2761" s="78"/>
      <c r="D2761" s="78"/>
      <c r="E2761" s="79"/>
      <c r="F2761" s="79"/>
      <c r="G2761" s="79">
        <f>SUM(G2753:G2760)</f>
        <v>1563.0800000000002</v>
      </c>
      <c r="H2761" s="79">
        <f>SUM(H2753:H2760)</f>
        <v>203.17000000000002</v>
      </c>
      <c r="I2761" s="79">
        <f>SUM(G2761:H2761)</f>
        <v>1766.2500000000002</v>
      </c>
    </row>
    <row r="2762" spans="1:10" collapsed="1" x14ac:dyDescent="0.2"/>
    <row r="2763" spans="1:10" x14ac:dyDescent="0.2">
      <c r="A2763" s="71">
        <f>+A2749+0.01</f>
        <v>113.09000000000005</v>
      </c>
      <c r="B2763" s="72" t="s">
        <v>582</v>
      </c>
      <c r="C2763" s="73">
        <v>1</v>
      </c>
      <c r="D2763" s="73" t="s">
        <v>176</v>
      </c>
      <c r="E2763" s="74"/>
      <c r="F2763" s="74"/>
      <c r="G2763" s="74">
        <f>+G2775/C2765</f>
        <v>1641.4700000000003</v>
      </c>
      <c r="H2763" s="74">
        <f>+H2775/C2765</f>
        <v>215.66</v>
      </c>
      <c r="I2763" s="75">
        <f>+H2763+G2763</f>
        <v>1857.1300000000003</v>
      </c>
      <c r="J2763" s="66" t="s">
        <v>167</v>
      </c>
    </row>
    <row r="2764" spans="1:10" hidden="1" outlineLevel="1" x14ac:dyDescent="0.2">
      <c r="A2764" s="55"/>
      <c r="B2764" s="76" t="s">
        <v>581</v>
      </c>
      <c r="C2764" s="56"/>
      <c r="D2764" s="56"/>
      <c r="E2764" s="57"/>
      <c r="F2764" s="57"/>
      <c r="G2764" s="57"/>
      <c r="H2764" s="57"/>
      <c r="I2764" s="58"/>
      <c r="J2764" s="63"/>
    </row>
    <row r="2765" spans="1:10" hidden="1" outlineLevel="1" x14ac:dyDescent="0.2">
      <c r="A2765" s="55"/>
      <c r="B2765" s="77" t="s">
        <v>169</v>
      </c>
      <c r="C2765" s="78">
        <v>1</v>
      </c>
      <c r="D2765" s="78" t="s">
        <v>176</v>
      </c>
      <c r="E2765" s="57"/>
      <c r="F2765" s="57"/>
      <c r="G2765" s="57"/>
      <c r="H2765" s="57"/>
      <c r="I2765" s="58"/>
      <c r="J2765" s="63"/>
    </row>
    <row r="2766" spans="1:10" hidden="1" outlineLevel="1" x14ac:dyDescent="0.2">
      <c r="A2766" s="62"/>
      <c r="B2766" s="77" t="s">
        <v>170</v>
      </c>
      <c r="C2766" s="78"/>
      <c r="D2766" s="78"/>
      <c r="E2766" s="79"/>
      <c r="F2766" s="79"/>
      <c r="G2766" s="79"/>
      <c r="H2766" s="79"/>
      <c r="I2766" s="79"/>
    </row>
    <row r="2767" spans="1:10" hidden="1" outlineLevel="1" x14ac:dyDescent="0.2">
      <c r="A2767" s="62"/>
      <c r="B2767" s="84" t="s">
        <v>567</v>
      </c>
      <c r="C2767" s="78">
        <v>13</v>
      </c>
      <c r="D2767" s="78" t="s">
        <v>158</v>
      </c>
      <c r="E2767" s="79">
        <v>46.61</v>
      </c>
      <c r="F2767" s="79">
        <v>8.39</v>
      </c>
      <c r="G2767" s="79">
        <f t="shared" ref="G2767:G2772" si="20">ROUND((C2767*(E2767)),2)</f>
        <v>605.92999999999995</v>
      </c>
      <c r="H2767" s="79">
        <f t="shared" ref="H2767:H2772" si="21">ROUND((C2767*(F2767)),2)</f>
        <v>109.07</v>
      </c>
      <c r="I2767" s="79"/>
    </row>
    <row r="2768" spans="1:10" hidden="1" outlineLevel="1" x14ac:dyDescent="0.2">
      <c r="A2768" s="62"/>
      <c r="B2768" s="84" t="s">
        <v>568</v>
      </c>
      <c r="C2768" s="83">
        <v>3.7894999999999998E-2</v>
      </c>
      <c r="D2768" s="78" t="s">
        <v>196</v>
      </c>
      <c r="E2768" s="79">
        <v>6292.63</v>
      </c>
      <c r="F2768" s="79">
        <v>952.19</v>
      </c>
      <c r="G2768" s="79">
        <f t="shared" si="20"/>
        <v>238.46</v>
      </c>
      <c r="H2768" s="79">
        <f t="shared" si="21"/>
        <v>36.08</v>
      </c>
      <c r="I2768" s="79"/>
    </row>
    <row r="2769" spans="1:10" hidden="1" outlineLevel="1" x14ac:dyDescent="0.2">
      <c r="A2769" s="62"/>
      <c r="B2769" s="84" t="s">
        <v>569</v>
      </c>
      <c r="C2769" s="83">
        <v>4.1599999999999998E-2</v>
      </c>
      <c r="D2769" s="78" t="s">
        <v>196</v>
      </c>
      <c r="E2769" s="79">
        <v>7254.94</v>
      </c>
      <c r="F2769" s="79">
        <v>1232.3500000000001</v>
      </c>
      <c r="G2769" s="79">
        <f t="shared" si="20"/>
        <v>301.81</v>
      </c>
      <c r="H2769" s="79">
        <f t="shared" si="21"/>
        <v>51.27</v>
      </c>
      <c r="I2769" s="79"/>
    </row>
    <row r="2770" spans="1:10" hidden="1" outlineLevel="1" x14ac:dyDescent="0.2">
      <c r="A2770" s="62"/>
      <c r="B2770" s="86" t="s">
        <v>570</v>
      </c>
      <c r="C2770" s="83">
        <v>2.6500000000000003E-2</v>
      </c>
      <c r="D2770" s="78" t="s">
        <v>251</v>
      </c>
      <c r="E2770" s="79">
        <v>3281.36</v>
      </c>
      <c r="F2770" s="79">
        <v>590.64</v>
      </c>
      <c r="G2770" s="79">
        <f t="shared" si="20"/>
        <v>86.96</v>
      </c>
      <c r="H2770" s="79">
        <f t="shared" si="21"/>
        <v>15.65</v>
      </c>
      <c r="I2770" s="79"/>
    </row>
    <row r="2771" spans="1:10" hidden="1" outlineLevel="1" x14ac:dyDescent="0.2">
      <c r="A2771" s="62"/>
      <c r="B2771" s="86" t="s">
        <v>571</v>
      </c>
      <c r="C2771" s="83">
        <v>5.3000000000000005E-2</v>
      </c>
      <c r="D2771" s="78" t="s">
        <v>182</v>
      </c>
      <c r="E2771" s="79">
        <v>131.36000000000001</v>
      </c>
      <c r="F2771" s="79">
        <v>23.64</v>
      </c>
      <c r="G2771" s="79">
        <f t="shared" si="20"/>
        <v>6.96</v>
      </c>
      <c r="H2771" s="79">
        <f t="shared" si="21"/>
        <v>1.25</v>
      </c>
      <c r="I2771" s="79"/>
    </row>
    <row r="2772" spans="1:10" hidden="1" outlineLevel="1" x14ac:dyDescent="0.2">
      <c r="A2772" s="62"/>
      <c r="B2772" s="84" t="s">
        <v>572</v>
      </c>
      <c r="C2772" s="78">
        <v>1</v>
      </c>
      <c r="D2772" s="78" t="s">
        <v>176</v>
      </c>
      <c r="E2772" s="79">
        <v>51.91</v>
      </c>
      <c r="F2772" s="79">
        <v>2.34</v>
      </c>
      <c r="G2772" s="79">
        <f t="shared" si="20"/>
        <v>51.91</v>
      </c>
      <c r="H2772" s="79">
        <f t="shared" si="21"/>
        <v>2.34</v>
      </c>
      <c r="I2772" s="79"/>
    </row>
    <row r="2773" spans="1:10" hidden="1" outlineLevel="1" x14ac:dyDescent="0.2">
      <c r="A2773" s="62"/>
      <c r="B2773" s="77" t="s">
        <v>190</v>
      </c>
      <c r="C2773" s="78"/>
      <c r="D2773" s="78"/>
      <c r="E2773" s="79"/>
      <c r="F2773" s="79"/>
      <c r="G2773" s="79"/>
      <c r="H2773" s="79"/>
      <c r="I2773" s="79"/>
    </row>
    <row r="2774" spans="1:10" hidden="1" outlineLevel="1" x14ac:dyDescent="0.2">
      <c r="A2774" s="62"/>
      <c r="B2774" s="84" t="s">
        <v>573</v>
      </c>
      <c r="C2774" s="78">
        <f>+C2767</f>
        <v>13</v>
      </c>
      <c r="D2774" s="78" t="s">
        <v>158</v>
      </c>
      <c r="E2774" s="79">
        <v>26.88</v>
      </c>
      <c r="F2774" s="79">
        <v>0</v>
      </c>
      <c r="G2774" s="79">
        <f>ROUND((C2774*(E2774)),2)</f>
        <v>349.44</v>
      </c>
      <c r="H2774" s="79">
        <f>ROUND((C2774*(F2774)),2)</f>
        <v>0</v>
      </c>
      <c r="I2774" s="79"/>
    </row>
    <row r="2775" spans="1:10" hidden="1" outlineLevel="1" x14ac:dyDescent="0.2">
      <c r="A2775" s="62"/>
      <c r="B2775" s="76" t="s">
        <v>174</v>
      </c>
      <c r="C2775" s="78"/>
      <c r="D2775" s="78"/>
      <c r="E2775" s="79"/>
      <c r="F2775" s="79"/>
      <c r="G2775" s="79">
        <f>SUM(G2767:G2774)</f>
        <v>1641.4700000000003</v>
      </c>
      <c r="H2775" s="79">
        <f>SUM(H2767:H2774)</f>
        <v>215.66</v>
      </c>
      <c r="I2775" s="79">
        <f>SUM(G2775:H2775)</f>
        <v>1857.1300000000003</v>
      </c>
    </row>
    <row r="2776" spans="1:10" collapsed="1" x14ac:dyDescent="0.2">
      <c r="C2776" s="88"/>
    </row>
    <row r="2777" spans="1:10" x14ac:dyDescent="0.2">
      <c r="A2777" s="71">
        <f>+A2763+0.01</f>
        <v>113.10000000000005</v>
      </c>
      <c r="B2777" s="72" t="s">
        <v>583</v>
      </c>
      <c r="C2777" s="73">
        <v>1</v>
      </c>
      <c r="D2777" s="73" t="s">
        <v>176</v>
      </c>
      <c r="E2777" s="74"/>
      <c r="F2777" s="74"/>
      <c r="G2777" s="74">
        <f>+G2789/C2779</f>
        <v>1798.25</v>
      </c>
      <c r="H2777" s="74">
        <f>+H2789/C2779</f>
        <v>240.65</v>
      </c>
      <c r="I2777" s="75">
        <f>+H2777+G2777</f>
        <v>2038.9</v>
      </c>
      <c r="J2777" s="66" t="s">
        <v>167</v>
      </c>
    </row>
    <row r="2778" spans="1:10" hidden="1" outlineLevel="1" x14ac:dyDescent="0.2">
      <c r="A2778" s="55"/>
      <c r="B2778" s="76" t="s">
        <v>581</v>
      </c>
      <c r="C2778" s="56"/>
      <c r="D2778" s="56"/>
      <c r="E2778" s="57"/>
      <c r="F2778" s="57"/>
      <c r="G2778" s="57"/>
      <c r="H2778" s="57"/>
      <c r="I2778" s="58"/>
      <c r="J2778" s="63"/>
    </row>
    <row r="2779" spans="1:10" hidden="1" outlineLevel="1" x14ac:dyDescent="0.2">
      <c r="A2779" s="55"/>
      <c r="B2779" s="77" t="s">
        <v>169</v>
      </c>
      <c r="C2779" s="78">
        <v>1</v>
      </c>
      <c r="D2779" s="78" t="s">
        <v>176</v>
      </c>
      <c r="E2779" s="57"/>
      <c r="F2779" s="57"/>
      <c r="G2779" s="57"/>
      <c r="H2779" s="57"/>
      <c r="I2779" s="58"/>
      <c r="J2779" s="63"/>
    </row>
    <row r="2780" spans="1:10" hidden="1" outlineLevel="1" x14ac:dyDescent="0.2">
      <c r="A2780" s="62"/>
      <c r="B2780" s="77" t="s">
        <v>170</v>
      </c>
      <c r="C2780" s="78"/>
      <c r="D2780" s="78"/>
      <c r="E2780" s="79"/>
      <c r="F2780" s="79"/>
      <c r="G2780" s="79"/>
      <c r="H2780" s="79"/>
      <c r="I2780" s="79"/>
    </row>
    <row r="2781" spans="1:10" hidden="1" outlineLevel="1" x14ac:dyDescent="0.2">
      <c r="A2781" s="62"/>
      <c r="B2781" s="84" t="s">
        <v>567</v>
      </c>
      <c r="C2781" s="78">
        <v>13</v>
      </c>
      <c r="D2781" s="78" t="s">
        <v>158</v>
      </c>
      <c r="E2781" s="79">
        <v>46.61</v>
      </c>
      <c r="F2781" s="79">
        <v>8.39</v>
      </c>
      <c r="G2781" s="79">
        <f t="shared" ref="G2781:G2786" si="22">ROUND((C2781*(E2781)),2)</f>
        <v>605.92999999999995</v>
      </c>
      <c r="H2781" s="79">
        <f t="shared" ref="H2781:H2786" si="23">ROUND((C2781*(F2781)),2)</f>
        <v>109.07</v>
      </c>
      <c r="I2781" s="79"/>
    </row>
    <row r="2782" spans="1:10" hidden="1" outlineLevel="1" x14ac:dyDescent="0.2">
      <c r="A2782" s="62"/>
      <c r="B2782" s="84" t="s">
        <v>568</v>
      </c>
      <c r="C2782" s="83">
        <v>5.5770000000000007E-2</v>
      </c>
      <c r="D2782" s="78" t="s">
        <v>196</v>
      </c>
      <c r="E2782" s="79">
        <v>6292.63</v>
      </c>
      <c r="F2782" s="79">
        <v>952.19</v>
      </c>
      <c r="G2782" s="79">
        <f t="shared" si="22"/>
        <v>350.94</v>
      </c>
      <c r="H2782" s="79">
        <f t="shared" si="23"/>
        <v>53.1</v>
      </c>
      <c r="I2782" s="79"/>
    </row>
    <row r="2783" spans="1:10" hidden="1" outlineLevel="1" x14ac:dyDescent="0.2">
      <c r="A2783" s="62"/>
      <c r="B2783" s="84" t="s">
        <v>569</v>
      </c>
      <c r="C2783" s="83">
        <v>4.1599999999999998E-2</v>
      </c>
      <c r="D2783" s="78" t="s">
        <v>196</v>
      </c>
      <c r="E2783" s="79">
        <v>7254.94</v>
      </c>
      <c r="F2783" s="79">
        <v>1232.3500000000001</v>
      </c>
      <c r="G2783" s="79">
        <f t="shared" si="22"/>
        <v>301.81</v>
      </c>
      <c r="H2783" s="79">
        <f t="shared" si="23"/>
        <v>51.27</v>
      </c>
      <c r="I2783" s="79"/>
    </row>
    <row r="2784" spans="1:10" hidden="1" outlineLevel="1" x14ac:dyDescent="0.2">
      <c r="A2784" s="62"/>
      <c r="B2784" s="86" t="s">
        <v>570</v>
      </c>
      <c r="C2784" s="83">
        <v>3.9E-2</v>
      </c>
      <c r="D2784" s="78" t="s">
        <v>251</v>
      </c>
      <c r="E2784" s="79">
        <v>3281.36</v>
      </c>
      <c r="F2784" s="79">
        <v>590.64</v>
      </c>
      <c r="G2784" s="79">
        <f t="shared" si="22"/>
        <v>127.97</v>
      </c>
      <c r="H2784" s="79">
        <f t="shared" si="23"/>
        <v>23.03</v>
      </c>
      <c r="I2784" s="79"/>
    </row>
    <row r="2785" spans="1:10" hidden="1" outlineLevel="1" x14ac:dyDescent="0.2">
      <c r="A2785" s="62"/>
      <c r="B2785" s="86" t="s">
        <v>571</v>
      </c>
      <c r="C2785" s="83">
        <v>7.8E-2</v>
      </c>
      <c r="D2785" s="78" t="s">
        <v>182</v>
      </c>
      <c r="E2785" s="79">
        <v>131.36000000000001</v>
      </c>
      <c r="F2785" s="79">
        <v>23.64</v>
      </c>
      <c r="G2785" s="79">
        <f t="shared" si="22"/>
        <v>10.25</v>
      </c>
      <c r="H2785" s="79">
        <f t="shared" si="23"/>
        <v>1.84</v>
      </c>
      <c r="I2785" s="79"/>
    </row>
    <row r="2786" spans="1:10" hidden="1" outlineLevel="1" x14ac:dyDescent="0.2">
      <c r="A2786" s="62"/>
      <c r="B2786" s="84" t="s">
        <v>572</v>
      </c>
      <c r="C2786" s="78">
        <v>1</v>
      </c>
      <c r="D2786" s="78" t="s">
        <v>176</v>
      </c>
      <c r="E2786" s="79">
        <v>51.91</v>
      </c>
      <c r="F2786" s="79">
        <v>2.34</v>
      </c>
      <c r="G2786" s="79">
        <f t="shared" si="22"/>
        <v>51.91</v>
      </c>
      <c r="H2786" s="79">
        <f t="shared" si="23"/>
        <v>2.34</v>
      </c>
      <c r="I2786" s="79"/>
    </row>
    <row r="2787" spans="1:10" hidden="1" outlineLevel="1" x14ac:dyDescent="0.2">
      <c r="A2787" s="62"/>
      <c r="B2787" s="77" t="s">
        <v>190</v>
      </c>
      <c r="C2787" s="78"/>
      <c r="D2787" s="78"/>
      <c r="E2787" s="79"/>
      <c r="F2787" s="79"/>
      <c r="G2787" s="79"/>
      <c r="H2787" s="79"/>
      <c r="I2787" s="79"/>
    </row>
    <row r="2788" spans="1:10" hidden="1" outlineLevel="1" x14ac:dyDescent="0.2">
      <c r="A2788" s="62"/>
      <c r="B2788" s="84" t="s">
        <v>573</v>
      </c>
      <c r="C2788" s="78">
        <f>+C2781</f>
        <v>13</v>
      </c>
      <c r="D2788" s="78" t="s">
        <v>158</v>
      </c>
      <c r="E2788" s="79">
        <v>26.88</v>
      </c>
      <c r="F2788" s="79">
        <v>0</v>
      </c>
      <c r="G2788" s="79">
        <f>ROUND((C2788*(E2788)),2)</f>
        <v>349.44</v>
      </c>
      <c r="H2788" s="79">
        <f>ROUND((C2788*(F2788)),2)</f>
        <v>0</v>
      </c>
      <c r="I2788" s="79"/>
    </row>
    <row r="2789" spans="1:10" hidden="1" outlineLevel="1" x14ac:dyDescent="0.2">
      <c r="A2789" s="62"/>
      <c r="B2789" s="76" t="s">
        <v>174</v>
      </c>
      <c r="C2789" s="78"/>
      <c r="D2789" s="78"/>
      <c r="E2789" s="79"/>
      <c r="F2789" s="79"/>
      <c r="G2789" s="79">
        <f>SUM(G2781:G2788)</f>
        <v>1798.25</v>
      </c>
      <c r="H2789" s="79">
        <f>SUM(H2781:H2788)</f>
        <v>240.65</v>
      </c>
      <c r="I2789" s="79">
        <f>SUM(G2789:H2789)</f>
        <v>2038.9</v>
      </c>
    </row>
    <row r="2790" spans="1:10" collapsed="1" x14ac:dyDescent="0.2"/>
    <row r="2791" spans="1:10" ht="24" x14ac:dyDescent="0.2">
      <c r="A2791" s="71">
        <f>+A2777+0.01</f>
        <v>113.11000000000006</v>
      </c>
      <c r="B2791" s="72" t="s">
        <v>584</v>
      </c>
      <c r="C2791" s="73">
        <v>1</v>
      </c>
      <c r="D2791" s="73" t="s">
        <v>176</v>
      </c>
      <c r="E2791" s="74"/>
      <c r="F2791" s="74"/>
      <c r="G2791" s="74">
        <f>+G2803/C2793</f>
        <v>2135.69</v>
      </c>
      <c r="H2791" s="74">
        <f>+H2803/C2793</f>
        <v>291.70999999999992</v>
      </c>
      <c r="I2791" s="75">
        <f>+H2791+G2791</f>
        <v>2427.4</v>
      </c>
      <c r="J2791" s="66" t="s">
        <v>167</v>
      </c>
    </row>
    <row r="2792" spans="1:10" hidden="1" outlineLevel="1" x14ac:dyDescent="0.2">
      <c r="A2792" s="55"/>
      <c r="B2792" s="76" t="s">
        <v>581</v>
      </c>
      <c r="C2792" s="56"/>
      <c r="D2792" s="56"/>
      <c r="E2792" s="57"/>
      <c r="F2792" s="57"/>
      <c r="G2792" s="57"/>
      <c r="H2792" s="57"/>
      <c r="I2792" s="58"/>
      <c r="J2792" s="63"/>
    </row>
    <row r="2793" spans="1:10" hidden="1" outlineLevel="1" x14ac:dyDescent="0.2">
      <c r="A2793" s="55"/>
      <c r="B2793" s="77" t="s">
        <v>169</v>
      </c>
      <c r="C2793" s="78">
        <v>1</v>
      </c>
      <c r="D2793" s="78" t="s">
        <v>176</v>
      </c>
      <c r="E2793" s="57"/>
      <c r="F2793" s="57"/>
      <c r="G2793" s="57"/>
      <c r="H2793" s="57"/>
      <c r="I2793" s="58"/>
      <c r="J2793" s="63"/>
    </row>
    <row r="2794" spans="1:10" hidden="1" outlineLevel="1" x14ac:dyDescent="0.2">
      <c r="A2794" s="62"/>
      <c r="B2794" s="77" t="s">
        <v>170</v>
      </c>
      <c r="C2794" s="78"/>
      <c r="D2794" s="78"/>
      <c r="E2794" s="79"/>
      <c r="F2794" s="79"/>
      <c r="G2794" s="79"/>
      <c r="H2794" s="79"/>
      <c r="I2794" s="79"/>
    </row>
    <row r="2795" spans="1:10" hidden="1" outlineLevel="1" x14ac:dyDescent="0.2">
      <c r="A2795" s="62"/>
      <c r="B2795" s="84" t="s">
        <v>567</v>
      </c>
      <c r="C2795" s="78">
        <v>13</v>
      </c>
      <c r="D2795" s="78" t="s">
        <v>158</v>
      </c>
      <c r="E2795" s="79">
        <v>46.61</v>
      </c>
      <c r="F2795" s="79">
        <v>8.39</v>
      </c>
      <c r="G2795" s="79">
        <f t="shared" ref="G2795:G2800" si="24">ROUND((C2795*(E2795)),2)</f>
        <v>605.92999999999995</v>
      </c>
      <c r="H2795" s="79">
        <f t="shared" ref="H2795:H2800" si="25">ROUND((C2795*(F2795)),2)</f>
        <v>109.07</v>
      </c>
      <c r="I2795" s="79"/>
    </row>
    <row r="2796" spans="1:10" hidden="1" outlineLevel="1" x14ac:dyDescent="0.2">
      <c r="A2796" s="62"/>
      <c r="B2796" s="84" t="s">
        <v>568</v>
      </c>
      <c r="C2796" s="83">
        <v>0.10939500000000001</v>
      </c>
      <c r="D2796" s="78" t="s">
        <v>196</v>
      </c>
      <c r="E2796" s="79">
        <v>6292.63</v>
      </c>
      <c r="F2796" s="79">
        <v>952.19</v>
      </c>
      <c r="G2796" s="79">
        <f t="shared" si="24"/>
        <v>688.38</v>
      </c>
      <c r="H2796" s="79">
        <f t="shared" si="25"/>
        <v>104.16</v>
      </c>
      <c r="I2796" s="79"/>
    </row>
    <row r="2797" spans="1:10" hidden="1" outlineLevel="1" x14ac:dyDescent="0.2">
      <c r="A2797" s="62"/>
      <c r="B2797" s="84" t="s">
        <v>569</v>
      </c>
      <c r="C2797" s="83">
        <v>4.1599999999999998E-2</v>
      </c>
      <c r="D2797" s="78" t="s">
        <v>196</v>
      </c>
      <c r="E2797" s="79">
        <v>7254.94</v>
      </c>
      <c r="F2797" s="79">
        <v>1232.3500000000001</v>
      </c>
      <c r="G2797" s="79">
        <f t="shared" si="24"/>
        <v>301.81</v>
      </c>
      <c r="H2797" s="79">
        <f t="shared" si="25"/>
        <v>51.27</v>
      </c>
      <c r="I2797" s="79"/>
    </row>
    <row r="2798" spans="1:10" hidden="1" outlineLevel="1" x14ac:dyDescent="0.2">
      <c r="A2798" s="62"/>
      <c r="B2798" s="86" t="s">
        <v>570</v>
      </c>
      <c r="C2798" s="83">
        <v>3.9E-2</v>
      </c>
      <c r="D2798" s="78" t="s">
        <v>251</v>
      </c>
      <c r="E2798" s="79">
        <v>3281.36</v>
      </c>
      <c r="F2798" s="79">
        <v>590.64</v>
      </c>
      <c r="G2798" s="79">
        <f t="shared" si="24"/>
        <v>127.97</v>
      </c>
      <c r="H2798" s="79">
        <f t="shared" si="25"/>
        <v>23.03</v>
      </c>
      <c r="I2798" s="79"/>
    </row>
    <row r="2799" spans="1:10" hidden="1" outlineLevel="1" x14ac:dyDescent="0.2">
      <c r="A2799" s="62"/>
      <c r="B2799" s="86" t="s">
        <v>571</v>
      </c>
      <c r="C2799" s="83">
        <v>7.8E-2</v>
      </c>
      <c r="D2799" s="78" t="s">
        <v>182</v>
      </c>
      <c r="E2799" s="79">
        <v>131.36000000000001</v>
      </c>
      <c r="F2799" s="79">
        <v>23.64</v>
      </c>
      <c r="G2799" s="79">
        <f t="shared" si="24"/>
        <v>10.25</v>
      </c>
      <c r="H2799" s="79">
        <f t="shared" si="25"/>
        <v>1.84</v>
      </c>
      <c r="I2799" s="79"/>
    </row>
    <row r="2800" spans="1:10" hidden="1" outlineLevel="1" x14ac:dyDescent="0.2">
      <c r="A2800" s="62"/>
      <c r="B2800" s="84" t="s">
        <v>572</v>
      </c>
      <c r="C2800" s="78">
        <v>1</v>
      </c>
      <c r="D2800" s="78" t="s">
        <v>176</v>
      </c>
      <c r="E2800" s="79">
        <v>51.91</v>
      </c>
      <c r="F2800" s="79">
        <v>2.34</v>
      </c>
      <c r="G2800" s="79">
        <f t="shared" si="24"/>
        <v>51.91</v>
      </c>
      <c r="H2800" s="79">
        <f t="shared" si="25"/>
        <v>2.34</v>
      </c>
      <c r="I2800" s="79"/>
    </row>
    <row r="2801" spans="1:10" hidden="1" outlineLevel="1" x14ac:dyDescent="0.2">
      <c r="A2801" s="62"/>
      <c r="B2801" s="77" t="s">
        <v>190</v>
      </c>
      <c r="C2801" s="78"/>
      <c r="D2801" s="78"/>
      <c r="E2801" s="79"/>
      <c r="F2801" s="79"/>
      <c r="G2801" s="79"/>
      <c r="H2801" s="79"/>
      <c r="I2801" s="79"/>
    </row>
    <row r="2802" spans="1:10" hidden="1" outlineLevel="1" x14ac:dyDescent="0.2">
      <c r="A2802" s="62"/>
      <c r="B2802" s="84" t="s">
        <v>573</v>
      </c>
      <c r="C2802" s="78">
        <f>+C2795</f>
        <v>13</v>
      </c>
      <c r="D2802" s="78" t="s">
        <v>158</v>
      </c>
      <c r="E2802" s="79">
        <v>26.88</v>
      </c>
      <c r="F2802" s="79">
        <v>0</v>
      </c>
      <c r="G2802" s="79">
        <f>ROUND((C2802*(E2802)),2)</f>
        <v>349.44</v>
      </c>
      <c r="H2802" s="79">
        <f>ROUND((C2802*(F2802)),2)</f>
        <v>0</v>
      </c>
      <c r="I2802" s="79"/>
    </row>
    <row r="2803" spans="1:10" hidden="1" outlineLevel="1" x14ac:dyDescent="0.2">
      <c r="A2803" s="62"/>
      <c r="B2803" s="76" t="s">
        <v>174</v>
      </c>
      <c r="C2803" s="78"/>
      <c r="D2803" s="78"/>
      <c r="E2803" s="79"/>
      <c r="F2803" s="79"/>
      <c r="G2803" s="79">
        <f>SUM(G2795:G2802)</f>
        <v>2135.69</v>
      </c>
      <c r="H2803" s="79">
        <f>SUM(H2795:H2802)</f>
        <v>291.70999999999992</v>
      </c>
      <c r="I2803" s="79">
        <f>SUM(G2803:H2803)</f>
        <v>2427.4</v>
      </c>
    </row>
    <row r="2804" spans="1:10" collapsed="1" x14ac:dyDescent="0.2"/>
    <row r="2805" spans="1:10" ht="24" x14ac:dyDescent="0.2">
      <c r="A2805" s="71">
        <f>+A2791+0.01</f>
        <v>113.12000000000006</v>
      </c>
      <c r="B2805" s="72" t="s">
        <v>585</v>
      </c>
      <c r="C2805" s="73">
        <v>1</v>
      </c>
      <c r="D2805" s="73" t="s">
        <v>176</v>
      </c>
      <c r="E2805" s="74"/>
      <c r="F2805" s="74"/>
      <c r="G2805" s="74">
        <f>+G2817/C2807</f>
        <v>2268.5899999999997</v>
      </c>
      <c r="H2805" s="74">
        <f>+H2817/C2807</f>
        <v>315.64</v>
      </c>
      <c r="I2805" s="75">
        <f>+H2805+G2805</f>
        <v>2584.2299999999996</v>
      </c>
      <c r="J2805" s="66" t="s">
        <v>167</v>
      </c>
    </row>
    <row r="2806" spans="1:10" hidden="1" outlineLevel="1" x14ac:dyDescent="0.2">
      <c r="A2806" s="55"/>
      <c r="B2806" s="76" t="s">
        <v>581</v>
      </c>
      <c r="C2806" s="56"/>
      <c r="D2806" s="56"/>
      <c r="E2806" s="57"/>
      <c r="F2806" s="57"/>
      <c r="G2806" s="57"/>
      <c r="H2806" s="57"/>
      <c r="I2806" s="58"/>
      <c r="J2806" s="63"/>
    </row>
    <row r="2807" spans="1:10" hidden="1" outlineLevel="1" x14ac:dyDescent="0.2">
      <c r="A2807" s="55"/>
      <c r="B2807" s="77" t="s">
        <v>169</v>
      </c>
      <c r="C2807" s="78">
        <v>1</v>
      </c>
      <c r="D2807" s="78" t="s">
        <v>176</v>
      </c>
      <c r="E2807" s="57"/>
      <c r="F2807" s="57"/>
      <c r="G2807" s="57"/>
      <c r="H2807" s="57"/>
      <c r="I2807" s="58"/>
      <c r="J2807" s="63"/>
    </row>
    <row r="2808" spans="1:10" hidden="1" outlineLevel="1" x14ac:dyDescent="0.2">
      <c r="A2808" s="62"/>
      <c r="B2808" s="77" t="s">
        <v>170</v>
      </c>
      <c r="C2808" s="78"/>
      <c r="D2808" s="78"/>
      <c r="E2808" s="79"/>
      <c r="F2808" s="79"/>
      <c r="G2808" s="79"/>
      <c r="H2808" s="79"/>
      <c r="I2808" s="79"/>
    </row>
    <row r="2809" spans="1:10" hidden="1" outlineLevel="1" x14ac:dyDescent="0.2">
      <c r="A2809" s="62"/>
      <c r="B2809" s="84" t="s">
        <v>567</v>
      </c>
      <c r="C2809" s="78">
        <v>13</v>
      </c>
      <c r="D2809" s="78" t="s">
        <v>158</v>
      </c>
      <c r="E2809" s="79">
        <v>46.61</v>
      </c>
      <c r="F2809" s="79">
        <v>8.39</v>
      </c>
      <c r="G2809" s="79">
        <f t="shared" ref="G2809:G2814" si="26">ROUND((C2809*(E2809)),2)</f>
        <v>605.92999999999995</v>
      </c>
      <c r="H2809" s="79">
        <f t="shared" ref="H2809:H2814" si="27">ROUND((C2809*(F2809)),2)</f>
        <v>109.07</v>
      </c>
      <c r="I2809" s="79"/>
    </row>
    <row r="2810" spans="1:10" hidden="1" outlineLevel="1" x14ac:dyDescent="0.2">
      <c r="A2810" s="62"/>
      <c r="B2810" s="84" t="s">
        <v>568</v>
      </c>
      <c r="C2810" s="83">
        <v>0.10939500000000001</v>
      </c>
      <c r="D2810" s="78" t="s">
        <v>196</v>
      </c>
      <c r="E2810" s="79">
        <v>6292.63</v>
      </c>
      <c r="F2810" s="79">
        <v>952.19</v>
      </c>
      <c r="G2810" s="79">
        <f t="shared" si="26"/>
        <v>688.38</v>
      </c>
      <c r="H2810" s="79">
        <f t="shared" si="27"/>
        <v>104.16</v>
      </c>
      <c r="I2810" s="79"/>
    </row>
    <row r="2811" spans="1:10" hidden="1" outlineLevel="1" x14ac:dyDescent="0.2">
      <c r="A2811" s="62"/>
      <c r="B2811" s="84" t="s">
        <v>569</v>
      </c>
      <c r="C2811" s="83">
        <v>4.1599999999999998E-2</v>
      </c>
      <c r="D2811" s="78" t="s">
        <v>196</v>
      </c>
      <c r="E2811" s="79">
        <v>7254.94</v>
      </c>
      <c r="F2811" s="79">
        <v>1232.3500000000001</v>
      </c>
      <c r="G2811" s="79">
        <f t="shared" si="26"/>
        <v>301.81</v>
      </c>
      <c r="H2811" s="79">
        <f t="shared" si="27"/>
        <v>51.27</v>
      </c>
      <c r="I2811" s="79"/>
    </row>
    <row r="2812" spans="1:10" hidden="1" outlineLevel="1" x14ac:dyDescent="0.2">
      <c r="A2812" s="62"/>
      <c r="B2812" s="86" t="s">
        <v>570</v>
      </c>
      <c r="C2812" s="83">
        <v>7.6499999999999999E-2</v>
      </c>
      <c r="D2812" s="78" t="s">
        <v>251</v>
      </c>
      <c r="E2812" s="79">
        <v>3281.36</v>
      </c>
      <c r="F2812" s="79">
        <v>590.64</v>
      </c>
      <c r="G2812" s="79">
        <f t="shared" si="26"/>
        <v>251.02</v>
      </c>
      <c r="H2812" s="79">
        <f t="shared" si="27"/>
        <v>45.18</v>
      </c>
      <c r="I2812" s="79"/>
    </row>
    <row r="2813" spans="1:10" hidden="1" outlineLevel="1" x14ac:dyDescent="0.2">
      <c r="A2813" s="62"/>
      <c r="B2813" s="86" t="s">
        <v>571</v>
      </c>
      <c r="C2813" s="83">
        <v>0.153</v>
      </c>
      <c r="D2813" s="78" t="s">
        <v>182</v>
      </c>
      <c r="E2813" s="79">
        <v>131.36000000000001</v>
      </c>
      <c r="F2813" s="79">
        <v>23.64</v>
      </c>
      <c r="G2813" s="79">
        <f t="shared" si="26"/>
        <v>20.100000000000001</v>
      </c>
      <c r="H2813" s="79">
        <f t="shared" si="27"/>
        <v>3.62</v>
      </c>
      <c r="I2813" s="79"/>
    </row>
    <row r="2814" spans="1:10" hidden="1" outlineLevel="1" x14ac:dyDescent="0.2">
      <c r="A2814" s="62"/>
      <c r="B2814" s="84" t="s">
        <v>572</v>
      </c>
      <c r="C2814" s="78">
        <v>1</v>
      </c>
      <c r="D2814" s="78" t="s">
        <v>176</v>
      </c>
      <c r="E2814" s="79">
        <v>51.91</v>
      </c>
      <c r="F2814" s="79">
        <v>2.34</v>
      </c>
      <c r="G2814" s="79">
        <f t="shared" si="26"/>
        <v>51.91</v>
      </c>
      <c r="H2814" s="79">
        <f t="shared" si="27"/>
        <v>2.34</v>
      </c>
      <c r="I2814" s="79"/>
    </row>
    <row r="2815" spans="1:10" hidden="1" outlineLevel="1" x14ac:dyDescent="0.2">
      <c r="A2815" s="62"/>
      <c r="B2815" s="77" t="s">
        <v>190</v>
      </c>
      <c r="C2815" s="78"/>
      <c r="D2815" s="78"/>
      <c r="E2815" s="79"/>
      <c r="F2815" s="79"/>
      <c r="G2815" s="79"/>
      <c r="H2815" s="79"/>
      <c r="I2815" s="79"/>
    </row>
    <row r="2816" spans="1:10" hidden="1" outlineLevel="1" x14ac:dyDescent="0.2">
      <c r="A2816" s="62"/>
      <c r="B2816" s="84" t="s">
        <v>573</v>
      </c>
      <c r="C2816" s="78">
        <f>+C2809</f>
        <v>13</v>
      </c>
      <c r="D2816" s="78" t="s">
        <v>158</v>
      </c>
      <c r="E2816" s="79">
        <v>26.88</v>
      </c>
      <c r="F2816" s="79">
        <v>0</v>
      </c>
      <c r="G2816" s="79">
        <f>ROUND((C2816*(E2816)),2)</f>
        <v>349.44</v>
      </c>
      <c r="H2816" s="79">
        <f>ROUND((C2816*(F2816)),2)</f>
        <v>0</v>
      </c>
      <c r="I2816" s="79"/>
    </row>
    <row r="2817" spans="1:10" hidden="1" outlineLevel="1" x14ac:dyDescent="0.2">
      <c r="A2817" s="62"/>
      <c r="B2817" s="76" t="s">
        <v>174</v>
      </c>
      <c r="C2817" s="78"/>
      <c r="D2817" s="78"/>
      <c r="E2817" s="79"/>
      <c r="F2817" s="79"/>
      <c r="G2817" s="79">
        <f>SUM(G2809:G2816)</f>
        <v>2268.5899999999997</v>
      </c>
      <c r="H2817" s="79">
        <f>SUM(H2809:H2816)</f>
        <v>315.64</v>
      </c>
      <c r="I2817" s="79">
        <f>SUM(G2817:H2817)</f>
        <v>2584.2299999999996</v>
      </c>
    </row>
    <row r="2818" spans="1:10" collapsed="1" x14ac:dyDescent="0.2"/>
    <row r="2819" spans="1:10" x14ac:dyDescent="0.2">
      <c r="A2819" s="67">
        <v>114</v>
      </c>
      <c r="B2819" s="68" t="s">
        <v>586</v>
      </c>
      <c r="C2819" s="69"/>
      <c r="D2819" s="69"/>
      <c r="E2819" s="69"/>
      <c r="F2819" s="69"/>
      <c r="G2819" s="69"/>
      <c r="H2819" s="69"/>
      <c r="I2819" s="69"/>
      <c r="J2819" s="70"/>
    </row>
    <row r="2820" spans="1:10" x14ac:dyDescent="0.2">
      <c r="A2820" s="71">
        <f>+A2819+0.01</f>
        <v>114.01</v>
      </c>
      <c r="B2820" s="72" t="s">
        <v>587</v>
      </c>
      <c r="C2820" s="73">
        <v>1</v>
      </c>
      <c r="D2820" s="73" t="s">
        <v>176</v>
      </c>
      <c r="E2820" s="74"/>
      <c r="F2820" s="74"/>
      <c r="G2820" s="74">
        <f>+G2832/C2822</f>
        <v>305.52972222222229</v>
      </c>
      <c r="H2820" s="74">
        <f>+H2832/C2822</f>
        <v>31.214814814814812</v>
      </c>
      <c r="I2820" s="75">
        <f>+H2820+G2820</f>
        <v>336.74453703703711</v>
      </c>
      <c r="J2820" s="66" t="s">
        <v>167</v>
      </c>
    </row>
    <row r="2821" spans="1:10" hidden="1" outlineLevel="1" x14ac:dyDescent="0.2">
      <c r="A2821" s="55"/>
      <c r="B2821" s="76" t="s">
        <v>588</v>
      </c>
      <c r="C2821" s="56"/>
      <c r="D2821" s="56"/>
      <c r="E2821" s="57"/>
      <c r="F2821" s="57"/>
      <c r="G2821" s="57"/>
      <c r="H2821" s="57"/>
      <c r="I2821" s="58"/>
      <c r="J2821" s="63"/>
    </row>
    <row r="2822" spans="1:10" hidden="1" outlineLevel="1" x14ac:dyDescent="0.2">
      <c r="A2822" s="55"/>
      <c r="B2822" s="77" t="s">
        <v>169</v>
      </c>
      <c r="C2822" s="78">
        <f>18*12</f>
        <v>216</v>
      </c>
      <c r="D2822" s="78" t="s">
        <v>176</v>
      </c>
      <c r="E2822" s="57"/>
      <c r="F2822" s="57"/>
      <c r="G2822" s="57"/>
      <c r="H2822" s="57"/>
      <c r="I2822" s="58"/>
      <c r="J2822" s="63"/>
    </row>
    <row r="2823" spans="1:10" hidden="1" outlineLevel="1" x14ac:dyDescent="0.2">
      <c r="A2823" s="62"/>
      <c r="B2823" s="77" t="s">
        <v>170</v>
      </c>
      <c r="C2823" s="78"/>
      <c r="D2823" s="78"/>
      <c r="E2823" s="79"/>
      <c r="F2823" s="79"/>
      <c r="G2823" s="79"/>
      <c r="H2823" s="79"/>
      <c r="I2823" s="79"/>
    </row>
    <row r="2824" spans="1:10" hidden="1" outlineLevel="1" x14ac:dyDescent="0.2">
      <c r="A2824" s="62"/>
      <c r="B2824" s="84" t="s">
        <v>589</v>
      </c>
      <c r="C2824" s="78">
        <v>80</v>
      </c>
      <c r="D2824" s="78" t="s">
        <v>158</v>
      </c>
      <c r="E2824" s="79">
        <v>199.15</v>
      </c>
      <c r="F2824" s="79">
        <v>35.85</v>
      </c>
      <c r="G2824" s="79">
        <f t="shared" ref="G2824:G2829" si="28">ROUND((C2824*(E2824)),2)</f>
        <v>15932</v>
      </c>
      <c r="H2824" s="79">
        <f t="shared" ref="H2824:H2829" si="29">ROUND((C2824*(F2824)),2)</f>
        <v>2868</v>
      </c>
      <c r="I2824" s="79"/>
    </row>
    <row r="2825" spans="1:10" hidden="1" outlineLevel="1" x14ac:dyDescent="0.2">
      <c r="A2825" s="62"/>
      <c r="B2825" s="84" t="s">
        <v>590</v>
      </c>
      <c r="C2825" s="78">
        <v>80</v>
      </c>
      <c r="D2825" s="78" t="s">
        <v>158</v>
      </c>
      <c r="E2825" s="79">
        <v>93.22</v>
      </c>
      <c r="F2825" s="79">
        <v>16.78</v>
      </c>
      <c r="G2825" s="79">
        <f t="shared" si="28"/>
        <v>7457.6</v>
      </c>
      <c r="H2825" s="79">
        <f t="shared" si="29"/>
        <v>1342.4</v>
      </c>
      <c r="I2825" s="79"/>
    </row>
    <row r="2826" spans="1:10" hidden="1" outlineLevel="1" x14ac:dyDescent="0.2">
      <c r="A2826" s="62"/>
      <c r="B2826" s="84" t="s">
        <v>591</v>
      </c>
      <c r="C2826" s="78">
        <v>80</v>
      </c>
      <c r="D2826" s="78" t="s">
        <v>158</v>
      </c>
      <c r="E2826" s="79">
        <v>55.08</v>
      </c>
      <c r="F2826" s="79">
        <v>9.91</v>
      </c>
      <c r="G2826" s="79">
        <f t="shared" si="28"/>
        <v>4406.3999999999996</v>
      </c>
      <c r="H2826" s="79">
        <f t="shared" si="29"/>
        <v>792.8</v>
      </c>
      <c r="I2826" s="79"/>
    </row>
    <row r="2827" spans="1:10" hidden="1" outlineLevel="1" x14ac:dyDescent="0.2">
      <c r="A2827" s="62"/>
      <c r="B2827" s="84" t="s">
        <v>592</v>
      </c>
      <c r="C2827" s="78">
        <f>4*5*2</f>
        <v>40</v>
      </c>
      <c r="D2827" s="78" t="s">
        <v>158</v>
      </c>
      <c r="E2827" s="79">
        <v>194.92</v>
      </c>
      <c r="F2827" s="79">
        <v>35.090000000000003</v>
      </c>
      <c r="G2827" s="79">
        <f t="shared" si="28"/>
        <v>7796.8</v>
      </c>
      <c r="H2827" s="79">
        <f t="shared" si="29"/>
        <v>1403.6</v>
      </c>
      <c r="I2827" s="79"/>
    </row>
    <row r="2828" spans="1:10" hidden="1" outlineLevel="1" x14ac:dyDescent="0.2">
      <c r="A2828" s="62"/>
      <c r="B2828" s="84" t="s">
        <v>593</v>
      </c>
      <c r="C2828" s="78">
        <f>5*4</f>
        <v>20</v>
      </c>
      <c r="D2828" s="78" t="s">
        <v>158</v>
      </c>
      <c r="E2828" s="79">
        <v>93.22</v>
      </c>
      <c r="F2828" s="79">
        <v>16.78</v>
      </c>
      <c r="G2828" s="79">
        <f t="shared" si="28"/>
        <v>1864.4</v>
      </c>
      <c r="H2828" s="79">
        <f t="shared" si="29"/>
        <v>335.6</v>
      </c>
      <c r="I2828" s="79"/>
    </row>
    <row r="2829" spans="1:10" hidden="1" outlineLevel="1" x14ac:dyDescent="0.2">
      <c r="A2829" s="62"/>
      <c r="B2829" s="84" t="s">
        <v>594</v>
      </c>
      <c r="C2829" s="78">
        <v>2</v>
      </c>
      <c r="D2829" s="78" t="s">
        <v>158</v>
      </c>
      <c r="E2829" s="79">
        <v>4000</v>
      </c>
      <c r="F2829" s="79">
        <v>0</v>
      </c>
      <c r="G2829" s="79">
        <f t="shared" si="28"/>
        <v>8000</v>
      </c>
      <c r="H2829" s="79">
        <f t="shared" si="29"/>
        <v>0</v>
      </c>
      <c r="I2829" s="79"/>
    </row>
    <row r="2830" spans="1:10" hidden="1" outlineLevel="1" x14ac:dyDescent="0.2">
      <c r="A2830" s="62"/>
      <c r="B2830" s="77" t="s">
        <v>190</v>
      </c>
      <c r="C2830" s="78"/>
      <c r="D2830" s="78"/>
      <c r="E2830" s="79"/>
      <c r="F2830" s="79"/>
      <c r="G2830" s="79"/>
      <c r="H2830" s="79"/>
      <c r="I2830" s="79"/>
    </row>
    <row r="2831" spans="1:10" hidden="1" outlineLevel="1" x14ac:dyDescent="0.2">
      <c r="A2831" s="62"/>
      <c r="B2831" s="84" t="s">
        <v>595</v>
      </c>
      <c r="C2831" s="78">
        <f>+C2822</f>
        <v>216</v>
      </c>
      <c r="D2831" s="78" t="s">
        <v>176</v>
      </c>
      <c r="E2831" s="79">
        <v>95.079712000000001</v>
      </c>
      <c r="F2831" s="79">
        <v>0</v>
      </c>
      <c r="G2831" s="79">
        <f>ROUND((C2831*(E2831)),2)</f>
        <v>20537.22</v>
      </c>
      <c r="H2831" s="79">
        <f>ROUND((C2831*(F2831)),2)</f>
        <v>0</v>
      </c>
      <c r="I2831" s="79"/>
    </row>
    <row r="2832" spans="1:10" hidden="1" outlineLevel="1" x14ac:dyDescent="0.2">
      <c r="A2832" s="62"/>
      <c r="B2832" s="76" t="s">
        <v>174</v>
      </c>
      <c r="C2832" s="78"/>
      <c r="D2832" s="78"/>
      <c r="E2832" s="79"/>
      <c r="F2832" s="79"/>
      <c r="G2832" s="79">
        <f>SUM(G2824:G2831)</f>
        <v>65994.420000000013</v>
      </c>
      <c r="H2832" s="79">
        <f>SUM(H2824:H2831)</f>
        <v>6742.4</v>
      </c>
      <c r="I2832" s="79">
        <f>SUM(G2832:H2832)</f>
        <v>72736.820000000007</v>
      </c>
    </row>
    <row r="2833" spans="1:10" collapsed="1" x14ac:dyDescent="0.2">
      <c r="A2833" s="62"/>
      <c r="C2833" s="78"/>
      <c r="D2833" s="78"/>
      <c r="E2833" s="79"/>
      <c r="F2833" s="79"/>
      <c r="G2833" s="79"/>
      <c r="H2833" s="79"/>
      <c r="I2833" s="79"/>
    </row>
    <row r="2834" spans="1:10" x14ac:dyDescent="0.2">
      <c r="A2834" s="71">
        <f>+A2820+0.01</f>
        <v>114.02000000000001</v>
      </c>
      <c r="B2834" s="72" t="s">
        <v>596</v>
      </c>
      <c r="C2834" s="73">
        <v>1</v>
      </c>
      <c r="D2834" s="73" t="s">
        <v>176</v>
      </c>
      <c r="E2834" s="74"/>
      <c r="F2834" s="74"/>
      <c r="G2834" s="74">
        <f>+G2846/C2836</f>
        <v>197.45226666666667</v>
      </c>
      <c r="H2834" s="74">
        <f>+H2846/C2836</f>
        <v>10.027333333333333</v>
      </c>
      <c r="I2834" s="75">
        <f>+H2834+G2834</f>
        <v>207.4796</v>
      </c>
      <c r="J2834" s="66" t="s">
        <v>167</v>
      </c>
    </row>
    <row r="2835" spans="1:10" hidden="1" outlineLevel="1" x14ac:dyDescent="0.2">
      <c r="A2835" s="55"/>
      <c r="B2835" s="76" t="s">
        <v>597</v>
      </c>
      <c r="C2835" s="56"/>
      <c r="D2835" s="56"/>
      <c r="E2835" s="57"/>
      <c r="F2835" s="57"/>
      <c r="G2835" s="57"/>
      <c r="H2835" s="57"/>
      <c r="I2835" s="58"/>
      <c r="J2835" s="63"/>
    </row>
    <row r="2836" spans="1:10" hidden="1" outlineLevel="1" x14ac:dyDescent="0.2">
      <c r="A2836" s="55"/>
      <c r="B2836" s="77" t="s">
        <v>169</v>
      </c>
      <c r="C2836" s="78">
        <v>150</v>
      </c>
      <c r="D2836" s="78" t="s">
        <v>176</v>
      </c>
      <c r="E2836" s="57"/>
      <c r="F2836" s="57"/>
      <c r="G2836" s="57"/>
      <c r="H2836" s="57"/>
      <c r="I2836" s="58"/>
      <c r="J2836" s="63"/>
    </row>
    <row r="2837" spans="1:10" hidden="1" outlineLevel="1" x14ac:dyDescent="0.2">
      <c r="A2837" s="62"/>
      <c r="B2837" s="77" t="s">
        <v>170</v>
      </c>
      <c r="C2837" s="78"/>
      <c r="D2837" s="78"/>
      <c r="E2837" s="79"/>
      <c r="F2837" s="79"/>
      <c r="G2837" s="79"/>
      <c r="H2837" s="79"/>
      <c r="I2837" s="79"/>
    </row>
    <row r="2838" spans="1:10" hidden="1" outlineLevel="1" x14ac:dyDescent="0.2">
      <c r="A2838" s="62"/>
      <c r="B2838" s="84" t="s">
        <v>589</v>
      </c>
      <c r="C2838" s="78">
        <f>6*2</f>
        <v>12</v>
      </c>
      <c r="D2838" s="78" t="s">
        <v>158</v>
      </c>
      <c r="E2838" s="79">
        <v>199.15</v>
      </c>
      <c r="F2838" s="79">
        <v>35.85</v>
      </c>
      <c r="G2838" s="79">
        <f t="shared" ref="G2838:G2843" si="30">ROUND((C2838*(E2838)),2)</f>
        <v>2389.8000000000002</v>
      </c>
      <c r="H2838" s="79">
        <f t="shared" ref="H2838:H2843" si="31">ROUND((C2838*(F2838)),2)</f>
        <v>430.2</v>
      </c>
      <c r="I2838" s="79"/>
    </row>
    <row r="2839" spans="1:10" hidden="1" outlineLevel="1" x14ac:dyDescent="0.2">
      <c r="A2839" s="62"/>
      <c r="B2839" s="84" t="s">
        <v>590</v>
      </c>
      <c r="C2839" s="78">
        <v>12</v>
      </c>
      <c r="D2839" s="78" t="s">
        <v>158</v>
      </c>
      <c r="E2839" s="79">
        <v>93.22</v>
      </c>
      <c r="F2839" s="79">
        <v>16.78</v>
      </c>
      <c r="G2839" s="79">
        <f t="shared" si="30"/>
        <v>1118.6400000000001</v>
      </c>
      <c r="H2839" s="79">
        <f t="shared" si="31"/>
        <v>201.36</v>
      </c>
      <c r="I2839" s="79"/>
    </row>
    <row r="2840" spans="1:10" hidden="1" outlineLevel="1" x14ac:dyDescent="0.2">
      <c r="A2840" s="62"/>
      <c r="B2840" s="84" t="s">
        <v>591</v>
      </c>
      <c r="C2840" s="78">
        <v>12</v>
      </c>
      <c r="D2840" s="78" t="s">
        <v>158</v>
      </c>
      <c r="E2840" s="79">
        <v>55.08</v>
      </c>
      <c r="F2840" s="79">
        <v>9.91</v>
      </c>
      <c r="G2840" s="79">
        <f t="shared" si="30"/>
        <v>660.96</v>
      </c>
      <c r="H2840" s="79">
        <f t="shared" si="31"/>
        <v>118.92</v>
      </c>
      <c r="I2840" s="79"/>
    </row>
    <row r="2841" spans="1:10" hidden="1" outlineLevel="1" x14ac:dyDescent="0.2">
      <c r="A2841" s="62"/>
      <c r="B2841" s="84" t="s">
        <v>592</v>
      </c>
      <c r="C2841" s="78">
        <v>10</v>
      </c>
      <c r="D2841" s="78" t="s">
        <v>158</v>
      </c>
      <c r="E2841" s="79">
        <v>194.92</v>
      </c>
      <c r="F2841" s="79">
        <v>35.090000000000003</v>
      </c>
      <c r="G2841" s="79">
        <f t="shared" si="30"/>
        <v>1949.2</v>
      </c>
      <c r="H2841" s="79">
        <f t="shared" si="31"/>
        <v>350.9</v>
      </c>
      <c r="I2841" s="79"/>
    </row>
    <row r="2842" spans="1:10" hidden="1" outlineLevel="1" x14ac:dyDescent="0.2">
      <c r="A2842" s="62"/>
      <c r="B2842" s="84" t="s">
        <v>593</v>
      </c>
      <c r="C2842" s="78">
        <f>6*4</f>
        <v>24</v>
      </c>
      <c r="D2842" s="78" t="s">
        <v>158</v>
      </c>
      <c r="E2842" s="79">
        <v>93.22</v>
      </c>
      <c r="F2842" s="79">
        <v>16.78</v>
      </c>
      <c r="G2842" s="79">
        <f t="shared" si="30"/>
        <v>2237.2800000000002</v>
      </c>
      <c r="H2842" s="79">
        <f t="shared" si="31"/>
        <v>402.72</v>
      </c>
      <c r="I2842" s="79"/>
    </row>
    <row r="2843" spans="1:10" hidden="1" outlineLevel="1" x14ac:dyDescent="0.2">
      <c r="A2843" s="62"/>
      <c r="B2843" s="84" t="s">
        <v>594</v>
      </c>
      <c r="C2843" s="78">
        <v>2</v>
      </c>
      <c r="D2843" s="78" t="s">
        <v>158</v>
      </c>
      <c r="E2843" s="79">
        <v>3500</v>
      </c>
      <c r="F2843" s="79">
        <v>0</v>
      </c>
      <c r="G2843" s="79">
        <f t="shared" si="30"/>
        <v>7000</v>
      </c>
      <c r="H2843" s="79">
        <f t="shared" si="31"/>
        <v>0</v>
      </c>
      <c r="I2843" s="79"/>
    </row>
    <row r="2844" spans="1:10" hidden="1" outlineLevel="1" x14ac:dyDescent="0.2">
      <c r="A2844" s="62"/>
      <c r="B2844" s="77" t="s">
        <v>190</v>
      </c>
      <c r="C2844" s="78"/>
      <c r="D2844" s="78"/>
      <c r="E2844" s="79"/>
      <c r="F2844" s="79"/>
      <c r="G2844" s="79"/>
      <c r="H2844" s="79"/>
      <c r="I2844" s="79"/>
    </row>
    <row r="2845" spans="1:10" hidden="1" outlineLevel="1" x14ac:dyDescent="0.2">
      <c r="A2845" s="62"/>
      <c r="B2845" s="84" t="s">
        <v>595</v>
      </c>
      <c r="C2845" s="78">
        <f>+C2836</f>
        <v>150</v>
      </c>
      <c r="D2845" s="78" t="s">
        <v>176</v>
      </c>
      <c r="E2845" s="79">
        <v>95.079712000000001</v>
      </c>
      <c r="F2845" s="79">
        <v>0</v>
      </c>
      <c r="G2845" s="79">
        <f>ROUND((C2845*(E2845)),2)</f>
        <v>14261.96</v>
      </c>
      <c r="H2845" s="79">
        <f>ROUND((C2845*(F2845)),2)</f>
        <v>0</v>
      </c>
      <c r="I2845" s="79"/>
    </row>
    <row r="2846" spans="1:10" hidden="1" outlineLevel="1" x14ac:dyDescent="0.2">
      <c r="A2846" s="62"/>
      <c r="B2846" s="76" t="s">
        <v>174</v>
      </c>
      <c r="C2846" s="78"/>
      <c r="D2846" s="78"/>
      <c r="E2846" s="79"/>
      <c r="F2846" s="79"/>
      <c r="G2846" s="79">
        <f>SUM(G2838:G2845)</f>
        <v>29617.84</v>
      </c>
      <c r="H2846" s="79">
        <f>SUM(H2838:H2845)</f>
        <v>1504.1</v>
      </c>
      <c r="I2846" s="79">
        <f>SUM(G2846:H2846)</f>
        <v>31121.94</v>
      </c>
    </row>
    <row r="2847" spans="1:10" collapsed="1" x14ac:dyDescent="0.2">
      <c r="A2847" s="62"/>
      <c r="C2847" s="78"/>
      <c r="D2847" s="78"/>
      <c r="E2847" s="79"/>
      <c r="F2847" s="79"/>
      <c r="G2847" s="79"/>
      <c r="H2847" s="79"/>
      <c r="I2847" s="79"/>
    </row>
    <row r="2848" spans="1:10" x14ac:dyDescent="0.2">
      <c r="A2848" s="71">
        <f>+A2834+0.01</f>
        <v>114.03000000000002</v>
      </c>
      <c r="B2848" s="72" t="s">
        <v>598</v>
      </c>
      <c r="C2848" s="73">
        <v>1</v>
      </c>
      <c r="D2848" s="73" t="s">
        <v>176</v>
      </c>
      <c r="E2848" s="74"/>
      <c r="F2848" s="74"/>
      <c r="G2848" s="74">
        <f>+G2856/C2850</f>
        <v>81.97</v>
      </c>
      <c r="H2848" s="74">
        <f>+H2856/C2850</f>
        <v>6.25</v>
      </c>
      <c r="I2848" s="75">
        <f>+H2848+G2848</f>
        <v>88.22</v>
      </c>
      <c r="J2848" s="66" t="s">
        <v>167</v>
      </c>
    </row>
    <row r="2849" spans="1:10" hidden="1" outlineLevel="1" x14ac:dyDescent="0.2">
      <c r="A2849" s="55"/>
      <c r="B2849" s="76" t="s">
        <v>599</v>
      </c>
      <c r="C2849" s="56"/>
      <c r="D2849" s="56"/>
      <c r="E2849" s="57"/>
      <c r="F2849" s="57"/>
      <c r="G2849" s="57"/>
      <c r="H2849" s="57"/>
      <c r="I2849" s="58"/>
      <c r="J2849" s="63"/>
    </row>
    <row r="2850" spans="1:10" hidden="1" outlineLevel="1" x14ac:dyDescent="0.2">
      <c r="A2850" s="55"/>
      <c r="B2850" s="77" t="s">
        <v>169</v>
      </c>
      <c r="C2850" s="78">
        <v>1</v>
      </c>
      <c r="D2850" s="78" t="s">
        <v>176</v>
      </c>
      <c r="E2850" s="57"/>
      <c r="F2850" s="57"/>
      <c r="G2850" s="57"/>
      <c r="H2850" s="57"/>
      <c r="I2850" s="58"/>
      <c r="J2850" s="63"/>
    </row>
    <row r="2851" spans="1:10" hidden="1" outlineLevel="1" x14ac:dyDescent="0.2">
      <c r="A2851" s="62"/>
      <c r="B2851" s="77" t="s">
        <v>170</v>
      </c>
      <c r="C2851" s="78"/>
      <c r="D2851" s="78"/>
      <c r="E2851" s="79"/>
      <c r="F2851" s="79"/>
      <c r="G2851" s="79"/>
      <c r="H2851" s="79"/>
      <c r="I2851" s="79"/>
    </row>
    <row r="2852" spans="1:10" hidden="1" outlineLevel="1" x14ac:dyDescent="0.2">
      <c r="A2852" s="62"/>
      <c r="B2852" s="84" t="s">
        <v>600</v>
      </c>
      <c r="C2852" s="83">
        <v>2.3E-3</v>
      </c>
      <c r="D2852" s="78" t="s">
        <v>196</v>
      </c>
      <c r="E2852" s="79">
        <v>7515.54</v>
      </c>
      <c r="F2852" s="79">
        <v>1279.24</v>
      </c>
      <c r="G2852" s="79">
        <f>ROUND((C2852*(E2852)),2)</f>
        <v>17.29</v>
      </c>
      <c r="H2852" s="79">
        <f>ROUND((C2852*(F2852)),2)</f>
        <v>2.94</v>
      </c>
      <c r="I2852" s="79"/>
    </row>
    <row r="2853" spans="1:10" hidden="1" outlineLevel="1" x14ac:dyDescent="0.2">
      <c r="A2853" s="62"/>
      <c r="B2853" s="84" t="s">
        <v>601</v>
      </c>
      <c r="C2853" s="83">
        <f>+ROUND((((1*4*10)/12)/20),4)</f>
        <v>0.16669999999999999</v>
      </c>
      <c r="D2853" s="78" t="s">
        <v>204</v>
      </c>
      <c r="E2853" s="79">
        <v>110.17</v>
      </c>
      <c r="F2853" s="79">
        <v>19.829999999999998</v>
      </c>
      <c r="G2853" s="79">
        <f>ROUND((C2853*(E2853)),2)</f>
        <v>18.37</v>
      </c>
      <c r="H2853" s="79">
        <f>ROUND((C2853*(F2853)),2)</f>
        <v>3.31</v>
      </c>
      <c r="I2853" s="79"/>
    </row>
    <row r="2854" spans="1:10" hidden="1" outlineLevel="1" x14ac:dyDescent="0.2">
      <c r="A2854" s="62"/>
      <c r="B2854" s="77" t="s">
        <v>190</v>
      </c>
      <c r="C2854" s="78"/>
      <c r="D2854" s="78"/>
      <c r="E2854" s="79"/>
      <c r="F2854" s="79"/>
      <c r="G2854" s="79"/>
      <c r="H2854" s="79"/>
      <c r="I2854" s="79"/>
    </row>
    <row r="2855" spans="1:10" hidden="1" outlineLevel="1" x14ac:dyDescent="0.2">
      <c r="A2855" s="62"/>
      <c r="B2855" s="84" t="s">
        <v>602</v>
      </c>
      <c r="C2855" s="78">
        <v>1</v>
      </c>
      <c r="D2855" s="78" t="s">
        <v>176</v>
      </c>
      <c r="E2855" s="79">
        <v>46.31</v>
      </c>
      <c r="F2855" s="79">
        <v>0</v>
      </c>
      <c r="G2855" s="79">
        <f>ROUND((C2855*(E2855)),2)</f>
        <v>46.31</v>
      </c>
      <c r="H2855" s="79">
        <f>ROUND((C2855*(F2855)),2)</f>
        <v>0</v>
      </c>
      <c r="I2855" s="79"/>
    </row>
    <row r="2856" spans="1:10" hidden="1" outlineLevel="1" x14ac:dyDescent="0.2">
      <c r="A2856" s="62"/>
      <c r="B2856" s="76" t="s">
        <v>174</v>
      </c>
      <c r="C2856" s="78"/>
      <c r="D2856" s="78"/>
      <c r="E2856" s="79"/>
      <c r="F2856" s="79"/>
      <c r="G2856" s="79">
        <f>SUM(G2852:G2855)</f>
        <v>81.97</v>
      </c>
      <c r="H2856" s="79">
        <f>SUM(H2852:H2855)</f>
        <v>6.25</v>
      </c>
      <c r="I2856" s="79">
        <f>SUM(G2856:H2856)</f>
        <v>88.22</v>
      </c>
    </row>
    <row r="2857" spans="1:10" collapsed="1" x14ac:dyDescent="0.2">
      <c r="A2857" s="62"/>
      <c r="C2857" s="78"/>
      <c r="D2857" s="78"/>
      <c r="E2857" s="79"/>
      <c r="F2857" s="79"/>
      <c r="G2857" s="79"/>
      <c r="H2857" s="79"/>
      <c r="I2857" s="79"/>
    </row>
    <row r="2858" spans="1:10" x14ac:dyDescent="0.2">
      <c r="A2858" s="71">
        <f>+A2848+0.01</f>
        <v>114.04000000000002</v>
      </c>
      <c r="B2858" s="72" t="s">
        <v>603</v>
      </c>
      <c r="C2858" s="73">
        <v>1</v>
      </c>
      <c r="D2858" s="73" t="s">
        <v>176</v>
      </c>
      <c r="E2858" s="74"/>
      <c r="F2858" s="74"/>
      <c r="G2858" s="74">
        <f>+G2867/C2860</f>
        <v>429.67</v>
      </c>
      <c r="H2858" s="74">
        <f>+H2867/C2860</f>
        <v>33.67</v>
      </c>
      <c r="I2858" s="75">
        <f>+H2858+G2858</f>
        <v>463.34000000000003</v>
      </c>
      <c r="J2858" s="66" t="s">
        <v>167</v>
      </c>
    </row>
    <row r="2859" spans="1:10" hidden="1" outlineLevel="1" x14ac:dyDescent="0.2">
      <c r="A2859" s="55"/>
      <c r="B2859" s="76" t="s">
        <v>604</v>
      </c>
      <c r="C2859" s="56"/>
      <c r="D2859" s="56"/>
      <c r="E2859" s="57"/>
      <c r="F2859" s="57"/>
      <c r="G2859" s="57"/>
      <c r="H2859" s="57"/>
      <c r="I2859" s="58"/>
      <c r="J2859" s="63"/>
    </row>
    <row r="2860" spans="1:10" hidden="1" outlineLevel="1" x14ac:dyDescent="0.2">
      <c r="A2860" s="55"/>
      <c r="B2860" s="77" t="s">
        <v>169</v>
      </c>
      <c r="C2860" s="78">
        <v>1</v>
      </c>
      <c r="D2860" s="78" t="s">
        <v>176</v>
      </c>
      <c r="E2860" s="57"/>
      <c r="F2860" s="57"/>
      <c r="G2860" s="57"/>
      <c r="H2860" s="57"/>
      <c r="I2860" s="58"/>
      <c r="J2860" s="63"/>
    </row>
    <row r="2861" spans="1:10" hidden="1" outlineLevel="1" x14ac:dyDescent="0.2">
      <c r="A2861" s="62"/>
      <c r="B2861" s="77" t="s">
        <v>170</v>
      </c>
      <c r="C2861" s="78"/>
      <c r="D2861" s="78"/>
      <c r="E2861" s="79"/>
      <c r="F2861" s="79"/>
      <c r="G2861" s="79"/>
      <c r="H2861" s="79"/>
      <c r="I2861" s="79"/>
    </row>
    <row r="2862" spans="1:10" hidden="1" outlineLevel="1" x14ac:dyDescent="0.2">
      <c r="A2862" s="62"/>
      <c r="B2862" s="84" t="s">
        <v>605</v>
      </c>
      <c r="C2862" s="83">
        <f>+ROUND((0.0175*1.25),4)</f>
        <v>2.1899999999999999E-2</v>
      </c>
      <c r="D2862" s="78" t="s">
        <v>196</v>
      </c>
      <c r="E2862" s="79">
        <v>7515.54</v>
      </c>
      <c r="F2862" s="79">
        <v>1279.24</v>
      </c>
      <c r="G2862" s="79">
        <f>ROUND((C2862*(E2862)),2)</f>
        <v>164.59</v>
      </c>
      <c r="H2862" s="79">
        <f>ROUND((C2862*(F2862)),2)</f>
        <v>28.02</v>
      </c>
      <c r="I2862" s="79"/>
    </row>
    <row r="2863" spans="1:10" hidden="1" outlineLevel="1" x14ac:dyDescent="0.2">
      <c r="A2863" s="62"/>
      <c r="B2863" s="84" t="s">
        <v>601</v>
      </c>
      <c r="C2863" s="83">
        <f>+ROUND((((1*4*10)/12)/20),4)</f>
        <v>0.16669999999999999</v>
      </c>
      <c r="D2863" s="78" t="s">
        <v>204</v>
      </c>
      <c r="E2863" s="79">
        <v>110.17</v>
      </c>
      <c r="F2863" s="79">
        <v>19.829999999999998</v>
      </c>
      <c r="G2863" s="79">
        <f>ROUND((C2863*(E2863)),2)</f>
        <v>18.37</v>
      </c>
      <c r="H2863" s="79">
        <f>ROUND((C2863*(F2863)),2)</f>
        <v>3.31</v>
      </c>
      <c r="I2863" s="79"/>
    </row>
    <row r="2864" spans="1:10" hidden="1" outlineLevel="1" x14ac:dyDescent="0.2">
      <c r="A2864" s="62"/>
      <c r="B2864" s="84" t="s">
        <v>606</v>
      </c>
      <c r="C2864" s="78">
        <v>1</v>
      </c>
      <c r="D2864" s="78" t="s">
        <v>176</v>
      </c>
      <c r="E2864" s="79">
        <v>51.91</v>
      </c>
      <c r="F2864" s="79">
        <v>2.34</v>
      </c>
      <c r="G2864" s="79">
        <f>ROUND((C2864*(E2864)),2)</f>
        <v>51.91</v>
      </c>
      <c r="H2864" s="79">
        <f>ROUND((C2864*(F2864)),2)</f>
        <v>2.34</v>
      </c>
      <c r="I2864" s="79"/>
    </row>
    <row r="2865" spans="1:10" hidden="1" outlineLevel="1" x14ac:dyDescent="0.2">
      <c r="A2865" s="62"/>
      <c r="B2865" s="77" t="s">
        <v>190</v>
      </c>
      <c r="C2865" s="78"/>
      <c r="D2865" s="78"/>
      <c r="E2865" s="79"/>
      <c r="F2865" s="79"/>
      <c r="G2865" s="79"/>
      <c r="H2865" s="79"/>
      <c r="I2865" s="79"/>
    </row>
    <row r="2866" spans="1:10" hidden="1" outlineLevel="1" x14ac:dyDescent="0.2">
      <c r="A2866" s="62"/>
      <c r="B2866" s="84" t="s">
        <v>607</v>
      </c>
      <c r="C2866" s="78">
        <v>1</v>
      </c>
      <c r="D2866" s="78" t="s">
        <v>176</v>
      </c>
      <c r="E2866" s="79">
        <v>194.8</v>
      </c>
      <c r="F2866" s="79">
        <v>0</v>
      </c>
      <c r="G2866" s="79">
        <f>ROUND((C2866*(E2866)),2)</f>
        <v>194.8</v>
      </c>
      <c r="H2866" s="79">
        <f>ROUND((C2866*(F2866)),2)</f>
        <v>0</v>
      </c>
      <c r="I2866" s="79"/>
    </row>
    <row r="2867" spans="1:10" hidden="1" outlineLevel="1" x14ac:dyDescent="0.2">
      <c r="A2867" s="62"/>
      <c r="B2867" s="76" t="s">
        <v>174</v>
      </c>
      <c r="C2867" s="78"/>
      <c r="D2867" s="78"/>
      <c r="E2867" s="79"/>
      <c r="F2867" s="79"/>
      <c r="G2867" s="79">
        <f>SUM(G2862:G2866)</f>
        <v>429.67</v>
      </c>
      <c r="H2867" s="79">
        <f>SUM(H2862:H2866)</f>
        <v>33.67</v>
      </c>
      <c r="I2867" s="79">
        <f>SUM(G2867:H2867)</f>
        <v>463.34000000000003</v>
      </c>
    </row>
    <row r="2868" spans="1:10" collapsed="1" x14ac:dyDescent="0.2">
      <c r="A2868" s="62"/>
      <c r="C2868" s="78"/>
      <c r="D2868" s="78"/>
      <c r="E2868" s="79"/>
      <c r="F2868" s="79"/>
      <c r="G2868" s="79"/>
      <c r="H2868" s="79"/>
      <c r="I2868" s="79"/>
    </row>
    <row r="2869" spans="1:10" x14ac:dyDescent="0.2">
      <c r="A2869" s="71">
        <f>+A2858+0.01</f>
        <v>114.05000000000003</v>
      </c>
      <c r="B2869" s="72" t="s">
        <v>608</v>
      </c>
      <c r="C2869" s="73">
        <v>1</v>
      </c>
      <c r="D2869" s="73" t="s">
        <v>176</v>
      </c>
      <c r="E2869" s="74"/>
      <c r="F2869" s="74"/>
      <c r="G2869" s="74">
        <f>+G2878/C2871</f>
        <v>759.72</v>
      </c>
      <c r="H2869" s="74">
        <f>+H2878/C2871</f>
        <v>66.5</v>
      </c>
      <c r="I2869" s="75">
        <f>+H2869+G2869</f>
        <v>826.22</v>
      </c>
      <c r="J2869" s="66" t="s">
        <v>167</v>
      </c>
    </row>
    <row r="2870" spans="1:10" hidden="1" outlineLevel="1" x14ac:dyDescent="0.2">
      <c r="A2870" s="55"/>
      <c r="B2870" s="76" t="s">
        <v>609</v>
      </c>
      <c r="C2870" s="56"/>
      <c r="D2870" s="56"/>
      <c r="E2870" s="57"/>
      <c r="F2870" s="57"/>
      <c r="G2870" s="57"/>
      <c r="H2870" s="57"/>
      <c r="I2870" s="58"/>
      <c r="J2870" s="63"/>
    </row>
    <row r="2871" spans="1:10" hidden="1" outlineLevel="1" x14ac:dyDescent="0.2">
      <c r="A2871" s="55"/>
      <c r="B2871" s="77" t="s">
        <v>169</v>
      </c>
      <c r="C2871" s="78">
        <v>1</v>
      </c>
      <c r="D2871" s="78" t="s">
        <v>176</v>
      </c>
      <c r="E2871" s="57"/>
      <c r="F2871" s="57"/>
      <c r="G2871" s="57"/>
      <c r="H2871" s="57"/>
      <c r="I2871" s="58"/>
      <c r="J2871" s="63"/>
    </row>
    <row r="2872" spans="1:10" hidden="1" outlineLevel="1" x14ac:dyDescent="0.2">
      <c r="A2872" s="62"/>
      <c r="B2872" s="77" t="s">
        <v>170</v>
      </c>
      <c r="C2872" s="78"/>
      <c r="D2872" s="78"/>
      <c r="E2872" s="79"/>
      <c r="F2872" s="79"/>
      <c r="G2872" s="79"/>
      <c r="H2872" s="79"/>
      <c r="I2872" s="79"/>
    </row>
    <row r="2873" spans="1:10" hidden="1" outlineLevel="1" x14ac:dyDescent="0.2">
      <c r="A2873" s="62"/>
      <c r="B2873" s="84" t="s">
        <v>610</v>
      </c>
      <c r="C2873" s="83">
        <f>+ROUND((0.02*1.25),4)</f>
        <v>2.5000000000000001E-2</v>
      </c>
      <c r="D2873" s="78" t="s">
        <v>196</v>
      </c>
      <c r="E2873" s="79">
        <v>7515.54</v>
      </c>
      <c r="F2873" s="79">
        <v>1279.24</v>
      </c>
      <c r="G2873" s="79">
        <f>ROUND((C2873*(E2873)),2)</f>
        <v>187.89</v>
      </c>
      <c r="H2873" s="79">
        <f>ROUND((C2873*(F2873)),2)</f>
        <v>31.98</v>
      </c>
      <c r="I2873" s="79"/>
    </row>
    <row r="2874" spans="1:10" hidden="1" outlineLevel="1" x14ac:dyDescent="0.2">
      <c r="A2874" s="62"/>
      <c r="B2874" s="84" t="s">
        <v>601</v>
      </c>
      <c r="C2874" s="83">
        <f>+ROUND((((1*4*10)/12)/20),4)</f>
        <v>0.16669999999999999</v>
      </c>
      <c r="D2874" s="78" t="s">
        <v>204</v>
      </c>
      <c r="E2874" s="79">
        <v>110.17</v>
      </c>
      <c r="F2874" s="79">
        <v>19.829999999999998</v>
      </c>
      <c r="G2874" s="79">
        <f>ROUND((C2874*(E2874)),2)</f>
        <v>18.37</v>
      </c>
      <c r="H2874" s="79">
        <f>ROUND((C2874*(F2874)),2)</f>
        <v>3.31</v>
      </c>
      <c r="I2874" s="79"/>
    </row>
    <row r="2875" spans="1:10" hidden="1" outlineLevel="1" x14ac:dyDescent="0.2">
      <c r="A2875" s="62"/>
      <c r="B2875" s="84" t="s">
        <v>611</v>
      </c>
      <c r="C2875" s="78">
        <v>1</v>
      </c>
      <c r="D2875" s="78" t="s">
        <v>176</v>
      </c>
      <c r="E2875" s="79">
        <v>305.52972222222229</v>
      </c>
      <c r="F2875" s="79">
        <v>31.214814814814812</v>
      </c>
      <c r="G2875" s="79">
        <f>ROUND((C2875*(E2875)),2)</f>
        <v>305.52999999999997</v>
      </c>
      <c r="H2875" s="79">
        <f>ROUND((C2875*(F2875)),2)</f>
        <v>31.21</v>
      </c>
      <c r="I2875" s="79"/>
    </row>
    <row r="2876" spans="1:10" hidden="1" outlineLevel="1" x14ac:dyDescent="0.2">
      <c r="A2876" s="62"/>
      <c r="B2876" s="77" t="s">
        <v>190</v>
      </c>
      <c r="C2876" s="78"/>
      <c r="D2876" s="78"/>
      <c r="E2876" s="79"/>
      <c r="F2876" s="79"/>
      <c r="G2876" s="79"/>
      <c r="H2876" s="79"/>
      <c r="I2876" s="79"/>
    </row>
    <row r="2877" spans="1:10" hidden="1" outlineLevel="1" x14ac:dyDescent="0.2">
      <c r="A2877" s="62"/>
      <c r="B2877" s="84" t="s">
        <v>612</v>
      </c>
      <c r="C2877" s="78">
        <v>1</v>
      </c>
      <c r="D2877" s="78" t="s">
        <v>176</v>
      </c>
      <c r="E2877" s="79">
        <v>247.93</v>
      </c>
      <c r="F2877" s="79">
        <v>0</v>
      </c>
      <c r="G2877" s="79">
        <f>ROUND((C2877*(E2877)),2)</f>
        <v>247.93</v>
      </c>
      <c r="H2877" s="79">
        <f>ROUND((C2877*(F2877)),2)</f>
        <v>0</v>
      </c>
      <c r="I2877" s="79"/>
    </row>
    <row r="2878" spans="1:10" hidden="1" outlineLevel="1" x14ac:dyDescent="0.2">
      <c r="A2878" s="62"/>
      <c r="B2878" s="76" t="s">
        <v>174</v>
      </c>
      <c r="C2878" s="78"/>
      <c r="D2878" s="78"/>
      <c r="E2878" s="79"/>
      <c r="F2878" s="79"/>
      <c r="G2878" s="79">
        <f>SUM(G2873:G2877)</f>
        <v>759.72</v>
      </c>
      <c r="H2878" s="79">
        <f>SUM(H2873:H2877)</f>
        <v>66.5</v>
      </c>
      <c r="I2878" s="79">
        <f>SUM(G2878:H2878)</f>
        <v>826.22</v>
      </c>
    </row>
    <row r="2879" spans="1:10" collapsed="1" x14ac:dyDescent="0.2">
      <c r="A2879" s="62"/>
      <c r="C2879" s="78"/>
      <c r="D2879" s="78"/>
      <c r="E2879" s="79"/>
      <c r="F2879" s="79"/>
      <c r="G2879" s="79"/>
      <c r="H2879" s="79"/>
      <c r="I2879" s="79"/>
    </row>
    <row r="2880" spans="1:10" x14ac:dyDescent="0.2">
      <c r="A2880" s="71">
        <f>+A2869+0.01</f>
        <v>114.06000000000003</v>
      </c>
      <c r="B2880" s="72" t="s">
        <v>613</v>
      </c>
      <c r="C2880" s="73">
        <v>1</v>
      </c>
      <c r="D2880" s="73" t="s">
        <v>176</v>
      </c>
      <c r="E2880" s="74"/>
      <c r="F2880" s="74"/>
      <c r="G2880" s="74">
        <f>+G2889/C2882</f>
        <v>632.96</v>
      </c>
      <c r="H2880" s="74">
        <f>+H2889/C2882</f>
        <v>41.36</v>
      </c>
      <c r="I2880" s="75">
        <f>+H2880+G2880</f>
        <v>674.32</v>
      </c>
      <c r="J2880" s="66" t="s">
        <v>167</v>
      </c>
    </row>
    <row r="2881" spans="1:10" hidden="1" outlineLevel="1" x14ac:dyDescent="0.2">
      <c r="A2881" s="55"/>
      <c r="B2881" s="76" t="s">
        <v>614</v>
      </c>
      <c r="C2881" s="56"/>
      <c r="D2881" s="56"/>
      <c r="E2881" s="57"/>
      <c r="F2881" s="57"/>
      <c r="G2881" s="57"/>
      <c r="H2881" s="57"/>
      <c r="I2881" s="58"/>
      <c r="J2881" s="63"/>
    </row>
    <row r="2882" spans="1:10" hidden="1" outlineLevel="1" x14ac:dyDescent="0.2">
      <c r="A2882" s="55"/>
      <c r="B2882" s="77" t="s">
        <v>169</v>
      </c>
      <c r="C2882" s="78">
        <v>1</v>
      </c>
      <c r="D2882" s="78" t="s">
        <v>176</v>
      </c>
      <c r="E2882" s="57"/>
      <c r="F2882" s="57"/>
      <c r="G2882" s="57"/>
      <c r="H2882" s="57"/>
      <c r="I2882" s="58"/>
      <c r="J2882" s="63"/>
    </row>
    <row r="2883" spans="1:10" hidden="1" outlineLevel="1" x14ac:dyDescent="0.2">
      <c r="A2883" s="62"/>
      <c r="B2883" s="77" t="s">
        <v>170</v>
      </c>
      <c r="C2883" s="78"/>
      <c r="D2883" s="78"/>
      <c r="E2883" s="79"/>
      <c r="F2883" s="79"/>
      <c r="G2883" s="79"/>
      <c r="H2883" s="79"/>
      <c r="I2883" s="79"/>
    </row>
    <row r="2884" spans="1:10" hidden="1" outlineLevel="1" x14ac:dyDescent="0.2">
      <c r="A2884" s="62"/>
      <c r="B2884" s="84" t="s">
        <v>605</v>
      </c>
      <c r="C2884" s="83">
        <f>+ROUND((0.0175*1.25),4)</f>
        <v>2.1899999999999999E-2</v>
      </c>
      <c r="D2884" s="78" t="s">
        <v>196</v>
      </c>
      <c r="E2884" s="79">
        <v>7515.54</v>
      </c>
      <c r="F2884" s="79">
        <v>1279.24</v>
      </c>
      <c r="G2884" s="79">
        <f>ROUND((C2884*(E2884)),2)</f>
        <v>164.59</v>
      </c>
      <c r="H2884" s="79">
        <f>ROUND((C2884*(F2884)),2)</f>
        <v>28.02</v>
      </c>
      <c r="I2884" s="79"/>
    </row>
    <row r="2885" spans="1:10" hidden="1" outlineLevel="1" x14ac:dyDescent="0.2">
      <c r="A2885" s="62"/>
      <c r="B2885" s="84" t="s">
        <v>601</v>
      </c>
      <c r="C2885" s="83">
        <f>+ROUND((((1*4*10)/12)/20),4)</f>
        <v>0.16669999999999999</v>
      </c>
      <c r="D2885" s="78" t="s">
        <v>204</v>
      </c>
      <c r="E2885" s="79">
        <v>110.17</v>
      </c>
      <c r="F2885" s="79">
        <v>19.829999999999998</v>
      </c>
      <c r="G2885" s="79">
        <f>ROUND((C2885*(E2885)),2)</f>
        <v>18.37</v>
      </c>
      <c r="H2885" s="79">
        <f>ROUND((C2885*(F2885)),2)</f>
        <v>3.31</v>
      </c>
      <c r="I2885" s="79"/>
    </row>
    <row r="2886" spans="1:10" hidden="1" outlineLevel="1" x14ac:dyDescent="0.2">
      <c r="A2886" s="62"/>
      <c r="B2886" s="84" t="s">
        <v>615</v>
      </c>
      <c r="C2886" s="78">
        <v>1</v>
      </c>
      <c r="D2886" s="78" t="s">
        <v>176</v>
      </c>
      <c r="E2886" s="79">
        <v>197.45226666666667</v>
      </c>
      <c r="F2886" s="79">
        <v>10.027333333333333</v>
      </c>
      <c r="G2886" s="79">
        <f>ROUND((C2886*(E2886)),2)</f>
        <v>197.45</v>
      </c>
      <c r="H2886" s="79">
        <f>ROUND((C2886*(F2886)),2)</f>
        <v>10.029999999999999</v>
      </c>
      <c r="I2886" s="79"/>
    </row>
    <row r="2887" spans="1:10" hidden="1" outlineLevel="1" x14ac:dyDescent="0.2">
      <c r="A2887" s="62"/>
      <c r="B2887" s="77" t="s">
        <v>190</v>
      </c>
      <c r="C2887" s="78"/>
      <c r="D2887" s="78"/>
      <c r="E2887" s="79"/>
      <c r="F2887" s="79"/>
      <c r="G2887" s="79"/>
      <c r="H2887" s="79"/>
      <c r="I2887" s="79"/>
    </row>
    <row r="2888" spans="1:10" hidden="1" outlineLevel="1" x14ac:dyDescent="0.2">
      <c r="A2888" s="62"/>
      <c r="B2888" s="84" t="s">
        <v>616</v>
      </c>
      <c r="C2888" s="78">
        <v>1</v>
      </c>
      <c r="D2888" s="78" t="s">
        <v>176</v>
      </c>
      <c r="E2888" s="79">
        <v>252.55</v>
      </c>
      <c r="F2888" s="79">
        <v>0</v>
      </c>
      <c r="G2888" s="79">
        <f>ROUND((C2888*(E2888)),2)</f>
        <v>252.55</v>
      </c>
      <c r="H2888" s="79">
        <f>ROUND((C2888*(F2888)),2)</f>
        <v>0</v>
      </c>
      <c r="I2888" s="79"/>
    </row>
    <row r="2889" spans="1:10" hidden="1" outlineLevel="1" x14ac:dyDescent="0.2">
      <c r="A2889" s="62"/>
      <c r="B2889" s="76" t="s">
        <v>174</v>
      </c>
      <c r="C2889" s="78"/>
      <c r="D2889" s="78"/>
      <c r="E2889" s="79"/>
      <c r="F2889" s="79"/>
      <c r="G2889" s="79">
        <f>SUM(G2884:G2888)</f>
        <v>632.96</v>
      </c>
      <c r="H2889" s="79">
        <f>SUM(H2884:H2888)</f>
        <v>41.36</v>
      </c>
      <c r="I2889" s="79">
        <f>SUM(G2889:H2889)</f>
        <v>674.32</v>
      </c>
    </row>
    <row r="2890" spans="1:10" collapsed="1" x14ac:dyDescent="0.2">
      <c r="A2890" s="62"/>
      <c r="C2890" s="78"/>
      <c r="D2890" s="78"/>
      <c r="E2890" s="79"/>
      <c r="F2890" s="79"/>
      <c r="G2890" s="79"/>
      <c r="H2890" s="79"/>
      <c r="I2890" s="79"/>
    </row>
    <row r="2891" spans="1:10" x14ac:dyDescent="0.2">
      <c r="A2891" s="71">
        <f>+A2880+0.01</f>
        <v>114.07000000000004</v>
      </c>
      <c r="B2891" s="72" t="s">
        <v>617</v>
      </c>
      <c r="C2891" s="73">
        <v>1</v>
      </c>
      <c r="D2891" s="73" t="s">
        <v>176</v>
      </c>
      <c r="E2891" s="74"/>
      <c r="F2891" s="74"/>
      <c r="G2891" s="74">
        <f>+G2900/C2893</f>
        <v>598.57999999999993</v>
      </c>
      <c r="H2891" s="74">
        <f>+H2900/C2893</f>
        <v>33.67</v>
      </c>
      <c r="I2891" s="75">
        <f>+H2891+G2891</f>
        <v>632.24999999999989</v>
      </c>
      <c r="J2891" s="66" t="s">
        <v>167</v>
      </c>
    </row>
    <row r="2892" spans="1:10" hidden="1" outlineLevel="1" x14ac:dyDescent="0.2">
      <c r="A2892" s="55"/>
      <c r="B2892" s="76" t="s">
        <v>618</v>
      </c>
      <c r="C2892" s="56"/>
      <c r="D2892" s="56"/>
      <c r="E2892" s="57"/>
      <c r="F2892" s="57"/>
      <c r="G2892" s="57"/>
      <c r="H2892" s="57"/>
      <c r="I2892" s="58"/>
      <c r="J2892" s="63"/>
    </row>
    <row r="2893" spans="1:10" hidden="1" outlineLevel="1" x14ac:dyDescent="0.2">
      <c r="A2893" s="55"/>
      <c r="B2893" s="77" t="s">
        <v>169</v>
      </c>
      <c r="C2893" s="78">
        <v>1</v>
      </c>
      <c r="D2893" s="78" t="s">
        <v>176</v>
      </c>
      <c r="E2893" s="57"/>
      <c r="F2893" s="57"/>
      <c r="G2893" s="57"/>
      <c r="H2893" s="57"/>
      <c r="I2893" s="58"/>
      <c r="J2893" s="63"/>
    </row>
    <row r="2894" spans="1:10" hidden="1" outlineLevel="1" x14ac:dyDescent="0.2">
      <c r="A2894" s="62"/>
      <c r="B2894" s="77" t="s">
        <v>170</v>
      </c>
      <c r="C2894" s="78"/>
      <c r="D2894" s="78"/>
      <c r="E2894" s="79"/>
      <c r="F2894" s="79"/>
      <c r="G2894" s="79"/>
      <c r="H2894" s="79"/>
      <c r="I2894" s="79"/>
    </row>
    <row r="2895" spans="1:10" hidden="1" outlineLevel="1" x14ac:dyDescent="0.2">
      <c r="A2895" s="62"/>
      <c r="B2895" s="84" t="s">
        <v>605</v>
      </c>
      <c r="C2895" s="83">
        <f>+ROUND((0.0175*1.25),4)</f>
        <v>2.1899999999999999E-2</v>
      </c>
      <c r="D2895" s="78" t="s">
        <v>196</v>
      </c>
      <c r="E2895" s="79">
        <v>7515.54</v>
      </c>
      <c r="F2895" s="79">
        <v>1279.24</v>
      </c>
      <c r="G2895" s="79">
        <f>ROUND((C2895*(E2895)),2)</f>
        <v>164.59</v>
      </c>
      <c r="H2895" s="79">
        <f>ROUND((C2895*(F2895)),2)</f>
        <v>28.02</v>
      </c>
      <c r="I2895" s="79"/>
    </row>
    <row r="2896" spans="1:10" hidden="1" outlineLevel="1" x14ac:dyDescent="0.2">
      <c r="A2896" s="62"/>
      <c r="B2896" s="84" t="s">
        <v>601</v>
      </c>
      <c r="C2896" s="83">
        <f>+ROUND((((1*4*10)/12)/20),4)</f>
        <v>0.16669999999999999</v>
      </c>
      <c r="D2896" s="78" t="s">
        <v>204</v>
      </c>
      <c r="E2896" s="79">
        <v>110.17</v>
      </c>
      <c r="F2896" s="79">
        <v>19.829999999999998</v>
      </c>
      <c r="G2896" s="79">
        <f>ROUND((C2896*(E2896)),2)</f>
        <v>18.37</v>
      </c>
      <c r="H2896" s="79">
        <f>ROUND((C2896*(F2896)),2)</f>
        <v>3.31</v>
      </c>
      <c r="I2896" s="79"/>
    </row>
    <row r="2897" spans="1:10" hidden="1" outlineLevel="1" x14ac:dyDescent="0.2">
      <c r="A2897" s="62"/>
      <c r="B2897" s="84" t="s">
        <v>606</v>
      </c>
      <c r="C2897" s="78">
        <v>1</v>
      </c>
      <c r="D2897" s="78" t="s">
        <v>176</v>
      </c>
      <c r="E2897" s="79">
        <v>51.91</v>
      </c>
      <c r="F2897" s="79">
        <v>2.34</v>
      </c>
      <c r="G2897" s="79">
        <f>ROUND((C2897*(E2897)),2)</f>
        <v>51.91</v>
      </c>
      <c r="H2897" s="79">
        <f>ROUND((C2897*(F2897)),2)</f>
        <v>2.34</v>
      </c>
      <c r="I2897" s="79"/>
    </row>
    <row r="2898" spans="1:10" hidden="1" outlineLevel="1" x14ac:dyDescent="0.2">
      <c r="A2898" s="62"/>
      <c r="B2898" s="77" t="s">
        <v>190</v>
      </c>
      <c r="C2898" s="78"/>
      <c r="D2898" s="78"/>
      <c r="E2898" s="79"/>
      <c r="F2898" s="79"/>
      <c r="G2898" s="79"/>
      <c r="H2898" s="79"/>
      <c r="I2898" s="79"/>
    </row>
    <row r="2899" spans="1:10" hidden="1" outlineLevel="1" x14ac:dyDescent="0.2">
      <c r="A2899" s="62"/>
      <c r="B2899" s="84" t="s">
        <v>619</v>
      </c>
      <c r="C2899" s="78">
        <v>1</v>
      </c>
      <c r="D2899" s="78" t="s">
        <v>176</v>
      </c>
      <c r="E2899" s="79">
        <v>363.71</v>
      </c>
      <c r="F2899" s="79">
        <v>0</v>
      </c>
      <c r="G2899" s="79">
        <f>ROUND((C2899*(E2899)),2)</f>
        <v>363.71</v>
      </c>
      <c r="H2899" s="79">
        <f>ROUND((C2899*(F2899)),2)</f>
        <v>0</v>
      </c>
      <c r="I2899" s="79"/>
    </row>
    <row r="2900" spans="1:10" hidden="1" outlineLevel="1" x14ac:dyDescent="0.2">
      <c r="A2900" s="62"/>
      <c r="B2900" s="76" t="s">
        <v>174</v>
      </c>
      <c r="C2900" s="78"/>
      <c r="D2900" s="78"/>
      <c r="E2900" s="79"/>
      <c r="F2900" s="79"/>
      <c r="G2900" s="79">
        <f>SUM(G2895:G2899)</f>
        <v>598.57999999999993</v>
      </c>
      <c r="H2900" s="79">
        <f>SUM(H2895:H2899)</f>
        <v>33.67</v>
      </c>
      <c r="I2900" s="79">
        <f>SUM(G2900:H2900)</f>
        <v>632.24999999999989</v>
      </c>
    </row>
    <row r="2901" spans="1:10" collapsed="1" x14ac:dyDescent="0.2">
      <c r="A2901" s="62"/>
      <c r="C2901" s="78"/>
      <c r="D2901" s="78"/>
      <c r="E2901" s="79"/>
      <c r="F2901" s="79"/>
      <c r="G2901" s="79"/>
      <c r="H2901" s="79"/>
      <c r="I2901" s="79"/>
    </row>
    <row r="2902" spans="1:10" x14ac:dyDescent="0.2">
      <c r="A2902" s="71">
        <f>+A2891+0.01</f>
        <v>114.08000000000004</v>
      </c>
      <c r="B2902" s="72" t="s">
        <v>620</v>
      </c>
      <c r="C2902" s="73">
        <v>1</v>
      </c>
      <c r="D2902" s="73" t="s">
        <v>176</v>
      </c>
      <c r="E2902" s="74"/>
      <c r="F2902" s="74"/>
      <c r="G2902" s="74">
        <f>+G2912/C2904</f>
        <v>471.64</v>
      </c>
      <c r="H2902" s="74">
        <f>+H2912/C2904</f>
        <v>38</v>
      </c>
      <c r="I2902" s="75">
        <f>+H2902+G2902</f>
        <v>509.64</v>
      </c>
      <c r="J2902" s="66" t="s">
        <v>167</v>
      </c>
    </row>
    <row r="2903" spans="1:10" hidden="1" outlineLevel="1" x14ac:dyDescent="0.2">
      <c r="A2903" s="55"/>
      <c r="B2903" s="76" t="s">
        <v>621</v>
      </c>
      <c r="C2903" s="56"/>
      <c r="D2903" s="56"/>
      <c r="E2903" s="57"/>
      <c r="F2903" s="57"/>
      <c r="G2903" s="57"/>
      <c r="H2903" s="57"/>
      <c r="I2903" s="58"/>
      <c r="J2903" s="63"/>
    </row>
    <row r="2904" spans="1:10" hidden="1" outlineLevel="1" x14ac:dyDescent="0.2">
      <c r="A2904" s="55"/>
      <c r="B2904" s="77" t="s">
        <v>169</v>
      </c>
      <c r="C2904" s="78">
        <v>1</v>
      </c>
      <c r="D2904" s="78" t="s">
        <v>176</v>
      </c>
      <c r="E2904" s="57"/>
      <c r="F2904" s="57"/>
      <c r="G2904" s="57"/>
      <c r="H2904" s="57"/>
      <c r="I2904" s="58"/>
      <c r="J2904" s="63"/>
    </row>
    <row r="2905" spans="1:10" hidden="1" outlineLevel="1" x14ac:dyDescent="0.2">
      <c r="A2905" s="62"/>
      <c r="B2905" s="77" t="s">
        <v>170</v>
      </c>
      <c r="C2905" s="78"/>
      <c r="D2905" s="78"/>
      <c r="E2905" s="79"/>
      <c r="F2905" s="79"/>
      <c r="G2905" s="79"/>
      <c r="H2905" s="79"/>
      <c r="I2905" s="79"/>
    </row>
    <row r="2906" spans="1:10" hidden="1" outlineLevel="1" x14ac:dyDescent="0.2">
      <c r="A2906" s="62"/>
      <c r="B2906" s="84" t="s">
        <v>605</v>
      </c>
      <c r="C2906" s="83">
        <f>+ROUND((0.0175*1.25),4)</f>
        <v>2.1899999999999999E-2</v>
      </c>
      <c r="D2906" s="78" t="s">
        <v>196</v>
      </c>
      <c r="E2906" s="79">
        <v>7515.54</v>
      </c>
      <c r="F2906" s="79">
        <v>1279.24</v>
      </c>
      <c r="G2906" s="79">
        <f>ROUND((C2906*(E2906)),2)</f>
        <v>164.59</v>
      </c>
      <c r="H2906" s="79">
        <f>ROUND((C2906*(F2906)),2)</f>
        <v>28.02</v>
      </c>
      <c r="I2906" s="79"/>
    </row>
    <row r="2907" spans="1:10" hidden="1" outlineLevel="1" x14ac:dyDescent="0.2">
      <c r="A2907" s="62"/>
      <c r="B2907" s="84" t="s">
        <v>601</v>
      </c>
      <c r="C2907" s="83">
        <f>+ROUND((((1*4*10)/12)/20),4)</f>
        <v>0.16669999999999999</v>
      </c>
      <c r="D2907" s="78" t="s">
        <v>204</v>
      </c>
      <c r="E2907" s="79">
        <v>110.17</v>
      </c>
      <c r="F2907" s="79">
        <v>19.829999999999998</v>
      </c>
      <c r="G2907" s="79">
        <f>ROUND((C2907*(E2907)),2)</f>
        <v>18.37</v>
      </c>
      <c r="H2907" s="79">
        <f>ROUND((C2907*(F2907)),2)</f>
        <v>3.31</v>
      </c>
      <c r="I2907" s="79"/>
    </row>
    <row r="2908" spans="1:10" hidden="1" outlineLevel="1" x14ac:dyDescent="0.2">
      <c r="A2908" s="62"/>
      <c r="B2908" s="84" t="s">
        <v>606</v>
      </c>
      <c r="C2908" s="78">
        <v>1</v>
      </c>
      <c r="D2908" s="78" t="s">
        <v>176</v>
      </c>
      <c r="E2908" s="79">
        <v>51.91</v>
      </c>
      <c r="F2908" s="79">
        <v>2.34</v>
      </c>
      <c r="G2908" s="79">
        <f>ROUND((C2908*(E2908)),2)</f>
        <v>51.91</v>
      </c>
      <c r="H2908" s="79">
        <f>ROUND((C2908*(F2908)),2)</f>
        <v>2.34</v>
      </c>
      <c r="I2908" s="79"/>
    </row>
    <row r="2909" spans="1:10" hidden="1" outlineLevel="1" x14ac:dyDescent="0.2">
      <c r="A2909" s="62"/>
      <c r="B2909" s="84" t="s">
        <v>622</v>
      </c>
      <c r="C2909" s="83">
        <v>5.2999999999999999E-2</v>
      </c>
      <c r="D2909" s="78" t="s">
        <v>184</v>
      </c>
      <c r="E2909" s="79">
        <v>453.39</v>
      </c>
      <c r="F2909" s="79">
        <v>81.61</v>
      </c>
      <c r="G2909" s="79">
        <f>ROUND((C2909*(E2909)),2)</f>
        <v>24.03</v>
      </c>
      <c r="H2909" s="79">
        <f>ROUND((C2909*(F2909)),2)</f>
        <v>4.33</v>
      </c>
      <c r="I2909" s="79"/>
    </row>
    <row r="2910" spans="1:10" hidden="1" outlineLevel="1" x14ac:dyDescent="0.2">
      <c r="A2910" s="62"/>
      <c r="B2910" s="77" t="s">
        <v>190</v>
      </c>
      <c r="C2910" s="78"/>
      <c r="D2910" s="78"/>
      <c r="E2910" s="79"/>
      <c r="F2910" s="79"/>
      <c r="G2910" s="79"/>
      <c r="H2910" s="79"/>
      <c r="I2910" s="79"/>
    </row>
    <row r="2911" spans="1:10" hidden="1" outlineLevel="1" x14ac:dyDescent="0.2">
      <c r="A2911" s="62"/>
      <c r="B2911" s="84" t="s">
        <v>623</v>
      </c>
      <c r="C2911" s="78">
        <v>1</v>
      </c>
      <c r="D2911" s="78" t="s">
        <v>176</v>
      </c>
      <c r="E2911" s="79">
        <v>212.74</v>
      </c>
      <c r="F2911" s="79">
        <v>0</v>
      </c>
      <c r="G2911" s="79">
        <f>ROUND((C2911*(E2911)),2)</f>
        <v>212.74</v>
      </c>
      <c r="H2911" s="79">
        <f>ROUND((C2911*(F2911)),2)</f>
        <v>0</v>
      </c>
      <c r="I2911" s="79"/>
    </row>
    <row r="2912" spans="1:10" hidden="1" outlineLevel="1" x14ac:dyDescent="0.2">
      <c r="A2912" s="62"/>
      <c r="B2912" s="76" t="s">
        <v>174</v>
      </c>
      <c r="C2912" s="78"/>
      <c r="D2912" s="78"/>
      <c r="E2912" s="79"/>
      <c r="F2912" s="79"/>
      <c r="G2912" s="79">
        <f>SUM(G2906:G2911)</f>
        <v>471.64</v>
      </c>
      <c r="H2912" s="79">
        <f>SUM(H2906:H2911)</f>
        <v>38</v>
      </c>
      <c r="I2912" s="79">
        <f>SUM(G2912:H2912)</f>
        <v>509.64</v>
      </c>
    </row>
    <row r="2913" spans="1:10" collapsed="1" x14ac:dyDescent="0.2">
      <c r="A2913" s="62"/>
      <c r="C2913" s="78"/>
      <c r="D2913" s="78"/>
      <c r="E2913" s="79"/>
      <c r="F2913" s="79"/>
      <c r="G2913" s="79"/>
      <c r="H2913" s="79"/>
      <c r="I2913" s="79"/>
    </row>
    <row r="2914" spans="1:10" x14ac:dyDescent="0.2">
      <c r="A2914" s="71">
        <f>+A2902+0.01</f>
        <v>114.09000000000005</v>
      </c>
      <c r="B2914" s="72" t="s">
        <v>624</v>
      </c>
      <c r="C2914" s="73">
        <v>1</v>
      </c>
      <c r="D2914" s="73" t="s">
        <v>255</v>
      </c>
      <c r="E2914" s="74"/>
      <c r="F2914" s="74"/>
      <c r="G2914" s="74">
        <f>+G2922/C2916</f>
        <v>195.07999999999998</v>
      </c>
      <c r="H2914" s="74">
        <f>+H2922/C2916</f>
        <v>19.66</v>
      </c>
      <c r="I2914" s="75">
        <f>+H2914+G2914</f>
        <v>214.73999999999998</v>
      </c>
      <c r="J2914" s="66" t="s">
        <v>167</v>
      </c>
    </row>
    <row r="2915" spans="1:10" hidden="1" outlineLevel="1" x14ac:dyDescent="0.2">
      <c r="A2915" s="55"/>
      <c r="B2915" s="76" t="s">
        <v>625</v>
      </c>
      <c r="C2915" s="56"/>
      <c r="D2915" s="56"/>
      <c r="E2915" s="57"/>
      <c r="F2915" s="57"/>
      <c r="G2915" s="57"/>
      <c r="H2915" s="57"/>
      <c r="I2915" s="58"/>
      <c r="J2915" s="63"/>
    </row>
    <row r="2916" spans="1:10" hidden="1" outlineLevel="1" x14ac:dyDescent="0.2">
      <c r="A2916" s="55"/>
      <c r="B2916" s="77" t="s">
        <v>169</v>
      </c>
      <c r="C2916" s="78">
        <v>1</v>
      </c>
      <c r="D2916" s="78" t="s">
        <v>255</v>
      </c>
      <c r="E2916" s="57"/>
      <c r="F2916" s="57"/>
      <c r="G2916" s="57"/>
      <c r="H2916" s="57"/>
      <c r="I2916" s="58"/>
      <c r="J2916" s="63"/>
    </row>
    <row r="2917" spans="1:10" hidden="1" outlineLevel="1" x14ac:dyDescent="0.2">
      <c r="A2917" s="62"/>
      <c r="B2917" s="77" t="s">
        <v>170</v>
      </c>
      <c r="C2917" s="78"/>
      <c r="D2917" s="78"/>
      <c r="E2917" s="79"/>
      <c r="F2917" s="79"/>
      <c r="G2917" s="79"/>
      <c r="H2917" s="79"/>
      <c r="I2917" s="79"/>
    </row>
    <row r="2918" spans="1:10" hidden="1" outlineLevel="1" x14ac:dyDescent="0.2">
      <c r="A2918" s="62"/>
      <c r="B2918" s="84" t="s">
        <v>626</v>
      </c>
      <c r="C2918" s="83">
        <v>2.5000000000000001E-3</v>
      </c>
      <c r="D2918" s="78" t="s">
        <v>196</v>
      </c>
      <c r="E2918" s="79">
        <v>7515.54</v>
      </c>
      <c r="F2918" s="79">
        <v>1279.24</v>
      </c>
      <c r="G2918" s="79">
        <f>ROUND((C2918*(E2918)),2)</f>
        <v>18.79</v>
      </c>
      <c r="H2918" s="79">
        <f>ROUND((C2918*(F2918)),2)</f>
        <v>3.2</v>
      </c>
      <c r="I2918" s="79"/>
    </row>
    <row r="2919" spans="1:10" hidden="1" outlineLevel="1" x14ac:dyDescent="0.2">
      <c r="A2919" s="62"/>
      <c r="B2919" s="84" t="s">
        <v>627</v>
      </c>
      <c r="C2919" s="78">
        <v>0.83</v>
      </c>
      <c r="D2919" s="78" t="s">
        <v>204</v>
      </c>
      <c r="E2919" s="79">
        <v>110.17</v>
      </c>
      <c r="F2919" s="79">
        <v>19.829999999999998</v>
      </c>
      <c r="G2919" s="79">
        <f>ROUND((C2919*(E2919)),2)</f>
        <v>91.44</v>
      </c>
      <c r="H2919" s="79">
        <f>ROUND((C2919*(F2919)),2)</f>
        <v>16.46</v>
      </c>
      <c r="I2919" s="79"/>
    </row>
    <row r="2920" spans="1:10" hidden="1" outlineLevel="1" x14ac:dyDescent="0.2">
      <c r="A2920" s="62"/>
      <c r="B2920" s="77" t="s">
        <v>190</v>
      </c>
      <c r="C2920" s="78"/>
      <c r="D2920" s="78"/>
      <c r="E2920" s="79"/>
      <c r="F2920" s="79"/>
      <c r="G2920" s="79"/>
      <c r="H2920" s="79"/>
      <c r="I2920" s="79"/>
    </row>
    <row r="2921" spans="1:10" hidden="1" outlineLevel="1" x14ac:dyDescent="0.2">
      <c r="A2921" s="62"/>
      <c r="B2921" s="84" t="s">
        <v>628</v>
      </c>
      <c r="C2921" s="78">
        <v>1</v>
      </c>
      <c r="D2921" s="78" t="s">
        <v>255</v>
      </c>
      <c r="E2921" s="79">
        <v>84.85</v>
      </c>
      <c r="F2921" s="79">
        <v>0</v>
      </c>
      <c r="G2921" s="79">
        <f>ROUND((C2921*(E2921)),2)</f>
        <v>84.85</v>
      </c>
      <c r="H2921" s="79">
        <f>ROUND((C2921*(F2921)),2)</f>
        <v>0</v>
      </c>
      <c r="I2921" s="79"/>
    </row>
    <row r="2922" spans="1:10" hidden="1" outlineLevel="1" x14ac:dyDescent="0.2">
      <c r="A2922" s="62"/>
      <c r="B2922" s="76" t="s">
        <v>174</v>
      </c>
      <c r="C2922" s="78"/>
      <c r="D2922" s="78"/>
      <c r="E2922" s="79"/>
      <c r="F2922" s="79"/>
      <c r="G2922" s="79">
        <f>SUM(G2918:G2921)</f>
        <v>195.07999999999998</v>
      </c>
      <c r="H2922" s="79">
        <f>SUM(H2918:H2921)</f>
        <v>19.66</v>
      </c>
      <c r="I2922" s="79">
        <f>SUM(G2922:H2922)</f>
        <v>214.73999999999998</v>
      </c>
    </row>
    <row r="2923" spans="1:10" collapsed="1" x14ac:dyDescent="0.2">
      <c r="A2923" s="62"/>
      <c r="C2923" s="78"/>
      <c r="D2923" s="78"/>
      <c r="E2923" s="79"/>
      <c r="F2923" s="79"/>
      <c r="G2923" s="79"/>
      <c r="H2923" s="79"/>
      <c r="I2923" s="79"/>
    </row>
    <row r="2924" spans="1:10" x14ac:dyDescent="0.2">
      <c r="A2924" s="71">
        <f>+A2914+0.01</f>
        <v>114.10000000000005</v>
      </c>
      <c r="B2924" s="72" t="s">
        <v>629</v>
      </c>
      <c r="C2924" s="73">
        <v>1</v>
      </c>
      <c r="D2924" s="73" t="s">
        <v>255</v>
      </c>
      <c r="E2924" s="74"/>
      <c r="F2924" s="74"/>
      <c r="G2924" s="74">
        <f>+G2932/C2926</f>
        <v>199.24</v>
      </c>
      <c r="H2924" s="74">
        <f>+H2932/C2926</f>
        <v>19.91</v>
      </c>
      <c r="I2924" s="75">
        <f>+H2924+G2924</f>
        <v>219.15</v>
      </c>
      <c r="J2924" s="66" t="s">
        <v>167</v>
      </c>
    </row>
    <row r="2925" spans="1:10" hidden="1" outlineLevel="1" x14ac:dyDescent="0.2">
      <c r="A2925" s="55"/>
      <c r="B2925" s="76" t="s">
        <v>630</v>
      </c>
      <c r="C2925" s="56"/>
      <c r="D2925" s="56"/>
      <c r="E2925" s="57"/>
      <c r="F2925" s="57"/>
      <c r="G2925" s="57"/>
      <c r="H2925" s="57"/>
      <c r="I2925" s="58"/>
      <c r="J2925" s="63"/>
    </row>
    <row r="2926" spans="1:10" hidden="1" outlineLevel="1" x14ac:dyDescent="0.2">
      <c r="A2926" s="55"/>
      <c r="B2926" s="77" t="s">
        <v>169</v>
      </c>
      <c r="C2926" s="78">
        <v>1</v>
      </c>
      <c r="D2926" s="78" t="s">
        <v>255</v>
      </c>
      <c r="E2926" s="57"/>
      <c r="F2926" s="57"/>
      <c r="G2926" s="57"/>
      <c r="H2926" s="57"/>
      <c r="I2926" s="58"/>
      <c r="J2926" s="63"/>
    </row>
    <row r="2927" spans="1:10" hidden="1" outlineLevel="1" x14ac:dyDescent="0.2">
      <c r="A2927" s="62"/>
      <c r="B2927" s="77" t="s">
        <v>170</v>
      </c>
      <c r="C2927" s="78"/>
      <c r="D2927" s="78"/>
      <c r="E2927" s="79"/>
      <c r="F2927" s="79"/>
      <c r="G2927" s="79"/>
      <c r="H2927" s="79"/>
      <c r="I2927" s="79"/>
    </row>
    <row r="2928" spans="1:10" hidden="1" outlineLevel="1" x14ac:dyDescent="0.2">
      <c r="A2928" s="62"/>
      <c r="B2928" s="84" t="s">
        <v>626</v>
      </c>
      <c r="C2928" s="83">
        <f>ROUND((0.15*0.0165*1*1.1),4)</f>
        <v>2.7000000000000001E-3</v>
      </c>
      <c r="D2928" s="78" t="s">
        <v>196</v>
      </c>
      <c r="E2928" s="79">
        <v>7515.54</v>
      </c>
      <c r="F2928" s="79">
        <v>1279.24</v>
      </c>
      <c r="G2928" s="79">
        <f>ROUND((C2928*(E2928)),2)</f>
        <v>20.29</v>
      </c>
      <c r="H2928" s="79">
        <f>ROUND((C2928*(F2928)),2)</f>
        <v>3.45</v>
      </c>
      <c r="I2928" s="79"/>
    </row>
    <row r="2929" spans="1:10" hidden="1" outlineLevel="1" x14ac:dyDescent="0.2">
      <c r="A2929" s="62"/>
      <c r="B2929" s="84" t="s">
        <v>627</v>
      </c>
      <c r="C2929" s="78">
        <v>0.83</v>
      </c>
      <c r="D2929" s="78" t="s">
        <v>204</v>
      </c>
      <c r="E2929" s="79">
        <v>110.17</v>
      </c>
      <c r="F2929" s="79">
        <v>19.829999999999998</v>
      </c>
      <c r="G2929" s="79">
        <f>ROUND((C2929*(E2929)),2)</f>
        <v>91.44</v>
      </c>
      <c r="H2929" s="79">
        <f>ROUND((C2929*(F2929)),2)</f>
        <v>16.46</v>
      </c>
      <c r="I2929" s="79"/>
    </row>
    <row r="2930" spans="1:10" hidden="1" outlineLevel="1" x14ac:dyDescent="0.2">
      <c r="A2930" s="62"/>
      <c r="B2930" s="77" t="s">
        <v>190</v>
      </c>
      <c r="C2930" s="78"/>
      <c r="D2930" s="78"/>
      <c r="E2930" s="79"/>
      <c r="F2930" s="79"/>
      <c r="G2930" s="79"/>
      <c r="H2930" s="79"/>
      <c r="I2930" s="79"/>
    </row>
    <row r="2931" spans="1:10" hidden="1" outlineLevel="1" x14ac:dyDescent="0.2">
      <c r="A2931" s="62"/>
      <c r="B2931" s="84" t="s">
        <v>631</v>
      </c>
      <c r="C2931" s="78">
        <v>1</v>
      </c>
      <c r="D2931" s="78" t="s">
        <v>255</v>
      </c>
      <c r="E2931" s="79">
        <v>87.508571428571415</v>
      </c>
      <c r="F2931" s="79">
        <v>0</v>
      </c>
      <c r="G2931" s="79">
        <f>ROUND((C2931*(E2931)),2)</f>
        <v>87.51</v>
      </c>
      <c r="H2931" s="79">
        <f>ROUND((C2931*(F2931)),2)</f>
        <v>0</v>
      </c>
      <c r="I2931" s="79"/>
    </row>
    <row r="2932" spans="1:10" hidden="1" outlineLevel="1" x14ac:dyDescent="0.2">
      <c r="A2932" s="62"/>
      <c r="B2932" s="76" t="s">
        <v>174</v>
      </c>
      <c r="C2932" s="78"/>
      <c r="D2932" s="78"/>
      <c r="E2932" s="79"/>
      <c r="F2932" s="79"/>
      <c r="G2932" s="79">
        <f>SUM(G2928:G2931)</f>
        <v>199.24</v>
      </c>
      <c r="H2932" s="79">
        <f>SUM(H2928:H2931)</f>
        <v>19.91</v>
      </c>
      <c r="I2932" s="79">
        <f>SUM(G2932:H2932)</f>
        <v>219.15</v>
      </c>
    </row>
    <row r="2933" spans="1:10" collapsed="1" x14ac:dyDescent="0.2">
      <c r="A2933" s="62"/>
      <c r="C2933" s="78"/>
      <c r="D2933" s="78"/>
      <c r="E2933" s="79"/>
      <c r="F2933" s="79"/>
      <c r="G2933" s="79"/>
      <c r="H2933" s="79"/>
      <c r="I2933" s="79"/>
    </row>
    <row r="2934" spans="1:10" x14ac:dyDescent="0.2">
      <c r="A2934" s="71">
        <f>+A2924+0.01</f>
        <v>114.11000000000006</v>
      </c>
      <c r="B2934" s="72" t="s">
        <v>632</v>
      </c>
      <c r="C2934" s="73">
        <v>1</v>
      </c>
      <c r="D2934" s="73" t="s">
        <v>255</v>
      </c>
      <c r="E2934" s="74"/>
      <c r="F2934" s="74"/>
      <c r="G2934" s="74">
        <f>+G2942/C2936</f>
        <v>216.51</v>
      </c>
      <c r="H2934" s="74">
        <f>+H2942/C2936</f>
        <v>21.07</v>
      </c>
      <c r="I2934" s="75">
        <f>+H2934+G2934</f>
        <v>237.57999999999998</v>
      </c>
      <c r="J2934" s="66" t="s">
        <v>167</v>
      </c>
    </row>
    <row r="2935" spans="1:10" hidden="1" outlineLevel="1" x14ac:dyDescent="0.2">
      <c r="A2935" s="55"/>
      <c r="B2935" s="76" t="s">
        <v>633</v>
      </c>
      <c r="C2935" s="56"/>
      <c r="D2935" s="56"/>
      <c r="E2935" s="57"/>
      <c r="F2935" s="57"/>
      <c r="G2935" s="57"/>
      <c r="H2935" s="57"/>
      <c r="I2935" s="58"/>
      <c r="J2935" s="63"/>
    </row>
    <row r="2936" spans="1:10" hidden="1" outlineLevel="1" x14ac:dyDescent="0.2">
      <c r="A2936" s="55"/>
      <c r="B2936" s="77" t="s">
        <v>169</v>
      </c>
      <c r="C2936" s="78">
        <v>1</v>
      </c>
      <c r="D2936" s="78" t="s">
        <v>255</v>
      </c>
      <c r="E2936" s="57"/>
      <c r="F2936" s="57"/>
      <c r="G2936" s="57"/>
      <c r="H2936" s="57"/>
      <c r="I2936" s="58"/>
      <c r="J2936" s="63"/>
    </row>
    <row r="2937" spans="1:10" hidden="1" outlineLevel="1" x14ac:dyDescent="0.2">
      <c r="A2937" s="62"/>
      <c r="B2937" s="77" t="s">
        <v>170</v>
      </c>
      <c r="C2937" s="78"/>
      <c r="D2937" s="78"/>
      <c r="E2937" s="79"/>
      <c r="F2937" s="79"/>
      <c r="G2937" s="79"/>
      <c r="H2937" s="79"/>
      <c r="I2937" s="79"/>
    </row>
    <row r="2938" spans="1:10" hidden="1" outlineLevel="1" x14ac:dyDescent="0.2">
      <c r="A2938" s="62"/>
      <c r="B2938" s="84" t="s">
        <v>626</v>
      </c>
      <c r="C2938" s="83">
        <f>ROUND((0.2*0.0165*1*1.1),4)</f>
        <v>3.5999999999999999E-3</v>
      </c>
      <c r="D2938" s="78" t="s">
        <v>196</v>
      </c>
      <c r="E2938" s="79">
        <v>7515.54</v>
      </c>
      <c r="F2938" s="79">
        <v>1279.24</v>
      </c>
      <c r="G2938" s="79">
        <f>ROUND((C2938*(E2938)),2)</f>
        <v>27.06</v>
      </c>
      <c r="H2938" s="79">
        <f>ROUND((C2938*(F2938)),2)</f>
        <v>4.6100000000000003</v>
      </c>
      <c r="I2938" s="79"/>
    </row>
    <row r="2939" spans="1:10" hidden="1" outlineLevel="1" x14ac:dyDescent="0.2">
      <c r="A2939" s="62"/>
      <c r="B2939" s="84" t="s">
        <v>627</v>
      </c>
      <c r="C2939" s="78">
        <v>0.83</v>
      </c>
      <c r="D2939" s="78" t="s">
        <v>204</v>
      </c>
      <c r="E2939" s="79">
        <v>110.17</v>
      </c>
      <c r="F2939" s="79">
        <v>19.829999999999998</v>
      </c>
      <c r="G2939" s="79">
        <f>ROUND((C2939*(E2939)),2)</f>
        <v>91.44</v>
      </c>
      <c r="H2939" s="79">
        <f>ROUND((C2939*(F2939)),2)</f>
        <v>16.46</v>
      </c>
      <c r="I2939" s="79"/>
    </row>
    <row r="2940" spans="1:10" hidden="1" outlineLevel="1" x14ac:dyDescent="0.2">
      <c r="A2940" s="62"/>
      <c r="B2940" s="77" t="s">
        <v>190</v>
      </c>
      <c r="C2940" s="78"/>
      <c r="D2940" s="78"/>
      <c r="E2940" s="79"/>
      <c r="F2940" s="79"/>
      <c r="G2940" s="79"/>
      <c r="H2940" s="79"/>
      <c r="I2940" s="79"/>
    </row>
    <row r="2941" spans="1:10" hidden="1" outlineLevel="1" x14ac:dyDescent="0.2">
      <c r="A2941" s="62"/>
      <c r="B2941" s="84" t="s">
        <v>634</v>
      </c>
      <c r="C2941" s="78">
        <v>1</v>
      </c>
      <c r="D2941" s="78" t="s">
        <v>255</v>
      </c>
      <c r="E2941" s="79">
        <v>98.009599999999992</v>
      </c>
      <c r="F2941" s="79">
        <v>0</v>
      </c>
      <c r="G2941" s="79">
        <f>ROUND((C2941*(E2941)),2)</f>
        <v>98.01</v>
      </c>
      <c r="H2941" s="79">
        <f>ROUND((C2941*(F2941)),2)</f>
        <v>0</v>
      </c>
      <c r="I2941" s="79"/>
    </row>
    <row r="2942" spans="1:10" hidden="1" outlineLevel="1" x14ac:dyDescent="0.2">
      <c r="A2942" s="62"/>
      <c r="B2942" s="76" t="s">
        <v>174</v>
      </c>
      <c r="C2942" s="78"/>
      <c r="D2942" s="78"/>
      <c r="E2942" s="79"/>
      <c r="F2942" s="79"/>
      <c r="G2942" s="79">
        <f>SUM(G2938:G2941)</f>
        <v>216.51</v>
      </c>
      <c r="H2942" s="79">
        <f>SUM(H2938:H2941)</f>
        <v>21.07</v>
      </c>
      <c r="I2942" s="79">
        <f>SUM(G2942:H2942)</f>
        <v>237.57999999999998</v>
      </c>
    </row>
    <row r="2943" spans="1:10" collapsed="1" x14ac:dyDescent="0.2">
      <c r="A2943" s="62"/>
      <c r="C2943" s="78"/>
      <c r="D2943" s="78"/>
      <c r="E2943" s="79"/>
      <c r="F2943" s="79"/>
      <c r="G2943" s="79"/>
      <c r="H2943" s="79"/>
      <c r="I2943" s="79"/>
    </row>
    <row r="2944" spans="1:10" x14ac:dyDescent="0.2">
      <c r="A2944" s="71">
        <f>+A2934+0.01</f>
        <v>114.12000000000006</v>
      </c>
      <c r="B2944" s="72" t="s">
        <v>635</v>
      </c>
      <c r="C2944" s="73">
        <v>1</v>
      </c>
      <c r="D2944" s="73" t="s">
        <v>176</v>
      </c>
      <c r="E2944" s="74"/>
      <c r="F2944" s="74"/>
      <c r="G2944" s="74">
        <f>+G2953/C2946</f>
        <v>467.86</v>
      </c>
      <c r="H2944" s="74">
        <f>+H2953/C2946</f>
        <v>53.620000000000005</v>
      </c>
      <c r="I2944" s="75">
        <f>+H2944+G2944</f>
        <v>521.48</v>
      </c>
      <c r="J2944" s="66" t="s">
        <v>167</v>
      </c>
    </row>
    <row r="2945" spans="1:10" hidden="1" outlineLevel="1" x14ac:dyDescent="0.2">
      <c r="A2945" s="55"/>
      <c r="B2945" s="76" t="s">
        <v>636</v>
      </c>
      <c r="C2945" s="56"/>
      <c r="D2945" s="56"/>
      <c r="E2945" s="57"/>
      <c r="F2945" s="57"/>
      <c r="G2945" s="57"/>
      <c r="H2945" s="57"/>
      <c r="I2945" s="58"/>
      <c r="J2945" s="63"/>
    </row>
    <row r="2946" spans="1:10" hidden="1" outlineLevel="1" x14ac:dyDescent="0.2">
      <c r="A2946" s="55"/>
      <c r="B2946" s="77" t="s">
        <v>169</v>
      </c>
      <c r="C2946" s="78">
        <v>1</v>
      </c>
      <c r="D2946" s="78" t="s">
        <v>176</v>
      </c>
      <c r="E2946" s="57"/>
      <c r="F2946" s="57"/>
      <c r="G2946" s="57"/>
      <c r="H2946" s="57"/>
      <c r="I2946" s="58"/>
      <c r="J2946" s="63"/>
    </row>
    <row r="2947" spans="1:10" hidden="1" outlineLevel="1" x14ac:dyDescent="0.2">
      <c r="A2947" s="62"/>
      <c r="B2947" s="77" t="s">
        <v>170</v>
      </c>
      <c r="C2947" s="78"/>
      <c r="D2947" s="78"/>
      <c r="E2947" s="79"/>
      <c r="F2947" s="79"/>
      <c r="G2947" s="79"/>
      <c r="H2947" s="79"/>
      <c r="I2947" s="79"/>
    </row>
    <row r="2948" spans="1:10" hidden="1" outlineLevel="1" x14ac:dyDescent="0.2">
      <c r="A2948" s="62"/>
      <c r="B2948" s="84" t="s">
        <v>637</v>
      </c>
      <c r="C2948" s="83">
        <f>+ROUND((0.015*1.25*2),4)</f>
        <v>3.7499999999999999E-2</v>
      </c>
      <c r="D2948" s="78" t="s">
        <v>196</v>
      </c>
      <c r="E2948" s="79">
        <v>7515.54</v>
      </c>
      <c r="F2948" s="79">
        <v>1279.24</v>
      </c>
      <c r="G2948" s="79">
        <f>ROUND((C2948*(E2948)),2)</f>
        <v>281.83</v>
      </c>
      <c r="H2948" s="79">
        <f>ROUND((C2948*(F2948)),2)</f>
        <v>47.97</v>
      </c>
      <c r="I2948" s="79"/>
    </row>
    <row r="2949" spans="1:10" hidden="1" outlineLevel="1" x14ac:dyDescent="0.2">
      <c r="A2949" s="62"/>
      <c r="B2949" s="84" t="s">
        <v>601</v>
      </c>
      <c r="C2949" s="83">
        <f>+ROUND((((1*4*10)/12)/20),4)</f>
        <v>0.16669999999999999</v>
      </c>
      <c r="D2949" s="78" t="s">
        <v>204</v>
      </c>
      <c r="E2949" s="79">
        <v>110.17</v>
      </c>
      <c r="F2949" s="79">
        <v>19.829999999999998</v>
      </c>
      <c r="G2949" s="79">
        <f>ROUND((C2949*(E2949)),2)</f>
        <v>18.37</v>
      </c>
      <c r="H2949" s="79">
        <f>ROUND((C2949*(F2949)),2)</f>
        <v>3.31</v>
      </c>
      <c r="I2949" s="79"/>
    </row>
    <row r="2950" spans="1:10" hidden="1" outlineLevel="1" x14ac:dyDescent="0.2">
      <c r="A2950" s="62"/>
      <c r="B2950" s="84" t="s">
        <v>606</v>
      </c>
      <c r="C2950" s="78">
        <v>1</v>
      </c>
      <c r="D2950" s="78" t="s">
        <v>176</v>
      </c>
      <c r="E2950" s="79">
        <v>51.91</v>
      </c>
      <c r="F2950" s="79">
        <v>2.34</v>
      </c>
      <c r="G2950" s="79">
        <f>ROUND((C2950*(E2950)),2)</f>
        <v>51.91</v>
      </c>
      <c r="H2950" s="79">
        <f>ROUND((C2950*(F2950)),2)</f>
        <v>2.34</v>
      </c>
      <c r="I2950" s="79"/>
    </row>
    <row r="2951" spans="1:10" hidden="1" outlineLevel="1" x14ac:dyDescent="0.2">
      <c r="A2951" s="62"/>
      <c r="B2951" s="77" t="s">
        <v>190</v>
      </c>
      <c r="C2951" s="78"/>
      <c r="D2951" s="78"/>
      <c r="E2951" s="79"/>
      <c r="F2951" s="79"/>
      <c r="G2951" s="79"/>
      <c r="H2951" s="79"/>
      <c r="I2951" s="79"/>
    </row>
    <row r="2952" spans="1:10" hidden="1" outlineLevel="1" x14ac:dyDescent="0.2">
      <c r="A2952" s="62"/>
      <c r="B2952" s="84" t="s">
        <v>638</v>
      </c>
      <c r="C2952" s="78">
        <v>1</v>
      </c>
      <c r="D2952" s="78" t="s">
        <v>176</v>
      </c>
      <c r="E2952" s="79">
        <v>115.75</v>
      </c>
      <c r="F2952" s="79">
        <v>0</v>
      </c>
      <c r="G2952" s="79">
        <f>ROUND((C2952*(E2952)),2)</f>
        <v>115.75</v>
      </c>
      <c r="H2952" s="79">
        <f>ROUND((C2952*(F2952)),2)</f>
        <v>0</v>
      </c>
      <c r="I2952" s="79"/>
    </row>
    <row r="2953" spans="1:10" hidden="1" outlineLevel="1" x14ac:dyDescent="0.2">
      <c r="A2953" s="62"/>
      <c r="B2953" s="76" t="s">
        <v>174</v>
      </c>
      <c r="C2953" s="78"/>
      <c r="D2953" s="78"/>
      <c r="E2953" s="79"/>
      <c r="F2953" s="79"/>
      <c r="G2953" s="79">
        <f>SUM(G2948:G2952)</f>
        <v>467.86</v>
      </c>
      <c r="H2953" s="79">
        <f>SUM(H2948:H2952)</f>
        <v>53.620000000000005</v>
      </c>
      <c r="I2953" s="79">
        <f>SUM(G2953:H2953)</f>
        <v>521.48</v>
      </c>
    </row>
    <row r="2954" spans="1:10" collapsed="1" x14ac:dyDescent="0.2">
      <c r="A2954" s="62"/>
      <c r="C2954" s="78"/>
      <c r="D2954" s="78"/>
      <c r="E2954" s="79"/>
      <c r="F2954" s="79"/>
      <c r="G2954" s="79"/>
      <c r="H2954" s="79"/>
      <c r="I2954" s="79"/>
    </row>
    <row r="2955" spans="1:10" x14ac:dyDescent="0.2">
      <c r="A2955" s="71">
        <f>+A2944+0.01</f>
        <v>114.13000000000007</v>
      </c>
      <c r="B2955" s="72" t="s">
        <v>639</v>
      </c>
      <c r="C2955" s="73">
        <v>1</v>
      </c>
      <c r="D2955" s="73" t="s">
        <v>176</v>
      </c>
      <c r="E2955" s="74"/>
      <c r="F2955" s="74"/>
      <c r="G2955" s="74">
        <f>+G2963/C2957</f>
        <v>135.6</v>
      </c>
      <c r="H2955" s="74">
        <f>+H2963/C2957</f>
        <v>11.370000000000001</v>
      </c>
      <c r="I2955" s="75">
        <f>+H2955+G2955</f>
        <v>146.97</v>
      </c>
      <c r="J2955" s="66" t="s">
        <v>167</v>
      </c>
    </row>
    <row r="2956" spans="1:10" hidden="1" outlineLevel="1" x14ac:dyDescent="0.2">
      <c r="A2956" s="55"/>
      <c r="B2956" s="76" t="s">
        <v>640</v>
      </c>
      <c r="C2956" s="56"/>
      <c r="D2956" s="56"/>
      <c r="E2956" s="57"/>
      <c r="F2956" s="57"/>
      <c r="G2956" s="57"/>
      <c r="H2956" s="57"/>
      <c r="I2956" s="58"/>
      <c r="J2956" s="63"/>
    </row>
    <row r="2957" spans="1:10" hidden="1" outlineLevel="1" x14ac:dyDescent="0.2">
      <c r="A2957" s="55"/>
      <c r="B2957" s="77" t="s">
        <v>169</v>
      </c>
      <c r="C2957" s="78">
        <v>1</v>
      </c>
      <c r="D2957" s="78" t="s">
        <v>176</v>
      </c>
      <c r="E2957" s="57"/>
      <c r="F2957" s="57"/>
      <c r="G2957" s="57"/>
      <c r="H2957" s="57"/>
      <c r="I2957" s="58"/>
      <c r="J2957" s="63"/>
    </row>
    <row r="2958" spans="1:10" hidden="1" outlineLevel="1" x14ac:dyDescent="0.2">
      <c r="A2958" s="62"/>
      <c r="B2958" s="77" t="s">
        <v>170</v>
      </c>
      <c r="C2958" s="78"/>
      <c r="D2958" s="78"/>
      <c r="E2958" s="79"/>
      <c r="F2958" s="79"/>
      <c r="G2958" s="79"/>
      <c r="H2958" s="79"/>
      <c r="I2958" s="79"/>
    </row>
    <row r="2959" spans="1:10" hidden="1" outlineLevel="1" x14ac:dyDescent="0.2">
      <c r="A2959" s="62"/>
      <c r="B2959" s="84" t="s">
        <v>641</v>
      </c>
      <c r="C2959" s="83">
        <f>+ROUND((0.005*1.25),4)</f>
        <v>6.3E-3</v>
      </c>
      <c r="D2959" s="78" t="s">
        <v>196</v>
      </c>
      <c r="E2959" s="79">
        <v>7515.54</v>
      </c>
      <c r="F2959" s="79">
        <v>1279.24</v>
      </c>
      <c r="G2959" s="79">
        <f>ROUND((C2959*(E2959)),2)</f>
        <v>47.35</v>
      </c>
      <c r="H2959" s="79">
        <f>ROUND((C2959*(F2959)),2)</f>
        <v>8.06</v>
      </c>
      <c r="I2959" s="79"/>
    </row>
    <row r="2960" spans="1:10" hidden="1" outlineLevel="1" x14ac:dyDescent="0.2">
      <c r="A2960" s="62"/>
      <c r="B2960" s="84" t="s">
        <v>601</v>
      </c>
      <c r="C2960" s="83">
        <f>+ROUND((((1*4*10)/12)/20),4)</f>
        <v>0.16669999999999999</v>
      </c>
      <c r="D2960" s="78" t="s">
        <v>204</v>
      </c>
      <c r="E2960" s="79">
        <v>110.17</v>
      </c>
      <c r="F2960" s="79">
        <v>19.829999999999998</v>
      </c>
      <c r="G2960" s="79">
        <f>ROUND((C2960*(E2960)),2)</f>
        <v>18.37</v>
      </c>
      <c r="H2960" s="79">
        <f>ROUND((C2960*(F2960)),2)</f>
        <v>3.31</v>
      </c>
      <c r="I2960" s="79"/>
    </row>
    <row r="2961" spans="1:10" hidden="1" outlineLevel="1" x14ac:dyDescent="0.2">
      <c r="A2961" s="62"/>
      <c r="B2961" s="77" t="s">
        <v>190</v>
      </c>
      <c r="C2961" s="78"/>
      <c r="D2961" s="78"/>
      <c r="E2961" s="79"/>
      <c r="F2961" s="79"/>
      <c r="G2961" s="79"/>
      <c r="H2961" s="79"/>
      <c r="I2961" s="79"/>
    </row>
    <row r="2962" spans="1:10" hidden="1" outlineLevel="1" x14ac:dyDescent="0.2">
      <c r="A2962" s="62"/>
      <c r="B2962" s="84" t="s">
        <v>642</v>
      </c>
      <c r="C2962" s="78">
        <v>1</v>
      </c>
      <c r="D2962" s="78" t="s">
        <v>176</v>
      </c>
      <c r="E2962" s="79">
        <v>69.88</v>
      </c>
      <c r="F2962" s="79">
        <v>0</v>
      </c>
      <c r="G2962" s="79">
        <f>ROUND((C2962*(E2962)),2)</f>
        <v>69.88</v>
      </c>
      <c r="H2962" s="79">
        <f>ROUND((C2962*(F2962)),2)</f>
        <v>0</v>
      </c>
      <c r="I2962" s="79"/>
    </row>
    <row r="2963" spans="1:10" hidden="1" outlineLevel="1" x14ac:dyDescent="0.2">
      <c r="A2963" s="62"/>
      <c r="B2963" s="76" t="s">
        <v>174</v>
      </c>
      <c r="C2963" s="78"/>
      <c r="D2963" s="78"/>
      <c r="E2963" s="79"/>
      <c r="F2963" s="79"/>
      <c r="G2963" s="79">
        <f>SUM(G2959:G2962)</f>
        <v>135.6</v>
      </c>
      <c r="H2963" s="79">
        <f>SUM(H2959:H2962)</f>
        <v>11.370000000000001</v>
      </c>
      <c r="I2963" s="79">
        <f>SUM(G2963:H2963)</f>
        <v>146.97</v>
      </c>
    </row>
    <row r="2964" spans="1:10" collapsed="1" x14ac:dyDescent="0.2">
      <c r="A2964" s="62"/>
      <c r="C2964" s="78"/>
      <c r="D2964" s="78"/>
      <c r="E2964" s="79"/>
      <c r="F2964" s="79"/>
      <c r="G2964" s="79"/>
      <c r="H2964" s="79"/>
      <c r="I2964" s="79"/>
    </row>
    <row r="2965" spans="1:10" x14ac:dyDescent="0.2">
      <c r="A2965" s="71">
        <f>+A2955+0.01</f>
        <v>114.14000000000007</v>
      </c>
      <c r="B2965" s="72" t="s">
        <v>643</v>
      </c>
      <c r="C2965" s="73">
        <v>1</v>
      </c>
      <c r="D2965" s="73" t="s">
        <v>255</v>
      </c>
      <c r="E2965" s="74"/>
      <c r="F2965" s="74"/>
      <c r="G2965" s="74">
        <f>+G2974/C2967</f>
        <v>378.01</v>
      </c>
      <c r="H2965" s="74">
        <f>+H2974/C2967</f>
        <v>24.87</v>
      </c>
      <c r="I2965" s="75">
        <f>+H2965+G2965</f>
        <v>402.88</v>
      </c>
      <c r="J2965" s="66" t="s">
        <v>167</v>
      </c>
    </row>
    <row r="2966" spans="1:10" hidden="1" outlineLevel="1" x14ac:dyDescent="0.2">
      <c r="A2966" s="55"/>
      <c r="B2966" s="76" t="s">
        <v>644</v>
      </c>
      <c r="C2966" s="56"/>
      <c r="D2966" s="56"/>
      <c r="E2966" s="57"/>
      <c r="F2966" s="57"/>
      <c r="G2966" s="57"/>
      <c r="H2966" s="57"/>
      <c r="I2966" s="58"/>
      <c r="J2966" s="63"/>
    </row>
    <row r="2967" spans="1:10" hidden="1" outlineLevel="1" x14ac:dyDescent="0.2">
      <c r="A2967" s="55"/>
      <c r="B2967" s="77" t="s">
        <v>169</v>
      </c>
      <c r="C2967" s="78">
        <v>1</v>
      </c>
      <c r="D2967" s="78" t="s">
        <v>255</v>
      </c>
      <c r="E2967" s="57"/>
      <c r="F2967" s="57"/>
      <c r="G2967" s="57"/>
      <c r="H2967" s="57"/>
      <c r="I2967" s="58"/>
      <c r="J2967" s="63"/>
    </row>
    <row r="2968" spans="1:10" hidden="1" outlineLevel="1" x14ac:dyDescent="0.2">
      <c r="A2968" s="62"/>
      <c r="B2968" s="77" t="s">
        <v>170</v>
      </c>
      <c r="C2968" s="78"/>
      <c r="D2968" s="78"/>
      <c r="E2968" s="79"/>
      <c r="F2968" s="79"/>
      <c r="G2968" s="79"/>
      <c r="H2968" s="79"/>
      <c r="I2968" s="79"/>
    </row>
    <row r="2969" spans="1:10" hidden="1" outlineLevel="1" x14ac:dyDescent="0.2">
      <c r="A2969" s="62"/>
      <c r="B2969" s="84" t="s">
        <v>645</v>
      </c>
      <c r="C2969" s="83">
        <v>1.2500000000000001E-2</v>
      </c>
      <c r="D2969" s="78" t="s">
        <v>196</v>
      </c>
      <c r="E2969" s="79">
        <v>7515.54</v>
      </c>
      <c r="F2969" s="79">
        <v>1279.24</v>
      </c>
      <c r="G2969" s="79">
        <f>ROUND((C2969*(E2969)),2)</f>
        <v>93.94</v>
      </c>
      <c r="H2969" s="79">
        <f>ROUND((C2969*(F2969)),2)</f>
        <v>15.99</v>
      </c>
      <c r="I2969" s="79"/>
    </row>
    <row r="2970" spans="1:10" hidden="1" outlineLevel="1" x14ac:dyDescent="0.2">
      <c r="A2970" s="62"/>
      <c r="B2970" s="84" t="s">
        <v>646</v>
      </c>
      <c r="C2970" s="78">
        <v>0.33</v>
      </c>
      <c r="D2970" s="78" t="s">
        <v>204</v>
      </c>
      <c r="E2970" s="79">
        <v>110.17</v>
      </c>
      <c r="F2970" s="79">
        <v>19.829999999999998</v>
      </c>
      <c r="G2970" s="79">
        <f>ROUND((C2970*(E2970)),2)</f>
        <v>36.36</v>
      </c>
      <c r="H2970" s="79">
        <f>ROUND((C2970*(F2970)),2)</f>
        <v>6.54</v>
      </c>
      <c r="I2970" s="79"/>
    </row>
    <row r="2971" spans="1:10" hidden="1" outlineLevel="1" x14ac:dyDescent="0.2">
      <c r="A2971" s="62"/>
      <c r="B2971" s="84" t="s">
        <v>606</v>
      </c>
      <c r="C2971" s="78">
        <v>1</v>
      </c>
      <c r="D2971" s="78" t="s">
        <v>176</v>
      </c>
      <c r="E2971" s="79">
        <v>51.91</v>
      </c>
      <c r="F2971" s="79">
        <v>2.34</v>
      </c>
      <c r="G2971" s="79">
        <f>ROUND((C2971*(E2971)),2)</f>
        <v>51.91</v>
      </c>
      <c r="H2971" s="79">
        <f>ROUND((C2971*(F2971)),2)</f>
        <v>2.34</v>
      </c>
      <c r="I2971" s="79"/>
    </row>
    <row r="2972" spans="1:10" hidden="1" outlineLevel="1" x14ac:dyDescent="0.2">
      <c r="A2972" s="62"/>
      <c r="B2972" s="77" t="s">
        <v>190</v>
      </c>
      <c r="C2972" s="78"/>
      <c r="D2972" s="78"/>
      <c r="E2972" s="79"/>
      <c r="F2972" s="79"/>
      <c r="G2972" s="79"/>
      <c r="H2972" s="79"/>
      <c r="I2972" s="79"/>
    </row>
    <row r="2973" spans="1:10" hidden="1" outlineLevel="1" x14ac:dyDescent="0.2">
      <c r="A2973" s="62"/>
      <c r="B2973" s="84" t="s">
        <v>647</v>
      </c>
      <c r="C2973" s="78">
        <v>1</v>
      </c>
      <c r="D2973" s="78" t="s">
        <v>176</v>
      </c>
      <c r="E2973" s="79">
        <v>195.8</v>
      </c>
      <c r="F2973" s="79">
        <v>0</v>
      </c>
      <c r="G2973" s="79">
        <f>ROUND((C2973*(E2973)),2)</f>
        <v>195.8</v>
      </c>
      <c r="H2973" s="79">
        <f>ROUND((C2973*(F2973)),2)</f>
        <v>0</v>
      </c>
      <c r="I2973" s="79"/>
    </row>
    <row r="2974" spans="1:10" hidden="1" outlineLevel="1" x14ac:dyDescent="0.2">
      <c r="A2974" s="62"/>
      <c r="B2974" s="76" t="s">
        <v>174</v>
      </c>
      <c r="C2974" s="78"/>
      <c r="D2974" s="78"/>
      <c r="E2974" s="79"/>
      <c r="F2974" s="79"/>
      <c r="G2974" s="79">
        <f>SUM(G2969:G2973)</f>
        <v>378.01</v>
      </c>
      <c r="H2974" s="79">
        <f>SUM(H2969:H2973)</f>
        <v>24.87</v>
      </c>
      <c r="I2974" s="79">
        <f>SUM(G2974:H2974)</f>
        <v>402.88</v>
      </c>
    </row>
    <row r="2975" spans="1:10" collapsed="1" x14ac:dyDescent="0.2">
      <c r="A2975" s="62"/>
      <c r="C2975" s="78"/>
      <c r="D2975" s="78"/>
      <c r="E2975" s="79"/>
      <c r="F2975" s="79"/>
      <c r="G2975" s="79"/>
      <c r="H2975" s="79"/>
      <c r="I2975" s="79"/>
    </row>
    <row r="2976" spans="1:10" x14ac:dyDescent="0.2">
      <c r="A2976" s="71">
        <f>+A2965+0.01</f>
        <v>114.15000000000008</v>
      </c>
      <c r="B2976" s="72" t="s">
        <v>648</v>
      </c>
      <c r="C2976" s="73">
        <v>1</v>
      </c>
      <c r="D2976" s="73" t="s">
        <v>255</v>
      </c>
      <c r="E2976" s="74"/>
      <c r="F2976" s="74"/>
      <c r="G2976" s="74">
        <f>+G2985/C2978</f>
        <v>291.84000000000003</v>
      </c>
      <c r="H2976" s="74">
        <f>+H2985/C2978</f>
        <v>14.64</v>
      </c>
      <c r="I2976" s="75">
        <f>+H2976+G2976</f>
        <v>306.48</v>
      </c>
      <c r="J2976" s="66" t="s">
        <v>167</v>
      </c>
    </row>
    <row r="2977" spans="1:10" hidden="1" outlineLevel="1" x14ac:dyDescent="0.2">
      <c r="A2977" s="55"/>
      <c r="B2977" s="76" t="s">
        <v>649</v>
      </c>
      <c r="C2977" s="56"/>
      <c r="D2977" s="56"/>
      <c r="E2977" s="57"/>
      <c r="F2977" s="57"/>
      <c r="G2977" s="57"/>
      <c r="H2977" s="57"/>
      <c r="I2977" s="58"/>
      <c r="J2977" s="63"/>
    </row>
    <row r="2978" spans="1:10" hidden="1" outlineLevel="1" x14ac:dyDescent="0.2">
      <c r="A2978" s="55"/>
      <c r="B2978" s="77" t="s">
        <v>169</v>
      </c>
      <c r="C2978" s="78">
        <v>1</v>
      </c>
      <c r="D2978" s="78" t="s">
        <v>255</v>
      </c>
      <c r="E2978" s="57"/>
      <c r="F2978" s="57"/>
      <c r="G2978" s="57"/>
      <c r="H2978" s="57"/>
      <c r="I2978" s="58"/>
      <c r="J2978" s="63"/>
    </row>
    <row r="2979" spans="1:10" hidden="1" outlineLevel="1" x14ac:dyDescent="0.2">
      <c r="A2979" s="62"/>
      <c r="B2979" s="77" t="s">
        <v>170</v>
      </c>
      <c r="C2979" s="78"/>
      <c r="D2979" s="78"/>
      <c r="E2979" s="79"/>
      <c r="F2979" s="79"/>
      <c r="G2979" s="79"/>
      <c r="H2979" s="79"/>
      <c r="I2979" s="79"/>
    </row>
    <row r="2980" spans="1:10" hidden="1" outlineLevel="1" x14ac:dyDescent="0.2">
      <c r="A2980" s="62"/>
      <c r="B2980" s="84" t="s">
        <v>645</v>
      </c>
      <c r="C2980" s="83">
        <v>4.4999999999999997E-3</v>
      </c>
      <c r="D2980" s="78" t="s">
        <v>196</v>
      </c>
      <c r="E2980" s="79">
        <v>7515.54</v>
      </c>
      <c r="F2980" s="79">
        <v>1279.24</v>
      </c>
      <c r="G2980" s="79">
        <f>ROUND((C2980*(E2980)),2)</f>
        <v>33.82</v>
      </c>
      <c r="H2980" s="79">
        <f>ROUND((C2980*(F2980)),2)</f>
        <v>5.76</v>
      </c>
      <c r="I2980" s="79"/>
    </row>
    <row r="2981" spans="1:10" hidden="1" outlineLevel="1" x14ac:dyDescent="0.2">
      <c r="A2981" s="62"/>
      <c r="B2981" s="84" t="s">
        <v>646</v>
      </c>
      <c r="C2981" s="78">
        <v>0.33</v>
      </c>
      <c r="D2981" s="78" t="s">
        <v>204</v>
      </c>
      <c r="E2981" s="79">
        <v>110.17</v>
      </c>
      <c r="F2981" s="79">
        <v>19.829999999999998</v>
      </c>
      <c r="G2981" s="79">
        <f>ROUND((C2981*(E2981)),2)</f>
        <v>36.36</v>
      </c>
      <c r="H2981" s="79">
        <f>ROUND((C2981*(F2981)),2)</f>
        <v>6.54</v>
      </c>
      <c r="I2981" s="79"/>
    </row>
    <row r="2982" spans="1:10" hidden="1" outlineLevel="1" x14ac:dyDescent="0.2">
      <c r="A2982" s="62"/>
      <c r="B2982" s="84" t="s">
        <v>606</v>
      </c>
      <c r="C2982" s="78">
        <v>1</v>
      </c>
      <c r="D2982" s="78" t="s">
        <v>176</v>
      </c>
      <c r="E2982" s="79">
        <v>51.91</v>
      </c>
      <c r="F2982" s="79">
        <v>2.34</v>
      </c>
      <c r="G2982" s="79">
        <f>ROUND((C2982*(E2982)),2)</f>
        <v>51.91</v>
      </c>
      <c r="H2982" s="79">
        <f>ROUND((C2982*(F2982)),2)</f>
        <v>2.34</v>
      </c>
      <c r="I2982" s="79"/>
    </row>
    <row r="2983" spans="1:10" hidden="1" outlineLevel="1" x14ac:dyDescent="0.2">
      <c r="A2983" s="62"/>
      <c r="B2983" s="77" t="s">
        <v>190</v>
      </c>
      <c r="C2983" s="78"/>
      <c r="D2983" s="78"/>
      <c r="E2983" s="79"/>
      <c r="F2983" s="79"/>
      <c r="G2983" s="79"/>
      <c r="H2983" s="79"/>
      <c r="I2983" s="79"/>
    </row>
    <row r="2984" spans="1:10" hidden="1" outlineLevel="1" x14ac:dyDescent="0.2">
      <c r="A2984" s="62"/>
      <c r="B2984" s="84" t="s">
        <v>650</v>
      </c>
      <c r="C2984" s="78">
        <v>1</v>
      </c>
      <c r="D2984" s="78" t="s">
        <v>176</v>
      </c>
      <c r="E2984" s="79">
        <v>169.75</v>
      </c>
      <c r="F2984" s="79">
        <v>0</v>
      </c>
      <c r="G2984" s="79">
        <f>ROUND((C2984*(E2984)),2)</f>
        <v>169.75</v>
      </c>
      <c r="H2984" s="79">
        <f>ROUND((C2984*(F2984)),2)</f>
        <v>0</v>
      </c>
      <c r="I2984" s="79"/>
    </row>
    <row r="2985" spans="1:10" hidden="1" outlineLevel="1" x14ac:dyDescent="0.2">
      <c r="A2985" s="62"/>
      <c r="B2985" s="76" t="s">
        <v>174</v>
      </c>
      <c r="C2985" s="78"/>
      <c r="D2985" s="78"/>
      <c r="E2985" s="79"/>
      <c r="F2985" s="79"/>
      <c r="G2985" s="79">
        <f>SUM(G2980:G2984)</f>
        <v>291.84000000000003</v>
      </c>
      <c r="H2985" s="79">
        <f>SUM(H2980:H2984)</f>
        <v>14.64</v>
      </c>
      <c r="I2985" s="79">
        <f>SUM(G2985:H2985)</f>
        <v>306.48</v>
      </c>
    </row>
    <row r="2986" spans="1:10" collapsed="1" x14ac:dyDescent="0.2">
      <c r="A2986" s="62"/>
      <c r="C2986" s="78"/>
      <c r="D2986" s="78"/>
      <c r="E2986" s="79"/>
      <c r="F2986" s="79"/>
      <c r="G2986" s="79"/>
      <c r="H2986" s="79"/>
      <c r="I2986" s="79"/>
    </row>
    <row r="2987" spans="1:10" x14ac:dyDescent="0.2">
      <c r="A2987" s="67">
        <v>115</v>
      </c>
      <c r="B2987" s="68" t="s">
        <v>651</v>
      </c>
      <c r="C2987" s="69"/>
      <c r="D2987" s="69"/>
      <c r="E2987" s="69"/>
      <c r="F2987" s="69"/>
      <c r="G2987" s="69"/>
      <c r="H2987" s="69"/>
      <c r="I2987" s="69"/>
      <c r="J2987" s="70"/>
    </row>
    <row r="2988" spans="1:10" x14ac:dyDescent="0.2">
      <c r="A2988" s="71">
        <f>+A2987+0.01</f>
        <v>115.01</v>
      </c>
      <c r="B2988" s="72" t="s">
        <v>652</v>
      </c>
      <c r="C2988" s="73">
        <v>1</v>
      </c>
      <c r="D2988" s="73" t="s">
        <v>176</v>
      </c>
      <c r="E2988" s="74"/>
      <c r="F2988" s="74"/>
      <c r="G2988" s="74">
        <f>+G2996/C2990</f>
        <v>198.89000000000001</v>
      </c>
      <c r="H2988" s="74">
        <f>+H2996/C2990</f>
        <v>17.21</v>
      </c>
      <c r="I2988" s="75">
        <f>+H2988+G2988</f>
        <v>216.10000000000002</v>
      </c>
      <c r="J2988" s="66" t="s">
        <v>167</v>
      </c>
    </row>
    <row r="2989" spans="1:10" hidden="1" outlineLevel="1" x14ac:dyDescent="0.2">
      <c r="A2989" s="55"/>
      <c r="B2989" s="76" t="s">
        <v>653</v>
      </c>
      <c r="C2989" s="56"/>
      <c r="D2989" s="56"/>
      <c r="E2989" s="57"/>
      <c r="F2989" s="57"/>
      <c r="G2989" s="57"/>
      <c r="H2989" s="57"/>
      <c r="I2989" s="58"/>
      <c r="J2989" s="63"/>
    </row>
    <row r="2990" spans="1:10" hidden="1" outlineLevel="1" x14ac:dyDescent="0.2">
      <c r="A2990" s="55"/>
      <c r="B2990" s="77" t="s">
        <v>169</v>
      </c>
      <c r="C2990" s="78">
        <v>1</v>
      </c>
      <c r="D2990" s="78" t="s">
        <v>176</v>
      </c>
      <c r="E2990" s="57"/>
      <c r="F2990" s="57"/>
      <c r="G2990" s="57"/>
      <c r="H2990" s="57"/>
      <c r="I2990" s="58"/>
      <c r="J2990" s="63"/>
    </row>
    <row r="2991" spans="1:10" hidden="1" outlineLevel="1" x14ac:dyDescent="0.2">
      <c r="A2991" s="62"/>
      <c r="B2991" s="77" t="s">
        <v>170</v>
      </c>
      <c r="C2991" s="78"/>
      <c r="D2991" s="78"/>
      <c r="E2991" s="79"/>
      <c r="F2991" s="79"/>
      <c r="G2991" s="79"/>
      <c r="H2991" s="79"/>
      <c r="I2991" s="79"/>
    </row>
    <row r="2992" spans="1:10" hidden="1" outlineLevel="1" x14ac:dyDescent="0.2">
      <c r="A2992" s="62"/>
      <c r="B2992" s="84" t="s">
        <v>654</v>
      </c>
      <c r="C2992" s="78">
        <v>0.08</v>
      </c>
      <c r="D2992" s="78" t="s">
        <v>225</v>
      </c>
      <c r="E2992" s="79">
        <v>1194.92</v>
      </c>
      <c r="F2992" s="79">
        <v>215.09</v>
      </c>
      <c r="G2992" s="79">
        <f>ROUND((C2992*(E2992)),2)</f>
        <v>95.59</v>
      </c>
      <c r="H2992" s="79">
        <f>ROUND((C2992*(F2992)),2)</f>
        <v>17.21</v>
      </c>
      <c r="I2992" s="79"/>
    </row>
    <row r="2993" spans="1:10" hidden="1" outlineLevel="1" x14ac:dyDescent="0.2">
      <c r="A2993" s="62"/>
      <c r="B2993" s="77" t="s">
        <v>190</v>
      </c>
      <c r="C2993" s="78"/>
      <c r="D2993" s="78"/>
      <c r="E2993" s="79"/>
      <c r="F2993" s="79"/>
      <c r="G2993" s="79"/>
      <c r="H2993" s="79"/>
      <c r="I2993" s="79"/>
    </row>
    <row r="2994" spans="1:10" hidden="1" outlineLevel="1" x14ac:dyDescent="0.2">
      <c r="A2994" s="62"/>
      <c r="B2994" s="84" t="s">
        <v>655</v>
      </c>
      <c r="C2994" s="78">
        <f>+C2990</f>
        <v>1</v>
      </c>
      <c r="D2994" s="78" t="s">
        <v>176</v>
      </c>
      <c r="E2994" s="79">
        <v>67.28</v>
      </c>
      <c r="F2994" s="79">
        <v>0</v>
      </c>
      <c r="G2994" s="79">
        <f>ROUND((C2994*(E2994)),2)</f>
        <v>67.28</v>
      </c>
      <c r="H2994" s="79">
        <f>ROUND((C2994*(F2994)),2)</f>
        <v>0</v>
      </c>
      <c r="I2994" s="79"/>
    </row>
    <row r="2995" spans="1:10" hidden="1" outlineLevel="1" x14ac:dyDescent="0.2">
      <c r="A2995" s="62"/>
      <c r="B2995" s="84" t="s">
        <v>656</v>
      </c>
      <c r="C2995" s="78">
        <v>1</v>
      </c>
      <c r="D2995" s="78" t="s">
        <v>172</v>
      </c>
      <c r="E2995" s="79">
        <v>36.020000000000003</v>
      </c>
      <c r="F2995" s="79">
        <v>0</v>
      </c>
      <c r="G2995" s="79">
        <f>ROUND((C2995*(E2995)),2)</f>
        <v>36.020000000000003</v>
      </c>
      <c r="H2995" s="79">
        <v>0</v>
      </c>
      <c r="I2995" s="79"/>
    </row>
    <row r="2996" spans="1:10" hidden="1" outlineLevel="1" x14ac:dyDescent="0.2">
      <c r="A2996" s="62"/>
      <c r="B2996" s="76" t="s">
        <v>174</v>
      </c>
      <c r="C2996" s="78"/>
      <c r="D2996" s="78"/>
      <c r="E2996" s="79"/>
      <c r="F2996" s="79"/>
      <c r="G2996" s="79">
        <f>SUM(G2992:G2995)</f>
        <v>198.89000000000001</v>
      </c>
      <c r="H2996" s="79">
        <f>SUM(H2992:H2995)</f>
        <v>17.21</v>
      </c>
      <c r="I2996" s="79">
        <f>SUM(G2996:H2996)</f>
        <v>216.10000000000002</v>
      </c>
    </row>
    <row r="2997" spans="1:10" collapsed="1" x14ac:dyDescent="0.2">
      <c r="A2997" s="62"/>
      <c r="C2997" s="78"/>
      <c r="D2997" s="78"/>
      <c r="E2997" s="79"/>
      <c r="F2997" s="79"/>
      <c r="G2997" s="79"/>
      <c r="H2997" s="79"/>
      <c r="I2997" s="79"/>
    </row>
    <row r="2998" spans="1:10" x14ac:dyDescent="0.2">
      <c r="A2998" s="71">
        <f>+A2988+0.01</f>
        <v>115.02000000000001</v>
      </c>
      <c r="B2998" s="72" t="s">
        <v>657</v>
      </c>
      <c r="C2998" s="73">
        <v>1</v>
      </c>
      <c r="D2998" s="73" t="s">
        <v>176</v>
      </c>
      <c r="E2998" s="74"/>
      <c r="F2998" s="74"/>
      <c r="G2998" s="74">
        <f>+G3007/C3000</f>
        <v>356.01</v>
      </c>
      <c r="H2998" s="74">
        <f>+H3007/C3000</f>
        <v>40.090000000000003</v>
      </c>
      <c r="I2998" s="75">
        <f>+H2998+G2998</f>
        <v>396.1</v>
      </c>
      <c r="J2998" s="66" t="s">
        <v>167</v>
      </c>
    </row>
    <row r="2999" spans="1:10" hidden="1" outlineLevel="1" x14ac:dyDescent="0.2">
      <c r="A2999" s="55"/>
      <c r="B2999" s="76" t="s">
        <v>658</v>
      </c>
      <c r="C2999" s="56"/>
      <c r="D2999" s="56"/>
      <c r="E2999" s="57"/>
      <c r="F2999" s="57"/>
      <c r="G2999" s="57"/>
      <c r="H2999" s="57"/>
      <c r="I2999" s="58"/>
      <c r="J2999" s="63"/>
    </row>
    <row r="3000" spans="1:10" hidden="1" outlineLevel="1" x14ac:dyDescent="0.2">
      <c r="A3000" s="55"/>
      <c r="B3000" s="77" t="s">
        <v>169</v>
      </c>
      <c r="C3000" s="78">
        <v>1</v>
      </c>
      <c r="D3000" s="78" t="s">
        <v>176</v>
      </c>
      <c r="E3000" s="57"/>
      <c r="F3000" s="57"/>
      <c r="G3000" s="57"/>
      <c r="H3000" s="57"/>
      <c r="I3000" s="58"/>
      <c r="J3000" s="63"/>
    </row>
    <row r="3001" spans="1:10" hidden="1" outlineLevel="1" x14ac:dyDescent="0.2">
      <c r="A3001" s="62"/>
      <c r="B3001" s="77" t="s">
        <v>170</v>
      </c>
      <c r="C3001" s="78"/>
      <c r="D3001" s="78"/>
      <c r="E3001" s="79"/>
      <c r="F3001" s="79"/>
      <c r="G3001" s="79"/>
      <c r="H3001" s="79"/>
      <c r="I3001" s="79"/>
    </row>
    <row r="3002" spans="1:10" hidden="1" outlineLevel="1" x14ac:dyDescent="0.2">
      <c r="A3002" s="62"/>
      <c r="B3002" s="84" t="s">
        <v>654</v>
      </c>
      <c r="C3002" s="78">
        <v>0.08</v>
      </c>
      <c r="D3002" s="78" t="s">
        <v>225</v>
      </c>
      <c r="E3002" s="79">
        <v>1194.92</v>
      </c>
      <c r="F3002" s="79">
        <v>215.09</v>
      </c>
      <c r="G3002" s="79">
        <f>ROUND((C3002*(E3002)),2)</f>
        <v>95.59</v>
      </c>
      <c r="H3002" s="79">
        <f>ROUND((C3002*(F3002)),2)</f>
        <v>17.21</v>
      </c>
      <c r="I3002" s="79"/>
    </row>
    <row r="3003" spans="1:10" hidden="1" outlineLevel="1" x14ac:dyDescent="0.2">
      <c r="A3003" s="62"/>
      <c r="B3003" s="84" t="s">
        <v>659</v>
      </c>
      <c r="C3003" s="78">
        <v>1</v>
      </c>
      <c r="D3003" s="78" t="s">
        <v>176</v>
      </c>
      <c r="E3003" s="79">
        <v>127.12</v>
      </c>
      <c r="F3003" s="79">
        <v>22.88</v>
      </c>
      <c r="G3003" s="79">
        <f>ROUND((C3003*(E3003)),2)</f>
        <v>127.12</v>
      </c>
      <c r="H3003" s="79">
        <f>ROUND((C3003*(F3003)),2)</f>
        <v>22.88</v>
      </c>
      <c r="I3003" s="79"/>
    </row>
    <row r="3004" spans="1:10" hidden="1" outlineLevel="1" x14ac:dyDescent="0.2">
      <c r="A3004" s="62"/>
      <c r="B3004" s="77" t="s">
        <v>190</v>
      </c>
      <c r="C3004" s="78"/>
      <c r="D3004" s="78"/>
      <c r="E3004" s="79"/>
      <c r="F3004" s="79"/>
      <c r="G3004" s="79"/>
      <c r="H3004" s="79"/>
      <c r="I3004" s="79"/>
    </row>
    <row r="3005" spans="1:10" hidden="1" outlineLevel="1" x14ac:dyDescent="0.2">
      <c r="A3005" s="62"/>
      <c r="B3005" s="84" t="s">
        <v>655</v>
      </c>
      <c r="C3005" s="78">
        <f>+C3000</f>
        <v>1</v>
      </c>
      <c r="D3005" s="78" t="s">
        <v>176</v>
      </c>
      <c r="E3005" s="79">
        <v>67.28</v>
      </c>
      <c r="F3005" s="79">
        <v>0</v>
      </c>
      <c r="G3005" s="79">
        <f>ROUND((C3005*(E3005)),2)</f>
        <v>67.28</v>
      </c>
      <c r="H3005" s="79">
        <f>ROUND((C3005*(F3005)),2)</f>
        <v>0</v>
      </c>
      <c r="I3005" s="79"/>
    </row>
    <row r="3006" spans="1:10" hidden="1" outlineLevel="1" x14ac:dyDescent="0.2">
      <c r="A3006" s="62"/>
      <c r="B3006" s="84" t="s">
        <v>656</v>
      </c>
      <c r="C3006" s="78">
        <v>1</v>
      </c>
      <c r="D3006" s="78" t="s">
        <v>172</v>
      </c>
      <c r="E3006" s="79">
        <v>66.02</v>
      </c>
      <c r="F3006" s="79">
        <v>0</v>
      </c>
      <c r="G3006" s="79">
        <f>ROUND((C3006*(E3006)),2)</f>
        <v>66.02</v>
      </c>
      <c r="H3006" s="79">
        <v>0</v>
      </c>
      <c r="I3006" s="79"/>
    </row>
    <row r="3007" spans="1:10" hidden="1" outlineLevel="1" x14ac:dyDescent="0.2">
      <c r="A3007" s="62"/>
      <c r="B3007" s="76" t="s">
        <v>174</v>
      </c>
      <c r="C3007" s="78"/>
      <c r="D3007" s="78"/>
      <c r="E3007" s="79"/>
      <c r="F3007" s="79"/>
      <c r="G3007" s="79">
        <f>SUM(G3002:G3006)</f>
        <v>356.01</v>
      </c>
      <c r="H3007" s="79">
        <f>SUM(H3002:H3006)</f>
        <v>40.090000000000003</v>
      </c>
      <c r="I3007" s="79">
        <f>SUM(G3007:H3007)</f>
        <v>396.1</v>
      </c>
    </row>
    <row r="3008" spans="1:10" collapsed="1" x14ac:dyDescent="0.2">
      <c r="A3008" s="62"/>
      <c r="C3008" s="78"/>
      <c r="D3008" s="78"/>
      <c r="E3008" s="79"/>
      <c r="F3008" s="79"/>
      <c r="G3008" s="79"/>
      <c r="H3008" s="79"/>
      <c r="I3008" s="79"/>
    </row>
    <row r="3009" spans="1:10" x14ac:dyDescent="0.2">
      <c r="A3009" s="71">
        <f>+A2998+0.01</f>
        <v>115.03000000000002</v>
      </c>
      <c r="B3009" s="72" t="s">
        <v>660</v>
      </c>
      <c r="C3009" s="73">
        <v>1</v>
      </c>
      <c r="D3009" s="73" t="s">
        <v>176</v>
      </c>
      <c r="E3009" s="74"/>
      <c r="F3009" s="74"/>
      <c r="G3009" s="74">
        <f>+G3017/C3011</f>
        <v>205.67000000000002</v>
      </c>
      <c r="H3009" s="74">
        <f>+H3017/C3011</f>
        <v>18.2</v>
      </c>
      <c r="I3009" s="75">
        <f>+H3009+G3009</f>
        <v>223.87</v>
      </c>
      <c r="J3009" s="66" t="s">
        <v>167</v>
      </c>
    </row>
    <row r="3010" spans="1:10" hidden="1" outlineLevel="1" x14ac:dyDescent="0.2">
      <c r="A3010" s="55"/>
      <c r="B3010" s="76" t="s">
        <v>661</v>
      </c>
      <c r="C3010" s="56"/>
      <c r="D3010" s="56"/>
      <c r="E3010" s="57"/>
      <c r="F3010" s="57"/>
      <c r="G3010" s="57"/>
      <c r="H3010" s="57"/>
      <c r="I3010" s="58"/>
      <c r="J3010" s="63"/>
    </row>
    <row r="3011" spans="1:10" hidden="1" outlineLevel="1" x14ac:dyDescent="0.2">
      <c r="A3011" s="55"/>
      <c r="B3011" s="77" t="s">
        <v>169</v>
      </c>
      <c r="C3011" s="78">
        <v>1</v>
      </c>
      <c r="D3011" s="78" t="s">
        <v>176</v>
      </c>
      <c r="E3011" s="57"/>
      <c r="F3011" s="57"/>
      <c r="G3011" s="57"/>
      <c r="H3011" s="57"/>
      <c r="I3011" s="58"/>
      <c r="J3011" s="63"/>
    </row>
    <row r="3012" spans="1:10" hidden="1" outlineLevel="1" x14ac:dyDescent="0.2">
      <c r="A3012" s="62"/>
      <c r="B3012" s="77" t="s">
        <v>170</v>
      </c>
      <c r="C3012" s="78"/>
      <c r="D3012" s="78"/>
      <c r="E3012" s="79"/>
      <c r="F3012" s="79"/>
      <c r="G3012" s="79"/>
      <c r="H3012" s="79"/>
      <c r="I3012" s="79"/>
    </row>
    <row r="3013" spans="1:10" hidden="1" outlineLevel="1" x14ac:dyDescent="0.2">
      <c r="A3013" s="62"/>
      <c r="B3013" s="84" t="s">
        <v>654</v>
      </c>
      <c r="C3013" s="78">
        <v>0.08</v>
      </c>
      <c r="D3013" s="78" t="s">
        <v>225</v>
      </c>
      <c r="E3013" s="79">
        <v>1263.56</v>
      </c>
      <c r="F3013" s="79">
        <v>227.44</v>
      </c>
      <c r="G3013" s="79">
        <f>ROUND((C3013*(E3013)),2)</f>
        <v>101.08</v>
      </c>
      <c r="H3013" s="79">
        <f>ROUND((C3013*(F3013)),2)</f>
        <v>18.2</v>
      </c>
      <c r="I3013" s="79"/>
    </row>
    <row r="3014" spans="1:10" hidden="1" outlineLevel="1" x14ac:dyDescent="0.2">
      <c r="A3014" s="62"/>
      <c r="B3014" s="77" t="s">
        <v>190</v>
      </c>
      <c r="C3014" s="78"/>
      <c r="D3014" s="78"/>
      <c r="E3014" s="79"/>
      <c r="F3014" s="79"/>
      <c r="G3014" s="79"/>
      <c r="H3014" s="79"/>
      <c r="I3014" s="79"/>
    </row>
    <row r="3015" spans="1:10" hidden="1" outlineLevel="1" x14ac:dyDescent="0.2">
      <c r="A3015" s="62"/>
      <c r="B3015" s="84" t="s">
        <v>655</v>
      </c>
      <c r="C3015" s="78">
        <f>+C3011</f>
        <v>1</v>
      </c>
      <c r="D3015" s="78" t="s">
        <v>176</v>
      </c>
      <c r="E3015" s="79">
        <v>67.28</v>
      </c>
      <c r="F3015" s="79">
        <v>0</v>
      </c>
      <c r="G3015" s="79">
        <f>ROUND((C3015*(E3015)),2)</f>
        <v>67.28</v>
      </c>
      <c r="H3015" s="79">
        <f>ROUND((C3015*(F3015)),2)</f>
        <v>0</v>
      </c>
      <c r="I3015" s="79"/>
    </row>
    <row r="3016" spans="1:10" hidden="1" outlineLevel="1" x14ac:dyDescent="0.2">
      <c r="A3016" s="62"/>
      <c r="B3016" s="84" t="s">
        <v>656</v>
      </c>
      <c r="C3016" s="78">
        <v>1</v>
      </c>
      <c r="D3016" s="78" t="s">
        <v>172</v>
      </c>
      <c r="E3016" s="79">
        <v>37.31</v>
      </c>
      <c r="F3016" s="79">
        <v>0</v>
      </c>
      <c r="G3016" s="79">
        <f>ROUND((C3016*(E3016)),2)</f>
        <v>37.31</v>
      </c>
      <c r="H3016" s="79">
        <v>0</v>
      </c>
      <c r="I3016" s="79"/>
    </row>
    <row r="3017" spans="1:10" hidden="1" outlineLevel="1" x14ac:dyDescent="0.2">
      <c r="A3017" s="62"/>
      <c r="B3017" s="76" t="s">
        <v>174</v>
      </c>
      <c r="C3017" s="78"/>
      <c r="D3017" s="78"/>
      <c r="E3017" s="79"/>
      <c r="F3017" s="79"/>
      <c r="G3017" s="79">
        <f>SUM(G3013:G3016)</f>
        <v>205.67000000000002</v>
      </c>
      <c r="H3017" s="79">
        <f>SUM(H3013:H3016)</f>
        <v>18.2</v>
      </c>
      <c r="I3017" s="79">
        <f>SUM(G3017:H3017)</f>
        <v>223.87</v>
      </c>
    </row>
    <row r="3018" spans="1:10" collapsed="1" x14ac:dyDescent="0.2">
      <c r="A3018" s="62"/>
      <c r="C3018" s="78"/>
      <c r="D3018" s="78"/>
      <c r="E3018" s="79"/>
      <c r="F3018" s="79"/>
      <c r="G3018" s="79"/>
      <c r="H3018" s="79"/>
      <c r="I3018" s="79"/>
    </row>
    <row r="3019" spans="1:10" x14ac:dyDescent="0.2">
      <c r="A3019" s="71">
        <f>+A3009+0.01</f>
        <v>115.04000000000002</v>
      </c>
      <c r="B3019" s="72" t="s">
        <v>662</v>
      </c>
      <c r="C3019" s="73">
        <v>1</v>
      </c>
      <c r="D3019" s="73" t="s">
        <v>176</v>
      </c>
      <c r="E3019" s="74"/>
      <c r="F3019" s="74"/>
      <c r="G3019" s="74">
        <f>+G3028/C3021</f>
        <v>362.79</v>
      </c>
      <c r="H3019" s="74">
        <f>+H3028/C3021</f>
        <v>41.08</v>
      </c>
      <c r="I3019" s="75">
        <f>+H3019+G3019</f>
        <v>403.87</v>
      </c>
      <c r="J3019" s="66" t="s">
        <v>167</v>
      </c>
    </row>
    <row r="3020" spans="1:10" hidden="1" outlineLevel="1" x14ac:dyDescent="0.2">
      <c r="A3020" s="55"/>
      <c r="B3020" s="76" t="s">
        <v>663</v>
      </c>
      <c r="C3020" s="56"/>
      <c r="D3020" s="56"/>
      <c r="E3020" s="57"/>
      <c r="F3020" s="57"/>
      <c r="G3020" s="57"/>
      <c r="H3020" s="57"/>
      <c r="I3020" s="58"/>
      <c r="J3020" s="63"/>
    </row>
    <row r="3021" spans="1:10" hidden="1" outlineLevel="1" x14ac:dyDescent="0.2">
      <c r="A3021" s="55"/>
      <c r="B3021" s="77" t="s">
        <v>169</v>
      </c>
      <c r="C3021" s="78">
        <v>1</v>
      </c>
      <c r="D3021" s="78" t="s">
        <v>176</v>
      </c>
      <c r="E3021" s="57"/>
      <c r="F3021" s="57"/>
      <c r="G3021" s="57"/>
      <c r="H3021" s="57"/>
      <c r="I3021" s="58"/>
      <c r="J3021" s="63"/>
    </row>
    <row r="3022" spans="1:10" hidden="1" outlineLevel="1" x14ac:dyDescent="0.2">
      <c r="A3022" s="62"/>
      <c r="B3022" s="77" t="s">
        <v>170</v>
      </c>
      <c r="C3022" s="78"/>
      <c r="D3022" s="78"/>
      <c r="E3022" s="79"/>
      <c r="F3022" s="79"/>
      <c r="G3022" s="79"/>
      <c r="H3022" s="79"/>
      <c r="I3022" s="79"/>
    </row>
    <row r="3023" spans="1:10" hidden="1" outlineLevel="1" x14ac:dyDescent="0.2">
      <c r="A3023" s="62"/>
      <c r="B3023" s="84" t="s">
        <v>654</v>
      </c>
      <c r="C3023" s="78">
        <v>0.08</v>
      </c>
      <c r="D3023" s="78" t="s">
        <v>225</v>
      </c>
      <c r="E3023" s="79">
        <v>1263.56</v>
      </c>
      <c r="F3023" s="79">
        <v>227.44</v>
      </c>
      <c r="G3023" s="79">
        <f>ROUND((C3023*(E3023)),2)</f>
        <v>101.08</v>
      </c>
      <c r="H3023" s="79">
        <f>ROUND((C3023*(F3023)),2)</f>
        <v>18.2</v>
      </c>
      <c r="I3023" s="79"/>
    </row>
    <row r="3024" spans="1:10" hidden="1" outlineLevel="1" x14ac:dyDescent="0.2">
      <c r="A3024" s="62"/>
      <c r="B3024" s="84" t="s">
        <v>659</v>
      </c>
      <c r="C3024" s="78">
        <v>1</v>
      </c>
      <c r="D3024" s="78" t="s">
        <v>176</v>
      </c>
      <c r="E3024" s="79">
        <v>127.12</v>
      </c>
      <c r="F3024" s="79">
        <v>22.88</v>
      </c>
      <c r="G3024" s="79">
        <f>ROUND((C3024*(E3024)),2)</f>
        <v>127.12</v>
      </c>
      <c r="H3024" s="79">
        <f>ROUND((C3024*(F3024)),2)</f>
        <v>22.88</v>
      </c>
      <c r="I3024" s="79"/>
    </row>
    <row r="3025" spans="1:10" hidden="1" outlineLevel="1" x14ac:dyDescent="0.2">
      <c r="A3025" s="62"/>
      <c r="B3025" s="77" t="s">
        <v>190</v>
      </c>
      <c r="C3025" s="78"/>
      <c r="D3025" s="78"/>
      <c r="E3025" s="79"/>
      <c r="F3025" s="79"/>
      <c r="G3025" s="79"/>
      <c r="H3025" s="79"/>
      <c r="I3025" s="79"/>
    </row>
    <row r="3026" spans="1:10" hidden="1" outlineLevel="1" x14ac:dyDescent="0.2">
      <c r="A3026" s="62"/>
      <c r="B3026" s="84" t="s">
        <v>655</v>
      </c>
      <c r="C3026" s="78">
        <f>+C3021</f>
        <v>1</v>
      </c>
      <c r="D3026" s="78" t="s">
        <v>176</v>
      </c>
      <c r="E3026" s="79">
        <v>67.28</v>
      </c>
      <c r="F3026" s="79">
        <v>0</v>
      </c>
      <c r="G3026" s="79">
        <f>ROUND((C3026*(E3026)),2)</f>
        <v>67.28</v>
      </c>
      <c r="H3026" s="79">
        <f>ROUND((C3026*(F3026)),2)</f>
        <v>0</v>
      </c>
      <c r="I3026" s="79"/>
    </row>
    <row r="3027" spans="1:10" hidden="1" outlineLevel="1" x14ac:dyDescent="0.2">
      <c r="A3027" s="62"/>
      <c r="B3027" s="84" t="s">
        <v>656</v>
      </c>
      <c r="C3027" s="78">
        <v>1</v>
      </c>
      <c r="D3027" s="78" t="s">
        <v>172</v>
      </c>
      <c r="E3027" s="79">
        <v>67.31</v>
      </c>
      <c r="F3027" s="79">
        <v>0</v>
      </c>
      <c r="G3027" s="79">
        <f>ROUND((C3027*(E3027)),2)</f>
        <v>67.31</v>
      </c>
      <c r="H3027" s="79">
        <v>0</v>
      </c>
      <c r="I3027" s="79"/>
    </row>
    <row r="3028" spans="1:10" hidden="1" outlineLevel="1" x14ac:dyDescent="0.2">
      <c r="A3028" s="62"/>
      <c r="B3028" s="76" t="s">
        <v>174</v>
      </c>
      <c r="C3028" s="78"/>
      <c r="D3028" s="78"/>
      <c r="E3028" s="79"/>
      <c r="F3028" s="79"/>
      <c r="G3028" s="79">
        <f>SUM(G3023:G3027)</f>
        <v>362.79</v>
      </c>
      <c r="H3028" s="79">
        <f>SUM(H3023:H3027)</f>
        <v>41.08</v>
      </c>
      <c r="I3028" s="79">
        <f>SUM(G3028:H3028)</f>
        <v>403.87</v>
      </c>
    </row>
    <row r="3029" spans="1:10" collapsed="1" x14ac:dyDescent="0.2">
      <c r="A3029" s="62"/>
      <c r="C3029" s="78"/>
      <c r="D3029" s="78"/>
      <c r="E3029" s="79"/>
      <c r="F3029" s="79"/>
      <c r="G3029" s="79"/>
      <c r="H3029" s="79"/>
      <c r="I3029" s="79"/>
    </row>
    <row r="3030" spans="1:10" x14ac:dyDescent="0.2">
      <c r="A3030" s="71">
        <f>+A3019+0.01</f>
        <v>115.05000000000003</v>
      </c>
      <c r="B3030" s="72" t="s">
        <v>664</v>
      </c>
      <c r="C3030" s="73">
        <v>1</v>
      </c>
      <c r="D3030" s="73" t="s">
        <v>176</v>
      </c>
      <c r="E3030" s="74"/>
      <c r="F3030" s="74"/>
      <c r="G3030" s="74">
        <f>+G3038/C3032</f>
        <v>159.26</v>
      </c>
      <c r="H3030" s="74">
        <f>+H3038/C3032</f>
        <v>11.43</v>
      </c>
      <c r="I3030" s="75">
        <f>+H3030+G3030</f>
        <v>170.69</v>
      </c>
      <c r="J3030" s="66" t="s">
        <v>167</v>
      </c>
    </row>
    <row r="3031" spans="1:10" hidden="1" outlineLevel="1" x14ac:dyDescent="0.2">
      <c r="A3031" s="55"/>
      <c r="B3031" s="76" t="s">
        <v>665</v>
      </c>
      <c r="C3031" s="56"/>
      <c r="D3031" s="56"/>
      <c r="E3031" s="57"/>
      <c r="F3031" s="57"/>
      <c r="G3031" s="57"/>
      <c r="H3031" s="57"/>
      <c r="I3031" s="58"/>
      <c r="J3031" s="63"/>
    </row>
    <row r="3032" spans="1:10" hidden="1" outlineLevel="1" x14ac:dyDescent="0.2">
      <c r="A3032" s="55"/>
      <c r="B3032" s="77" t="s">
        <v>169</v>
      </c>
      <c r="C3032" s="78">
        <v>1</v>
      </c>
      <c r="D3032" s="78" t="s">
        <v>176</v>
      </c>
      <c r="E3032" s="57"/>
      <c r="F3032" s="57"/>
      <c r="G3032" s="57"/>
      <c r="H3032" s="57"/>
      <c r="I3032" s="58"/>
      <c r="J3032" s="63"/>
    </row>
    <row r="3033" spans="1:10" hidden="1" outlineLevel="1" x14ac:dyDescent="0.2">
      <c r="A3033" s="62"/>
      <c r="B3033" s="77" t="s">
        <v>170</v>
      </c>
      <c r="C3033" s="78"/>
      <c r="D3033" s="78"/>
      <c r="E3033" s="79"/>
      <c r="F3033" s="79"/>
      <c r="G3033" s="79"/>
      <c r="H3033" s="79"/>
      <c r="I3033" s="79"/>
    </row>
    <row r="3034" spans="1:10" hidden="1" outlineLevel="1" x14ac:dyDescent="0.2">
      <c r="A3034" s="62"/>
      <c r="B3034" s="84" t="s">
        <v>654</v>
      </c>
      <c r="C3034" s="78">
        <v>0.08</v>
      </c>
      <c r="D3034" s="78" t="s">
        <v>225</v>
      </c>
      <c r="E3034" s="79">
        <v>794.07</v>
      </c>
      <c r="F3034" s="79">
        <v>142.93</v>
      </c>
      <c r="G3034" s="79">
        <f>ROUND((C3034*(E3034)),2)</f>
        <v>63.53</v>
      </c>
      <c r="H3034" s="79">
        <f>ROUND((C3034*(F3034)),2)</f>
        <v>11.43</v>
      </c>
      <c r="I3034" s="79"/>
    </row>
    <row r="3035" spans="1:10" hidden="1" outlineLevel="1" x14ac:dyDescent="0.2">
      <c r="A3035" s="62"/>
      <c r="B3035" s="77" t="s">
        <v>190</v>
      </c>
      <c r="C3035" s="78"/>
      <c r="D3035" s="78"/>
      <c r="E3035" s="79"/>
      <c r="F3035" s="79"/>
      <c r="G3035" s="79"/>
      <c r="H3035" s="79"/>
      <c r="I3035" s="79"/>
    </row>
    <row r="3036" spans="1:10" hidden="1" outlineLevel="1" x14ac:dyDescent="0.2">
      <c r="A3036" s="62"/>
      <c r="B3036" s="84" t="s">
        <v>655</v>
      </c>
      <c r="C3036" s="78">
        <f>+C3032</f>
        <v>1</v>
      </c>
      <c r="D3036" s="78" t="s">
        <v>176</v>
      </c>
      <c r="E3036" s="79">
        <v>67.28</v>
      </c>
      <c r="F3036" s="79">
        <v>0</v>
      </c>
      <c r="G3036" s="79">
        <f>ROUND((C3036*(E3036)),2)</f>
        <v>67.28</v>
      </c>
      <c r="H3036" s="79">
        <f>ROUND((C3036*(F3036)),2)</f>
        <v>0</v>
      </c>
      <c r="I3036" s="79"/>
    </row>
    <row r="3037" spans="1:10" hidden="1" outlineLevel="1" x14ac:dyDescent="0.2">
      <c r="A3037" s="62"/>
      <c r="B3037" s="84" t="s">
        <v>656</v>
      </c>
      <c r="C3037" s="78">
        <v>1</v>
      </c>
      <c r="D3037" s="78" t="s">
        <v>172</v>
      </c>
      <c r="E3037" s="79">
        <v>28.45</v>
      </c>
      <c r="F3037" s="79">
        <v>0</v>
      </c>
      <c r="G3037" s="79">
        <f>ROUND((C3037*(E3037)),2)</f>
        <v>28.45</v>
      </c>
      <c r="H3037" s="79">
        <v>0</v>
      </c>
      <c r="I3037" s="79"/>
    </row>
    <row r="3038" spans="1:10" hidden="1" outlineLevel="1" x14ac:dyDescent="0.2">
      <c r="A3038" s="62"/>
      <c r="B3038" s="76" t="s">
        <v>174</v>
      </c>
      <c r="C3038" s="78"/>
      <c r="D3038" s="78"/>
      <c r="E3038" s="79"/>
      <c r="F3038" s="79"/>
      <c r="G3038" s="79">
        <f>SUM(G3034:G3037)</f>
        <v>159.26</v>
      </c>
      <c r="H3038" s="79">
        <f>SUM(H3034:H3037)</f>
        <v>11.43</v>
      </c>
      <c r="I3038" s="79">
        <f>SUM(G3038:H3038)</f>
        <v>170.69</v>
      </c>
    </row>
    <row r="3039" spans="1:10" collapsed="1" x14ac:dyDescent="0.2">
      <c r="A3039" s="62"/>
      <c r="C3039" s="78"/>
      <c r="D3039" s="78"/>
      <c r="E3039" s="79"/>
      <c r="F3039" s="79"/>
      <c r="G3039" s="79"/>
      <c r="H3039" s="79"/>
      <c r="I3039" s="79"/>
    </row>
    <row r="3040" spans="1:10" x14ac:dyDescent="0.2">
      <c r="A3040" s="71">
        <f>+A3030+0.01</f>
        <v>115.06000000000003</v>
      </c>
      <c r="B3040" s="72" t="s">
        <v>666</v>
      </c>
      <c r="C3040" s="73">
        <v>1</v>
      </c>
      <c r="D3040" s="73" t="s">
        <v>176</v>
      </c>
      <c r="E3040" s="74"/>
      <c r="F3040" s="74"/>
      <c r="G3040" s="74">
        <f>+G3049/C3042</f>
        <v>316.38</v>
      </c>
      <c r="H3040" s="74">
        <f>+H3049/C3042</f>
        <v>34.31</v>
      </c>
      <c r="I3040" s="75">
        <f>+H3040+G3040</f>
        <v>350.69</v>
      </c>
      <c r="J3040" s="66" t="s">
        <v>167</v>
      </c>
    </row>
    <row r="3041" spans="1:10" hidden="1" outlineLevel="1" x14ac:dyDescent="0.2">
      <c r="A3041" s="55"/>
      <c r="B3041" s="76" t="s">
        <v>667</v>
      </c>
      <c r="C3041" s="56"/>
      <c r="D3041" s="56"/>
      <c r="E3041" s="57"/>
      <c r="F3041" s="57"/>
      <c r="G3041" s="57"/>
      <c r="H3041" s="57"/>
      <c r="I3041" s="58"/>
      <c r="J3041" s="63"/>
    </row>
    <row r="3042" spans="1:10" hidden="1" outlineLevel="1" x14ac:dyDescent="0.2">
      <c r="A3042" s="55"/>
      <c r="B3042" s="77" t="s">
        <v>169</v>
      </c>
      <c r="C3042" s="78">
        <v>1</v>
      </c>
      <c r="D3042" s="78" t="s">
        <v>176</v>
      </c>
      <c r="E3042" s="57"/>
      <c r="F3042" s="57"/>
      <c r="G3042" s="57"/>
      <c r="H3042" s="57"/>
      <c r="I3042" s="58"/>
      <c r="J3042" s="63"/>
    </row>
    <row r="3043" spans="1:10" hidden="1" outlineLevel="1" x14ac:dyDescent="0.2">
      <c r="A3043" s="62"/>
      <c r="B3043" s="77" t="s">
        <v>170</v>
      </c>
      <c r="C3043" s="78"/>
      <c r="D3043" s="78"/>
      <c r="E3043" s="79"/>
      <c r="F3043" s="79"/>
      <c r="G3043" s="79"/>
      <c r="H3043" s="79"/>
      <c r="I3043" s="79"/>
    </row>
    <row r="3044" spans="1:10" hidden="1" outlineLevel="1" x14ac:dyDescent="0.2">
      <c r="A3044" s="62"/>
      <c r="B3044" s="84" t="s">
        <v>654</v>
      </c>
      <c r="C3044" s="78">
        <v>0.08</v>
      </c>
      <c r="D3044" s="78" t="s">
        <v>225</v>
      </c>
      <c r="E3044" s="79">
        <v>794.07</v>
      </c>
      <c r="F3044" s="79">
        <v>142.93</v>
      </c>
      <c r="G3044" s="79">
        <f>ROUND((C3044*(E3044)),2)</f>
        <v>63.53</v>
      </c>
      <c r="H3044" s="79">
        <f>ROUND((C3044*(F3044)),2)</f>
        <v>11.43</v>
      </c>
      <c r="I3044" s="79"/>
    </row>
    <row r="3045" spans="1:10" hidden="1" outlineLevel="1" x14ac:dyDescent="0.2">
      <c r="A3045" s="62"/>
      <c r="B3045" s="84" t="s">
        <v>659</v>
      </c>
      <c r="C3045" s="78">
        <v>1</v>
      </c>
      <c r="D3045" s="78" t="s">
        <v>176</v>
      </c>
      <c r="E3045" s="79">
        <v>127.12</v>
      </c>
      <c r="F3045" s="79">
        <v>22.88</v>
      </c>
      <c r="G3045" s="79">
        <f>ROUND((C3045*(E3045)),2)</f>
        <v>127.12</v>
      </c>
      <c r="H3045" s="79">
        <f>ROUND((C3045*(F3045)),2)</f>
        <v>22.88</v>
      </c>
      <c r="I3045" s="79"/>
    </row>
    <row r="3046" spans="1:10" hidden="1" outlineLevel="1" x14ac:dyDescent="0.2">
      <c r="A3046" s="62"/>
      <c r="B3046" s="77" t="s">
        <v>190</v>
      </c>
      <c r="C3046" s="78"/>
      <c r="D3046" s="78"/>
      <c r="E3046" s="79"/>
      <c r="F3046" s="79"/>
      <c r="G3046" s="79"/>
      <c r="H3046" s="79"/>
      <c r="I3046" s="79"/>
    </row>
    <row r="3047" spans="1:10" hidden="1" outlineLevel="1" x14ac:dyDescent="0.2">
      <c r="A3047" s="62"/>
      <c r="B3047" s="84" t="s">
        <v>655</v>
      </c>
      <c r="C3047" s="78">
        <f>+C3042</f>
        <v>1</v>
      </c>
      <c r="D3047" s="78" t="s">
        <v>176</v>
      </c>
      <c r="E3047" s="79">
        <v>67.28</v>
      </c>
      <c r="F3047" s="79">
        <v>0</v>
      </c>
      <c r="G3047" s="79">
        <f>ROUND((C3047*(E3047)),2)</f>
        <v>67.28</v>
      </c>
      <c r="H3047" s="79">
        <f>ROUND((C3047*(F3047)),2)</f>
        <v>0</v>
      </c>
      <c r="I3047" s="79"/>
    </row>
    <row r="3048" spans="1:10" hidden="1" outlineLevel="1" x14ac:dyDescent="0.2">
      <c r="A3048" s="62"/>
      <c r="B3048" s="84" t="s">
        <v>656</v>
      </c>
      <c r="C3048" s="78">
        <v>1</v>
      </c>
      <c r="D3048" s="78" t="s">
        <v>172</v>
      </c>
      <c r="E3048" s="79">
        <v>58.45</v>
      </c>
      <c r="F3048" s="79">
        <v>0</v>
      </c>
      <c r="G3048" s="79">
        <f>ROUND((C3048*(E3048)),2)</f>
        <v>58.45</v>
      </c>
      <c r="H3048" s="79">
        <v>0</v>
      </c>
      <c r="I3048" s="79"/>
    </row>
    <row r="3049" spans="1:10" hidden="1" outlineLevel="1" x14ac:dyDescent="0.2">
      <c r="A3049" s="62"/>
      <c r="B3049" s="76" t="s">
        <v>174</v>
      </c>
      <c r="C3049" s="78"/>
      <c r="D3049" s="78"/>
      <c r="E3049" s="79"/>
      <c r="F3049" s="79"/>
      <c r="G3049" s="79">
        <f>SUM(G3044:G3048)</f>
        <v>316.38</v>
      </c>
      <c r="H3049" s="79">
        <f>SUM(H3044:H3048)</f>
        <v>34.31</v>
      </c>
      <c r="I3049" s="79">
        <f>SUM(G3049:H3049)</f>
        <v>350.69</v>
      </c>
    </row>
    <row r="3050" spans="1:10" collapsed="1" x14ac:dyDescent="0.2">
      <c r="A3050" s="62"/>
      <c r="C3050" s="78"/>
      <c r="D3050" s="78"/>
      <c r="E3050" s="79"/>
      <c r="F3050" s="79"/>
      <c r="G3050" s="79"/>
      <c r="H3050" s="79"/>
      <c r="I3050" s="79"/>
    </row>
    <row r="3051" spans="1:10" x14ac:dyDescent="0.2">
      <c r="A3051" s="71">
        <f>+A3040+0.01</f>
        <v>115.07000000000004</v>
      </c>
      <c r="B3051" s="72" t="s">
        <v>668</v>
      </c>
      <c r="C3051" s="73">
        <v>1</v>
      </c>
      <c r="D3051" s="73" t="s">
        <v>176</v>
      </c>
      <c r="E3051" s="74"/>
      <c r="F3051" s="74"/>
      <c r="G3051" s="74">
        <f>+G3059/C3053</f>
        <v>165.58</v>
      </c>
      <c r="H3051" s="74">
        <f>+H3059/C3053</f>
        <v>12.36</v>
      </c>
      <c r="I3051" s="75">
        <f>+H3051+G3051</f>
        <v>177.94</v>
      </c>
      <c r="J3051" s="66" t="s">
        <v>167</v>
      </c>
    </row>
    <row r="3052" spans="1:10" hidden="1" outlineLevel="1" x14ac:dyDescent="0.2">
      <c r="A3052" s="55"/>
      <c r="B3052" s="76" t="s">
        <v>669</v>
      </c>
      <c r="C3052" s="56"/>
      <c r="D3052" s="56"/>
      <c r="E3052" s="57"/>
      <c r="F3052" s="57"/>
      <c r="G3052" s="57"/>
      <c r="H3052" s="57"/>
      <c r="I3052" s="58"/>
      <c r="J3052" s="63"/>
    </row>
    <row r="3053" spans="1:10" hidden="1" outlineLevel="1" x14ac:dyDescent="0.2">
      <c r="A3053" s="55"/>
      <c r="B3053" s="77" t="s">
        <v>169</v>
      </c>
      <c r="C3053" s="78">
        <v>1</v>
      </c>
      <c r="D3053" s="78" t="s">
        <v>176</v>
      </c>
      <c r="E3053" s="57"/>
      <c r="F3053" s="57"/>
      <c r="G3053" s="57"/>
      <c r="H3053" s="57"/>
      <c r="I3053" s="58"/>
      <c r="J3053" s="63"/>
    </row>
    <row r="3054" spans="1:10" hidden="1" outlineLevel="1" x14ac:dyDescent="0.2">
      <c r="A3054" s="62"/>
      <c r="B3054" s="77" t="s">
        <v>170</v>
      </c>
      <c r="C3054" s="78"/>
      <c r="D3054" s="78"/>
      <c r="E3054" s="79"/>
      <c r="F3054" s="79"/>
      <c r="G3054" s="79"/>
      <c r="H3054" s="79"/>
      <c r="I3054" s="79"/>
    </row>
    <row r="3055" spans="1:10" hidden="1" outlineLevel="1" x14ac:dyDescent="0.2">
      <c r="A3055" s="62"/>
      <c r="B3055" s="84" t="s">
        <v>654</v>
      </c>
      <c r="C3055" s="78">
        <v>0.1</v>
      </c>
      <c r="D3055" s="78" t="s">
        <v>225</v>
      </c>
      <c r="E3055" s="79">
        <v>686.44</v>
      </c>
      <c r="F3055" s="79">
        <v>123.56</v>
      </c>
      <c r="G3055" s="79">
        <f>ROUND((C3055*(E3055)),2)</f>
        <v>68.64</v>
      </c>
      <c r="H3055" s="79">
        <f>ROUND((C3055*(F3055)),2)</f>
        <v>12.36</v>
      </c>
      <c r="I3055" s="79"/>
    </row>
    <row r="3056" spans="1:10" hidden="1" outlineLevel="1" x14ac:dyDescent="0.2">
      <c r="A3056" s="62"/>
      <c r="B3056" s="77" t="s">
        <v>190</v>
      </c>
      <c r="C3056" s="78"/>
      <c r="D3056" s="78"/>
      <c r="E3056" s="79"/>
      <c r="F3056" s="79"/>
      <c r="G3056" s="79"/>
      <c r="H3056" s="79"/>
      <c r="I3056" s="79"/>
    </row>
    <row r="3057" spans="1:10" hidden="1" outlineLevel="1" x14ac:dyDescent="0.2">
      <c r="A3057" s="62"/>
      <c r="B3057" s="84" t="s">
        <v>655</v>
      </c>
      <c r="C3057" s="78">
        <f>+C3053</f>
        <v>1</v>
      </c>
      <c r="D3057" s="78" t="s">
        <v>176</v>
      </c>
      <c r="E3057" s="79">
        <v>67.28</v>
      </c>
      <c r="F3057" s="79">
        <v>0</v>
      </c>
      <c r="G3057" s="79">
        <f>ROUND((C3057*(E3057)),2)</f>
        <v>67.28</v>
      </c>
      <c r="H3057" s="79">
        <f>ROUND((C3057*(F3057)),2)</f>
        <v>0</v>
      </c>
      <c r="I3057" s="79"/>
    </row>
    <row r="3058" spans="1:10" hidden="1" outlineLevel="1" x14ac:dyDescent="0.2">
      <c r="A3058" s="62"/>
      <c r="B3058" s="84" t="s">
        <v>656</v>
      </c>
      <c r="C3058" s="78">
        <v>1</v>
      </c>
      <c r="D3058" s="78" t="s">
        <v>172</v>
      </c>
      <c r="E3058" s="79">
        <v>29.66</v>
      </c>
      <c r="F3058" s="79">
        <v>0</v>
      </c>
      <c r="G3058" s="79">
        <f>ROUND((C3058*(E3058)),2)</f>
        <v>29.66</v>
      </c>
      <c r="H3058" s="79">
        <v>0</v>
      </c>
      <c r="I3058" s="79"/>
    </row>
    <row r="3059" spans="1:10" hidden="1" outlineLevel="1" x14ac:dyDescent="0.2">
      <c r="A3059" s="62"/>
      <c r="B3059" s="76" t="s">
        <v>174</v>
      </c>
      <c r="C3059" s="78"/>
      <c r="D3059" s="78"/>
      <c r="E3059" s="79"/>
      <c r="F3059" s="79"/>
      <c r="G3059" s="79">
        <f>SUM(G3055:G3058)</f>
        <v>165.58</v>
      </c>
      <c r="H3059" s="79">
        <f>SUM(H3055:H3058)</f>
        <v>12.36</v>
      </c>
      <c r="I3059" s="79">
        <f>SUM(G3059:H3059)</f>
        <v>177.94</v>
      </c>
    </row>
    <row r="3060" spans="1:10" collapsed="1" x14ac:dyDescent="0.2">
      <c r="A3060" s="62"/>
      <c r="C3060" s="78"/>
      <c r="D3060" s="78"/>
      <c r="E3060" s="79"/>
      <c r="F3060" s="79"/>
      <c r="G3060" s="79"/>
      <c r="H3060" s="79"/>
      <c r="I3060" s="79"/>
    </row>
    <row r="3061" spans="1:10" x14ac:dyDescent="0.2">
      <c r="A3061" s="71">
        <f>+A3051+0.01</f>
        <v>115.08000000000004</v>
      </c>
      <c r="B3061" s="72" t="s">
        <v>670</v>
      </c>
      <c r="C3061" s="73">
        <v>1</v>
      </c>
      <c r="D3061" s="73" t="s">
        <v>176</v>
      </c>
      <c r="E3061" s="74"/>
      <c r="F3061" s="74"/>
      <c r="G3061" s="74">
        <f>+G3070/C3063</f>
        <v>322.69999999999993</v>
      </c>
      <c r="H3061" s="74">
        <f>+H3070/C3063</f>
        <v>35.239999999999995</v>
      </c>
      <c r="I3061" s="75">
        <f>+H3061+G3061</f>
        <v>357.93999999999994</v>
      </c>
      <c r="J3061" s="66" t="s">
        <v>167</v>
      </c>
    </row>
    <row r="3062" spans="1:10" hidden="1" outlineLevel="1" x14ac:dyDescent="0.2">
      <c r="A3062" s="55"/>
      <c r="B3062" s="76" t="s">
        <v>671</v>
      </c>
      <c r="C3062" s="56"/>
      <c r="D3062" s="56"/>
      <c r="E3062" s="57"/>
      <c r="F3062" s="57"/>
      <c r="G3062" s="57"/>
      <c r="H3062" s="57"/>
      <c r="I3062" s="58"/>
      <c r="J3062" s="63"/>
    </row>
    <row r="3063" spans="1:10" hidden="1" outlineLevel="1" x14ac:dyDescent="0.2">
      <c r="A3063" s="55"/>
      <c r="B3063" s="77" t="s">
        <v>169</v>
      </c>
      <c r="C3063" s="78">
        <v>1</v>
      </c>
      <c r="D3063" s="78" t="s">
        <v>176</v>
      </c>
      <c r="E3063" s="57"/>
      <c r="F3063" s="57"/>
      <c r="G3063" s="57"/>
      <c r="H3063" s="57"/>
      <c r="I3063" s="58"/>
      <c r="J3063" s="63"/>
    </row>
    <row r="3064" spans="1:10" hidden="1" outlineLevel="1" x14ac:dyDescent="0.2">
      <c r="A3064" s="62"/>
      <c r="B3064" s="77" t="s">
        <v>170</v>
      </c>
      <c r="C3064" s="78"/>
      <c r="D3064" s="78"/>
      <c r="E3064" s="79"/>
      <c r="F3064" s="79"/>
      <c r="G3064" s="79"/>
      <c r="H3064" s="79"/>
      <c r="I3064" s="79"/>
    </row>
    <row r="3065" spans="1:10" hidden="1" outlineLevel="1" x14ac:dyDescent="0.2">
      <c r="A3065" s="62"/>
      <c r="B3065" s="84" t="s">
        <v>654</v>
      </c>
      <c r="C3065" s="78">
        <v>0.1</v>
      </c>
      <c r="D3065" s="78" t="s">
        <v>225</v>
      </c>
      <c r="E3065" s="79">
        <v>686.44</v>
      </c>
      <c r="F3065" s="79">
        <v>123.56</v>
      </c>
      <c r="G3065" s="79">
        <f>ROUND((C3065*(E3065)),2)</f>
        <v>68.64</v>
      </c>
      <c r="H3065" s="79">
        <f>ROUND((C3065*(F3065)),2)</f>
        <v>12.36</v>
      </c>
      <c r="I3065" s="79"/>
    </row>
    <row r="3066" spans="1:10" hidden="1" outlineLevel="1" x14ac:dyDescent="0.2">
      <c r="A3066" s="62"/>
      <c r="B3066" s="84" t="s">
        <v>659</v>
      </c>
      <c r="C3066" s="78">
        <v>1</v>
      </c>
      <c r="D3066" s="78" t="s">
        <v>176</v>
      </c>
      <c r="E3066" s="79">
        <v>127.12</v>
      </c>
      <c r="F3066" s="79">
        <v>22.88</v>
      </c>
      <c r="G3066" s="79">
        <f>ROUND((C3066*(E3066)),2)</f>
        <v>127.12</v>
      </c>
      <c r="H3066" s="79">
        <f>ROUND((C3066*(F3066)),2)</f>
        <v>22.88</v>
      </c>
      <c r="I3066" s="79"/>
    </row>
    <row r="3067" spans="1:10" hidden="1" outlineLevel="1" x14ac:dyDescent="0.2">
      <c r="A3067" s="62"/>
      <c r="B3067" s="77" t="s">
        <v>190</v>
      </c>
      <c r="C3067" s="78"/>
      <c r="D3067" s="78"/>
      <c r="E3067" s="79"/>
      <c r="F3067" s="79"/>
      <c r="G3067" s="79"/>
      <c r="H3067" s="79"/>
      <c r="I3067" s="79"/>
    </row>
    <row r="3068" spans="1:10" hidden="1" outlineLevel="1" x14ac:dyDescent="0.2">
      <c r="A3068" s="62"/>
      <c r="B3068" s="84" t="s">
        <v>655</v>
      </c>
      <c r="C3068" s="78">
        <f>+C3063</f>
        <v>1</v>
      </c>
      <c r="D3068" s="78" t="s">
        <v>176</v>
      </c>
      <c r="E3068" s="79">
        <v>67.28</v>
      </c>
      <c r="F3068" s="79">
        <v>0</v>
      </c>
      <c r="G3068" s="79">
        <f>ROUND((C3068*(E3068)),2)</f>
        <v>67.28</v>
      </c>
      <c r="H3068" s="79">
        <f>ROUND((C3068*(F3068)),2)</f>
        <v>0</v>
      </c>
      <c r="I3068" s="79"/>
    </row>
    <row r="3069" spans="1:10" hidden="1" outlineLevel="1" x14ac:dyDescent="0.2">
      <c r="A3069" s="62"/>
      <c r="B3069" s="84" t="s">
        <v>656</v>
      </c>
      <c r="C3069" s="78">
        <v>1</v>
      </c>
      <c r="D3069" s="78" t="s">
        <v>172</v>
      </c>
      <c r="E3069" s="79">
        <v>59.66</v>
      </c>
      <c r="F3069" s="79">
        <v>0</v>
      </c>
      <c r="G3069" s="79">
        <f>ROUND((C3069*(E3069)),2)</f>
        <v>59.66</v>
      </c>
      <c r="H3069" s="79">
        <v>0</v>
      </c>
      <c r="I3069" s="79"/>
    </row>
    <row r="3070" spans="1:10" hidden="1" outlineLevel="1" x14ac:dyDescent="0.2">
      <c r="A3070" s="62"/>
      <c r="B3070" s="76" t="s">
        <v>174</v>
      </c>
      <c r="C3070" s="78"/>
      <c r="D3070" s="78"/>
      <c r="E3070" s="79"/>
      <c r="F3070" s="79"/>
      <c r="G3070" s="79">
        <f>SUM(G3065:G3069)</f>
        <v>322.69999999999993</v>
      </c>
      <c r="H3070" s="79">
        <f>SUM(H3065:H3069)</f>
        <v>35.239999999999995</v>
      </c>
      <c r="I3070" s="79">
        <f>SUM(G3070:H3070)</f>
        <v>357.93999999999994</v>
      </c>
    </row>
    <row r="3071" spans="1:10" collapsed="1" x14ac:dyDescent="0.2">
      <c r="A3071" s="62"/>
      <c r="C3071" s="78"/>
      <c r="D3071" s="78"/>
      <c r="E3071" s="79"/>
      <c r="F3071" s="79"/>
      <c r="G3071" s="79"/>
      <c r="H3071" s="79"/>
      <c r="I3071" s="79"/>
    </row>
    <row r="3072" spans="1:10" x14ac:dyDescent="0.2">
      <c r="A3072" s="71">
        <f>+A3061+0.01</f>
        <v>115.09000000000005</v>
      </c>
      <c r="B3072" s="72" t="s">
        <v>672</v>
      </c>
      <c r="C3072" s="73">
        <v>1</v>
      </c>
      <c r="D3072" s="73" t="s">
        <v>176</v>
      </c>
      <c r="E3072" s="74"/>
      <c r="F3072" s="74"/>
      <c r="G3072" s="74">
        <f>+G3080/C3074</f>
        <v>240.79000000000002</v>
      </c>
      <c r="H3072" s="74">
        <f>+H3080/C3074</f>
        <v>23.31</v>
      </c>
      <c r="I3072" s="75">
        <f>+H3072+G3072</f>
        <v>264.10000000000002</v>
      </c>
      <c r="J3072" s="66" t="s">
        <v>167</v>
      </c>
    </row>
    <row r="3073" spans="1:10" hidden="1" outlineLevel="1" x14ac:dyDescent="0.2">
      <c r="A3073" s="55"/>
      <c r="B3073" s="76" t="s">
        <v>673</v>
      </c>
      <c r="C3073" s="56"/>
      <c r="D3073" s="56"/>
      <c r="E3073" s="57"/>
      <c r="F3073" s="57"/>
      <c r="G3073" s="57"/>
      <c r="H3073" s="57"/>
      <c r="I3073" s="58"/>
      <c r="J3073" s="63"/>
    </row>
    <row r="3074" spans="1:10" hidden="1" outlineLevel="1" x14ac:dyDescent="0.2">
      <c r="A3074" s="55"/>
      <c r="B3074" s="77" t="s">
        <v>169</v>
      </c>
      <c r="C3074" s="78">
        <v>1</v>
      </c>
      <c r="D3074" s="78" t="s">
        <v>176</v>
      </c>
      <c r="E3074" s="57"/>
      <c r="F3074" s="57"/>
      <c r="G3074" s="57"/>
      <c r="H3074" s="57"/>
      <c r="I3074" s="58"/>
      <c r="J3074" s="63"/>
    </row>
    <row r="3075" spans="1:10" hidden="1" outlineLevel="1" x14ac:dyDescent="0.2">
      <c r="A3075" s="62"/>
      <c r="B3075" s="77" t="s">
        <v>170</v>
      </c>
      <c r="C3075" s="78"/>
      <c r="D3075" s="78"/>
      <c r="E3075" s="79"/>
      <c r="F3075" s="79"/>
      <c r="G3075" s="79"/>
      <c r="H3075" s="79"/>
      <c r="I3075" s="79"/>
    </row>
    <row r="3076" spans="1:10" hidden="1" outlineLevel="1" x14ac:dyDescent="0.2">
      <c r="A3076" s="62"/>
      <c r="B3076" s="84" t="s">
        <v>654</v>
      </c>
      <c r="C3076" s="78">
        <v>0.08</v>
      </c>
      <c r="D3076" s="78" t="s">
        <v>225</v>
      </c>
      <c r="E3076" s="79">
        <v>1618.64</v>
      </c>
      <c r="F3076" s="79">
        <v>291.36</v>
      </c>
      <c r="G3076" s="79">
        <f>ROUND((C3076*(E3076)),2)</f>
        <v>129.49</v>
      </c>
      <c r="H3076" s="79">
        <f>ROUND((C3076*(F3076)),2)</f>
        <v>23.31</v>
      </c>
      <c r="I3076" s="79"/>
    </row>
    <row r="3077" spans="1:10" hidden="1" outlineLevel="1" x14ac:dyDescent="0.2">
      <c r="A3077" s="62"/>
      <c r="B3077" s="77" t="s">
        <v>190</v>
      </c>
      <c r="C3077" s="78"/>
      <c r="D3077" s="78"/>
      <c r="E3077" s="79"/>
      <c r="F3077" s="79"/>
      <c r="G3077" s="79"/>
      <c r="H3077" s="79"/>
      <c r="I3077" s="79"/>
    </row>
    <row r="3078" spans="1:10" hidden="1" outlineLevel="1" x14ac:dyDescent="0.2">
      <c r="A3078" s="62"/>
      <c r="B3078" s="84" t="s">
        <v>655</v>
      </c>
      <c r="C3078" s="78">
        <f>+C3074</f>
        <v>1</v>
      </c>
      <c r="D3078" s="78" t="s">
        <v>176</v>
      </c>
      <c r="E3078" s="79">
        <v>67.28</v>
      </c>
      <c r="F3078" s="79">
        <v>0</v>
      </c>
      <c r="G3078" s="79">
        <f>ROUND((C3078*(E3078)),2)</f>
        <v>67.28</v>
      </c>
      <c r="H3078" s="79">
        <f>ROUND((C3078*(F3078)),2)</f>
        <v>0</v>
      </c>
      <c r="I3078" s="79"/>
    </row>
    <row r="3079" spans="1:10" hidden="1" outlineLevel="1" x14ac:dyDescent="0.2">
      <c r="A3079" s="62"/>
      <c r="B3079" s="84" t="s">
        <v>656</v>
      </c>
      <c r="C3079" s="78">
        <v>1</v>
      </c>
      <c r="D3079" s="78" t="s">
        <v>172</v>
      </c>
      <c r="E3079" s="79">
        <v>44.02</v>
      </c>
      <c r="F3079" s="79">
        <v>0</v>
      </c>
      <c r="G3079" s="79">
        <f>ROUND((C3079*(E3079)),2)</f>
        <v>44.02</v>
      </c>
      <c r="H3079" s="79">
        <v>0</v>
      </c>
      <c r="I3079" s="79"/>
    </row>
    <row r="3080" spans="1:10" hidden="1" outlineLevel="1" x14ac:dyDescent="0.2">
      <c r="A3080" s="62"/>
      <c r="B3080" s="76" t="s">
        <v>174</v>
      </c>
      <c r="C3080" s="78"/>
      <c r="D3080" s="78"/>
      <c r="E3080" s="79"/>
      <c r="F3080" s="79"/>
      <c r="G3080" s="79">
        <f>SUM(G3076:G3079)</f>
        <v>240.79000000000002</v>
      </c>
      <c r="H3080" s="79">
        <f>SUM(H3076:H3079)</f>
        <v>23.31</v>
      </c>
      <c r="I3080" s="79">
        <f>SUM(G3080:H3080)</f>
        <v>264.10000000000002</v>
      </c>
    </row>
    <row r="3081" spans="1:10" collapsed="1" x14ac:dyDescent="0.2">
      <c r="A3081" s="62"/>
      <c r="C3081" s="78"/>
      <c r="D3081" s="78"/>
      <c r="E3081" s="79"/>
      <c r="F3081" s="79"/>
      <c r="G3081" s="79"/>
      <c r="H3081" s="79"/>
      <c r="I3081" s="79"/>
    </row>
    <row r="3082" spans="1:10" x14ac:dyDescent="0.2">
      <c r="A3082" s="71">
        <f>+A3072+0.01</f>
        <v>115.10000000000005</v>
      </c>
      <c r="B3082" s="72" t="s">
        <v>674</v>
      </c>
      <c r="C3082" s="73">
        <v>1</v>
      </c>
      <c r="D3082" s="73" t="s">
        <v>176</v>
      </c>
      <c r="E3082" s="74"/>
      <c r="F3082" s="74"/>
      <c r="G3082" s="74">
        <f>+G3090/C3084</f>
        <v>242.71</v>
      </c>
      <c r="H3082" s="74">
        <f>+H3090/C3084</f>
        <v>23.59</v>
      </c>
      <c r="I3082" s="75">
        <f>+H3082+G3082</f>
        <v>266.3</v>
      </c>
      <c r="J3082" s="66" t="s">
        <v>167</v>
      </c>
    </row>
    <row r="3083" spans="1:10" hidden="1" outlineLevel="1" x14ac:dyDescent="0.2">
      <c r="A3083" s="55"/>
      <c r="B3083" s="76" t="s">
        <v>675</v>
      </c>
      <c r="C3083" s="56"/>
      <c r="D3083" s="56"/>
      <c r="E3083" s="57"/>
      <c r="F3083" s="57"/>
      <c r="G3083" s="57"/>
      <c r="H3083" s="57"/>
      <c r="I3083" s="58"/>
      <c r="J3083" s="63"/>
    </row>
    <row r="3084" spans="1:10" hidden="1" outlineLevel="1" x14ac:dyDescent="0.2">
      <c r="A3084" s="55"/>
      <c r="B3084" s="77" t="s">
        <v>169</v>
      </c>
      <c r="C3084" s="78">
        <v>1</v>
      </c>
      <c r="D3084" s="78" t="s">
        <v>176</v>
      </c>
      <c r="E3084" s="57"/>
      <c r="F3084" s="57"/>
      <c r="G3084" s="57"/>
      <c r="H3084" s="57"/>
      <c r="I3084" s="58"/>
      <c r="J3084" s="63"/>
    </row>
    <row r="3085" spans="1:10" hidden="1" outlineLevel="1" x14ac:dyDescent="0.2">
      <c r="A3085" s="62"/>
      <c r="B3085" s="77" t="s">
        <v>170</v>
      </c>
      <c r="C3085" s="78"/>
      <c r="D3085" s="78"/>
      <c r="E3085" s="79"/>
      <c r="F3085" s="79"/>
      <c r="G3085" s="79"/>
      <c r="H3085" s="79"/>
      <c r="I3085" s="79"/>
    </row>
    <row r="3086" spans="1:10" hidden="1" outlineLevel="1" x14ac:dyDescent="0.2">
      <c r="A3086" s="62"/>
      <c r="B3086" s="84" t="s">
        <v>654</v>
      </c>
      <c r="C3086" s="78">
        <v>0.08</v>
      </c>
      <c r="D3086" s="78" t="s">
        <v>225</v>
      </c>
      <c r="E3086" s="79">
        <v>1638.14</v>
      </c>
      <c r="F3086" s="79">
        <v>294.87</v>
      </c>
      <c r="G3086" s="79">
        <f>ROUND((C3086*(E3086)),2)</f>
        <v>131.05000000000001</v>
      </c>
      <c r="H3086" s="79">
        <f>ROUND((C3086*(F3086)),2)</f>
        <v>23.59</v>
      </c>
      <c r="I3086" s="79"/>
    </row>
    <row r="3087" spans="1:10" hidden="1" outlineLevel="1" x14ac:dyDescent="0.2">
      <c r="A3087" s="62"/>
      <c r="B3087" s="77" t="s">
        <v>190</v>
      </c>
      <c r="C3087" s="78"/>
      <c r="D3087" s="78"/>
      <c r="E3087" s="79"/>
      <c r="F3087" s="79"/>
      <c r="G3087" s="79"/>
      <c r="H3087" s="79"/>
      <c r="I3087" s="79"/>
    </row>
    <row r="3088" spans="1:10" hidden="1" outlineLevel="1" x14ac:dyDescent="0.2">
      <c r="A3088" s="62"/>
      <c r="B3088" s="84" t="s">
        <v>655</v>
      </c>
      <c r="C3088" s="78">
        <f>+C3084</f>
        <v>1</v>
      </c>
      <c r="D3088" s="78" t="s">
        <v>176</v>
      </c>
      <c r="E3088" s="79">
        <v>67.28</v>
      </c>
      <c r="F3088" s="79">
        <v>0</v>
      </c>
      <c r="G3088" s="79">
        <f>ROUND((C3088*(E3088)),2)</f>
        <v>67.28</v>
      </c>
      <c r="H3088" s="79">
        <f>ROUND((C3088*(F3088)),2)</f>
        <v>0</v>
      </c>
      <c r="I3088" s="79"/>
    </row>
    <row r="3089" spans="1:10" hidden="1" outlineLevel="1" x14ac:dyDescent="0.2">
      <c r="A3089" s="62"/>
      <c r="B3089" s="84" t="s">
        <v>656</v>
      </c>
      <c r="C3089" s="78">
        <v>1</v>
      </c>
      <c r="D3089" s="78" t="s">
        <v>172</v>
      </c>
      <c r="E3089" s="79">
        <v>44.38</v>
      </c>
      <c r="F3089" s="79">
        <v>0</v>
      </c>
      <c r="G3089" s="79">
        <f>ROUND((C3089*(E3089)),2)</f>
        <v>44.38</v>
      </c>
      <c r="H3089" s="79">
        <v>0</v>
      </c>
      <c r="I3089" s="79"/>
    </row>
    <row r="3090" spans="1:10" hidden="1" outlineLevel="1" x14ac:dyDescent="0.2">
      <c r="A3090" s="62"/>
      <c r="B3090" s="76" t="s">
        <v>174</v>
      </c>
      <c r="C3090" s="78"/>
      <c r="D3090" s="78"/>
      <c r="E3090" s="79"/>
      <c r="F3090" s="79"/>
      <c r="G3090" s="79">
        <f>SUM(G3086:G3089)</f>
        <v>242.71</v>
      </c>
      <c r="H3090" s="79">
        <f>SUM(H3086:H3089)</f>
        <v>23.59</v>
      </c>
      <c r="I3090" s="79">
        <f>SUM(G3090:H3090)</f>
        <v>266.3</v>
      </c>
    </row>
    <row r="3091" spans="1:10" collapsed="1" x14ac:dyDescent="0.2">
      <c r="A3091" s="62"/>
      <c r="C3091" s="78"/>
      <c r="D3091" s="78"/>
      <c r="E3091" s="79"/>
      <c r="F3091" s="79"/>
      <c r="G3091" s="79"/>
      <c r="H3091" s="79"/>
      <c r="I3091" s="79"/>
    </row>
    <row r="3092" spans="1:10" x14ac:dyDescent="0.2">
      <c r="A3092" s="71">
        <f>+A3082+0.01</f>
        <v>115.11000000000006</v>
      </c>
      <c r="B3092" s="72" t="s">
        <v>676</v>
      </c>
      <c r="C3092" s="73">
        <v>1</v>
      </c>
      <c r="D3092" s="73" t="s">
        <v>176</v>
      </c>
      <c r="E3092" s="74"/>
      <c r="F3092" s="74"/>
      <c r="G3092" s="74">
        <f>+G3101/C3094</f>
        <v>298.32000000000005</v>
      </c>
      <c r="H3092" s="74">
        <f>+H3101/C3094</f>
        <v>28.86</v>
      </c>
      <c r="I3092" s="75">
        <f>+H3092+G3092</f>
        <v>327.18000000000006</v>
      </c>
      <c r="J3092" s="66" t="s">
        <v>167</v>
      </c>
    </row>
    <row r="3093" spans="1:10" hidden="1" outlineLevel="1" x14ac:dyDescent="0.2">
      <c r="A3093" s="55"/>
      <c r="B3093" s="76" t="s">
        <v>677</v>
      </c>
      <c r="C3093" s="56"/>
      <c r="D3093" s="56"/>
      <c r="E3093" s="57"/>
      <c r="F3093" s="57"/>
      <c r="G3093" s="57"/>
      <c r="H3093" s="57"/>
      <c r="I3093" s="58"/>
      <c r="J3093" s="63"/>
    </row>
    <row r="3094" spans="1:10" hidden="1" outlineLevel="1" x14ac:dyDescent="0.2">
      <c r="A3094" s="55"/>
      <c r="B3094" s="77" t="s">
        <v>169</v>
      </c>
      <c r="C3094" s="78">
        <v>1</v>
      </c>
      <c r="D3094" s="78" t="s">
        <v>176</v>
      </c>
      <c r="E3094" s="57"/>
      <c r="F3094" s="57"/>
      <c r="G3094" s="57"/>
      <c r="H3094" s="57"/>
      <c r="I3094" s="58"/>
      <c r="J3094" s="63"/>
    </row>
    <row r="3095" spans="1:10" hidden="1" outlineLevel="1" x14ac:dyDescent="0.2">
      <c r="A3095" s="62"/>
      <c r="B3095" s="77" t="s">
        <v>170</v>
      </c>
      <c r="C3095" s="78"/>
      <c r="D3095" s="78"/>
      <c r="E3095" s="79"/>
      <c r="F3095" s="79"/>
      <c r="G3095" s="79"/>
      <c r="H3095" s="79"/>
      <c r="I3095" s="79"/>
    </row>
    <row r="3096" spans="1:10" hidden="1" outlineLevel="1" x14ac:dyDescent="0.2">
      <c r="A3096" s="62"/>
      <c r="B3096" s="84" t="s">
        <v>654</v>
      </c>
      <c r="C3096" s="78">
        <v>0.08</v>
      </c>
      <c r="D3096" s="78" t="s">
        <v>225</v>
      </c>
      <c r="E3096" s="79">
        <v>1381.36</v>
      </c>
      <c r="F3096" s="79">
        <v>248.64</v>
      </c>
      <c r="G3096" s="79">
        <f>ROUND((C3096*(E3096)),2)</f>
        <v>110.51</v>
      </c>
      <c r="H3096" s="79">
        <f>ROUND((C3096*(F3096)),2)</f>
        <v>19.89</v>
      </c>
      <c r="I3096" s="79"/>
    </row>
    <row r="3097" spans="1:10" hidden="1" outlineLevel="1" x14ac:dyDescent="0.2">
      <c r="A3097" s="62"/>
      <c r="B3097" s="84" t="s">
        <v>678</v>
      </c>
      <c r="C3097" s="78">
        <v>0.12</v>
      </c>
      <c r="D3097" s="78" t="s">
        <v>225</v>
      </c>
      <c r="E3097" s="79">
        <v>415.25</v>
      </c>
      <c r="F3097" s="79">
        <v>74.75</v>
      </c>
      <c r="G3097" s="79">
        <f>ROUND((C3097*(E3097)),2)</f>
        <v>49.83</v>
      </c>
      <c r="H3097" s="79">
        <f>ROUND((C3097*(F3097)),2)</f>
        <v>8.9700000000000006</v>
      </c>
      <c r="I3097" s="79"/>
    </row>
    <row r="3098" spans="1:10" hidden="1" outlineLevel="1" x14ac:dyDescent="0.2">
      <c r="A3098" s="62"/>
      <c r="B3098" s="77" t="s">
        <v>190</v>
      </c>
      <c r="C3098" s="78"/>
      <c r="D3098" s="78"/>
      <c r="E3098" s="79"/>
      <c r="F3098" s="79"/>
      <c r="G3098" s="79"/>
      <c r="H3098" s="79"/>
      <c r="I3098" s="79"/>
    </row>
    <row r="3099" spans="1:10" hidden="1" outlineLevel="1" x14ac:dyDescent="0.2">
      <c r="A3099" s="62"/>
      <c r="B3099" s="84" t="s">
        <v>655</v>
      </c>
      <c r="C3099" s="78">
        <f>+C3094</f>
        <v>1</v>
      </c>
      <c r="D3099" s="78" t="s">
        <v>176</v>
      </c>
      <c r="E3099" s="79">
        <v>83.449999999999989</v>
      </c>
      <c r="F3099" s="79">
        <v>0</v>
      </c>
      <c r="G3099" s="79">
        <f>ROUND((C3099*(E3099)),2)</f>
        <v>83.45</v>
      </c>
      <c r="H3099" s="79">
        <f>ROUND((C3099*(F3099)),2)</f>
        <v>0</v>
      </c>
      <c r="I3099" s="79"/>
    </row>
    <row r="3100" spans="1:10" hidden="1" outlineLevel="1" x14ac:dyDescent="0.2">
      <c r="A3100" s="62"/>
      <c r="B3100" s="84" t="s">
        <v>656</v>
      </c>
      <c r="C3100" s="78">
        <v>1</v>
      </c>
      <c r="D3100" s="78" t="s">
        <v>172</v>
      </c>
      <c r="E3100" s="79">
        <v>54.53</v>
      </c>
      <c r="F3100" s="79">
        <v>0</v>
      </c>
      <c r="G3100" s="79">
        <f>ROUND((C3100*(E3100)),2)</f>
        <v>54.53</v>
      </c>
      <c r="H3100" s="79">
        <v>0</v>
      </c>
      <c r="I3100" s="79"/>
    </row>
    <row r="3101" spans="1:10" hidden="1" outlineLevel="1" x14ac:dyDescent="0.2">
      <c r="A3101" s="62"/>
      <c r="B3101" s="76" t="s">
        <v>174</v>
      </c>
      <c r="C3101" s="78"/>
      <c r="D3101" s="78"/>
      <c r="E3101" s="79"/>
      <c r="F3101" s="79"/>
      <c r="G3101" s="79">
        <f>SUM(G3096:G3100)</f>
        <v>298.32000000000005</v>
      </c>
      <c r="H3101" s="79">
        <f>SUM(H3096:H3100)</f>
        <v>28.86</v>
      </c>
      <c r="I3101" s="79">
        <f>SUM(G3101:H3101)</f>
        <v>327.18000000000006</v>
      </c>
    </row>
    <row r="3102" spans="1:10" collapsed="1" x14ac:dyDescent="0.2">
      <c r="A3102" s="62"/>
      <c r="C3102" s="78"/>
      <c r="D3102" s="78"/>
      <c r="E3102" s="79"/>
      <c r="F3102" s="79"/>
      <c r="G3102" s="79"/>
      <c r="H3102" s="79"/>
      <c r="I3102" s="79"/>
    </row>
    <row r="3103" spans="1:10" x14ac:dyDescent="0.2">
      <c r="A3103" s="71">
        <f>+A3092+0.01</f>
        <v>115.12000000000006</v>
      </c>
      <c r="B3103" s="72" t="s">
        <v>679</v>
      </c>
      <c r="C3103" s="73">
        <v>1</v>
      </c>
      <c r="D3103" s="73" t="s">
        <v>176</v>
      </c>
      <c r="E3103" s="74"/>
      <c r="F3103" s="74"/>
      <c r="G3103" s="74">
        <f>+G3112/C3105</f>
        <v>229.60999999999999</v>
      </c>
      <c r="H3103" s="74">
        <f>+H3112/C3105</f>
        <v>18.850000000000001</v>
      </c>
      <c r="I3103" s="75">
        <f>+H3103+G3103</f>
        <v>248.45999999999998</v>
      </c>
      <c r="J3103" s="66" t="s">
        <v>167</v>
      </c>
    </row>
    <row r="3104" spans="1:10" hidden="1" outlineLevel="1" x14ac:dyDescent="0.2">
      <c r="A3104" s="55"/>
      <c r="B3104" s="76" t="s">
        <v>680</v>
      </c>
      <c r="C3104" s="56"/>
      <c r="D3104" s="56"/>
      <c r="E3104" s="57"/>
      <c r="F3104" s="57"/>
      <c r="G3104" s="57"/>
      <c r="H3104" s="57"/>
      <c r="I3104" s="58"/>
      <c r="J3104" s="63"/>
    </row>
    <row r="3105" spans="1:10" hidden="1" outlineLevel="1" x14ac:dyDescent="0.2">
      <c r="A3105" s="55"/>
      <c r="B3105" s="77" t="s">
        <v>169</v>
      </c>
      <c r="C3105" s="78">
        <v>1</v>
      </c>
      <c r="D3105" s="78" t="s">
        <v>176</v>
      </c>
      <c r="E3105" s="57"/>
      <c r="F3105" s="57"/>
      <c r="G3105" s="57"/>
      <c r="H3105" s="57"/>
      <c r="I3105" s="58"/>
      <c r="J3105" s="63"/>
    </row>
    <row r="3106" spans="1:10" hidden="1" outlineLevel="1" x14ac:dyDescent="0.2">
      <c r="A3106" s="62"/>
      <c r="B3106" s="77" t="s">
        <v>170</v>
      </c>
      <c r="C3106" s="78"/>
      <c r="D3106" s="78"/>
      <c r="E3106" s="79"/>
      <c r="F3106" s="79"/>
      <c r="G3106" s="79"/>
      <c r="H3106" s="79"/>
      <c r="I3106" s="79"/>
    </row>
    <row r="3107" spans="1:10" hidden="1" outlineLevel="1" x14ac:dyDescent="0.2">
      <c r="A3107" s="62"/>
      <c r="B3107" s="84" t="s">
        <v>654</v>
      </c>
      <c r="C3107" s="78">
        <v>0.08</v>
      </c>
      <c r="D3107" s="78" t="s">
        <v>225</v>
      </c>
      <c r="E3107" s="79">
        <v>686.44</v>
      </c>
      <c r="F3107" s="79">
        <v>123.56</v>
      </c>
      <c r="G3107" s="79">
        <f>ROUND((C3107*(E3107)),2)</f>
        <v>54.92</v>
      </c>
      <c r="H3107" s="79">
        <f>ROUND((C3107*(F3107)),2)</f>
        <v>9.8800000000000008</v>
      </c>
      <c r="I3107" s="79"/>
    </row>
    <row r="3108" spans="1:10" hidden="1" outlineLevel="1" x14ac:dyDescent="0.2">
      <c r="A3108" s="62"/>
      <c r="B3108" s="84" t="s">
        <v>678</v>
      </c>
      <c r="C3108" s="78">
        <v>0.12</v>
      </c>
      <c r="D3108" s="78" t="s">
        <v>225</v>
      </c>
      <c r="E3108" s="79">
        <v>415.25</v>
      </c>
      <c r="F3108" s="79">
        <v>74.75</v>
      </c>
      <c r="G3108" s="79">
        <f>ROUND((C3108*(E3108)),2)</f>
        <v>49.83</v>
      </c>
      <c r="H3108" s="79">
        <f>ROUND((C3108*(F3108)),2)</f>
        <v>8.9700000000000006</v>
      </c>
      <c r="I3108" s="79"/>
    </row>
    <row r="3109" spans="1:10" hidden="1" outlineLevel="1" x14ac:dyDescent="0.2">
      <c r="A3109" s="62"/>
      <c r="B3109" s="77" t="s">
        <v>190</v>
      </c>
      <c r="C3109" s="78"/>
      <c r="D3109" s="78"/>
      <c r="E3109" s="79"/>
      <c r="F3109" s="79"/>
      <c r="G3109" s="79"/>
      <c r="H3109" s="79"/>
      <c r="I3109" s="79"/>
    </row>
    <row r="3110" spans="1:10" hidden="1" outlineLevel="1" x14ac:dyDescent="0.2">
      <c r="A3110" s="62"/>
      <c r="B3110" s="84" t="s">
        <v>655</v>
      </c>
      <c r="C3110" s="78">
        <f>+C3105</f>
        <v>1</v>
      </c>
      <c r="D3110" s="78" t="s">
        <v>176</v>
      </c>
      <c r="E3110" s="79">
        <v>83.449999999999989</v>
      </c>
      <c r="F3110" s="79">
        <v>0</v>
      </c>
      <c r="G3110" s="79">
        <f>ROUND((C3110*(E3110)),2)</f>
        <v>83.45</v>
      </c>
      <c r="H3110" s="79">
        <f>ROUND((C3110*(F3110)),2)</f>
        <v>0</v>
      </c>
      <c r="I3110" s="79"/>
    </row>
    <row r="3111" spans="1:10" hidden="1" outlineLevel="1" x14ac:dyDescent="0.2">
      <c r="A3111" s="62"/>
      <c r="B3111" s="84" t="s">
        <v>656</v>
      </c>
      <c r="C3111" s="78">
        <v>1</v>
      </c>
      <c r="D3111" s="78" t="s">
        <v>172</v>
      </c>
      <c r="E3111" s="79">
        <v>41.41</v>
      </c>
      <c r="F3111" s="79">
        <v>0</v>
      </c>
      <c r="G3111" s="79">
        <f>ROUND((C3111*(E3111)),2)</f>
        <v>41.41</v>
      </c>
      <c r="H3111" s="79">
        <v>0</v>
      </c>
      <c r="I3111" s="79"/>
    </row>
    <row r="3112" spans="1:10" hidden="1" outlineLevel="1" x14ac:dyDescent="0.2">
      <c r="A3112" s="62"/>
      <c r="B3112" s="76" t="s">
        <v>174</v>
      </c>
      <c r="C3112" s="78"/>
      <c r="D3112" s="78"/>
      <c r="E3112" s="79"/>
      <c r="F3112" s="79"/>
      <c r="G3112" s="79">
        <f>SUM(G3107:G3111)</f>
        <v>229.60999999999999</v>
      </c>
      <c r="H3112" s="79">
        <f>SUM(H3107:H3111)</f>
        <v>18.850000000000001</v>
      </c>
      <c r="I3112" s="79">
        <f>SUM(G3112:H3112)</f>
        <v>248.45999999999998</v>
      </c>
    </row>
    <row r="3113" spans="1:10" collapsed="1" x14ac:dyDescent="0.2">
      <c r="A3113" s="62"/>
      <c r="C3113" s="78"/>
      <c r="D3113" s="78"/>
      <c r="E3113" s="79"/>
      <c r="F3113" s="79"/>
      <c r="G3113" s="79"/>
      <c r="H3113" s="79"/>
      <c r="I3113" s="79"/>
    </row>
    <row r="3114" spans="1:10" x14ac:dyDescent="0.2">
      <c r="A3114" s="71">
        <f>+A3103+0.01</f>
        <v>115.13000000000007</v>
      </c>
      <c r="B3114" s="72" t="s">
        <v>681</v>
      </c>
      <c r="C3114" s="73">
        <v>1</v>
      </c>
      <c r="D3114" s="73" t="s">
        <v>176</v>
      </c>
      <c r="E3114" s="74"/>
      <c r="F3114" s="74"/>
      <c r="G3114" s="74">
        <f>+G3124/C3116</f>
        <v>429.36</v>
      </c>
      <c r="H3114" s="74">
        <f>+H3124/C3116</f>
        <v>51.739999999999995</v>
      </c>
      <c r="I3114" s="75">
        <f>+H3114+G3114</f>
        <v>481.1</v>
      </c>
      <c r="J3114" s="66" t="s">
        <v>167</v>
      </c>
    </row>
    <row r="3115" spans="1:10" hidden="1" outlineLevel="1" x14ac:dyDescent="0.2">
      <c r="A3115" s="55"/>
      <c r="B3115" s="76" t="s">
        <v>682</v>
      </c>
      <c r="C3115" s="56"/>
      <c r="D3115" s="56"/>
      <c r="E3115" s="57"/>
      <c r="F3115" s="57"/>
      <c r="G3115" s="57"/>
      <c r="H3115" s="57"/>
      <c r="I3115" s="58"/>
      <c r="J3115" s="63"/>
    </row>
    <row r="3116" spans="1:10" hidden="1" outlineLevel="1" x14ac:dyDescent="0.2">
      <c r="A3116" s="55"/>
      <c r="B3116" s="77" t="s">
        <v>169</v>
      </c>
      <c r="C3116" s="78">
        <v>1</v>
      </c>
      <c r="D3116" s="78" t="s">
        <v>176</v>
      </c>
      <c r="E3116" s="57"/>
      <c r="F3116" s="57"/>
      <c r="G3116" s="57"/>
      <c r="H3116" s="57"/>
      <c r="I3116" s="58"/>
      <c r="J3116" s="63"/>
    </row>
    <row r="3117" spans="1:10" hidden="1" outlineLevel="1" x14ac:dyDescent="0.2">
      <c r="A3117" s="62"/>
      <c r="B3117" s="77" t="s">
        <v>170</v>
      </c>
      <c r="C3117" s="78"/>
      <c r="D3117" s="78"/>
      <c r="E3117" s="79"/>
      <c r="F3117" s="79"/>
      <c r="G3117" s="79"/>
      <c r="H3117" s="79"/>
      <c r="I3117" s="79"/>
    </row>
    <row r="3118" spans="1:10" hidden="1" outlineLevel="1" x14ac:dyDescent="0.2">
      <c r="A3118" s="62"/>
      <c r="B3118" s="84" t="s">
        <v>654</v>
      </c>
      <c r="C3118" s="78">
        <v>0.08</v>
      </c>
      <c r="D3118" s="78" t="s">
        <v>225</v>
      </c>
      <c r="E3118" s="79">
        <v>1381.36</v>
      </c>
      <c r="F3118" s="79">
        <v>248.64</v>
      </c>
      <c r="G3118" s="79">
        <f>ROUND((C3118*(E3118)),2)</f>
        <v>110.51</v>
      </c>
      <c r="H3118" s="79">
        <f>ROUND((C3118*(F3118)),2)</f>
        <v>19.89</v>
      </c>
      <c r="I3118" s="79"/>
    </row>
    <row r="3119" spans="1:10" hidden="1" outlineLevel="1" x14ac:dyDescent="0.2">
      <c r="A3119" s="62"/>
      <c r="B3119" s="84" t="s">
        <v>678</v>
      </c>
      <c r="C3119" s="78">
        <v>0.12</v>
      </c>
      <c r="D3119" s="78" t="s">
        <v>225</v>
      </c>
      <c r="E3119" s="79">
        <v>415.25</v>
      </c>
      <c r="F3119" s="79">
        <v>74.75</v>
      </c>
      <c r="G3119" s="79">
        <f>ROUND((C3119*(E3119)),2)</f>
        <v>49.83</v>
      </c>
      <c r="H3119" s="79">
        <f>ROUND((C3119*(F3119)),2)</f>
        <v>8.9700000000000006</v>
      </c>
      <c r="I3119" s="79"/>
    </row>
    <row r="3120" spans="1:10" hidden="1" outlineLevel="1" x14ac:dyDescent="0.2">
      <c r="A3120" s="62"/>
      <c r="B3120" s="84" t="s">
        <v>659</v>
      </c>
      <c r="C3120" s="78">
        <v>1</v>
      </c>
      <c r="D3120" s="78" t="s">
        <v>176</v>
      </c>
      <c r="E3120" s="79">
        <v>127.12</v>
      </c>
      <c r="F3120" s="79">
        <v>22.88</v>
      </c>
      <c r="G3120" s="79">
        <f>ROUND((C3120*(E3120)),2)</f>
        <v>127.12</v>
      </c>
      <c r="H3120" s="79">
        <f>ROUND((C3120*(F3120)),2)</f>
        <v>22.88</v>
      </c>
      <c r="I3120" s="79"/>
    </row>
    <row r="3121" spans="1:10" hidden="1" outlineLevel="1" x14ac:dyDescent="0.2">
      <c r="A3121" s="62"/>
      <c r="B3121" s="77" t="s">
        <v>190</v>
      </c>
      <c r="C3121" s="78"/>
      <c r="D3121" s="78"/>
      <c r="E3121" s="79"/>
      <c r="F3121" s="79"/>
      <c r="G3121" s="79"/>
      <c r="H3121" s="79"/>
      <c r="I3121" s="79"/>
    </row>
    <row r="3122" spans="1:10" hidden="1" outlineLevel="1" x14ac:dyDescent="0.2">
      <c r="A3122" s="62"/>
      <c r="B3122" s="84" t="s">
        <v>655</v>
      </c>
      <c r="C3122" s="78">
        <f>+C3116</f>
        <v>1</v>
      </c>
      <c r="D3122" s="78" t="s">
        <v>176</v>
      </c>
      <c r="E3122" s="79">
        <v>83.449999999999989</v>
      </c>
      <c r="F3122" s="79">
        <v>0</v>
      </c>
      <c r="G3122" s="79">
        <f>ROUND((C3122*(E3122)),2)</f>
        <v>83.45</v>
      </c>
      <c r="H3122" s="79">
        <f>ROUND((C3122*(F3122)),2)</f>
        <v>0</v>
      </c>
      <c r="I3122" s="79"/>
    </row>
    <row r="3123" spans="1:10" hidden="1" outlineLevel="1" x14ac:dyDescent="0.2">
      <c r="A3123" s="62"/>
      <c r="B3123" s="84" t="s">
        <v>656</v>
      </c>
      <c r="C3123" s="78">
        <v>1</v>
      </c>
      <c r="D3123" s="78" t="s">
        <v>172</v>
      </c>
      <c r="E3123" s="79">
        <v>58.45</v>
      </c>
      <c r="F3123" s="79">
        <v>0</v>
      </c>
      <c r="G3123" s="79">
        <f>ROUND((C3123*(E3123)),2)</f>
        <v>58.45</v>
      </c>
      <c r="H3123" s="79">
        <v>0</v>
      </c>
      <c r="I3123" s="79"/>
    </row>
    <row r="3124" spans="1:10" hidden="1" outlineLevel="1" x14ac:dyDescent="0.2">
      <c r="A3124" s="62"/>
      <c r="B3124" s="76" t="s">
        <v>174</v>
      </c>
      <c r="C3124" s="78"/>
      <c r="D3124" s="78"/>
      <c r="E3124" s="79"/>
      <c r="F3124" s="79"/>
      <c r="G3124" s="79">
        <f>SUM(G3118:G3123)</f>
        <v>429.36</v>
      </c>
      <c r="H3124" s="79">
        <f>SUM(H3118:H3123)</f>
        <v>51.739999999999995</v>
      </c>
      <c r="I3124" s="79">
        <f>SUM(G3124:H3124)</f>
        <v>481.1</v>
      </c>
    </row>
    <row r="3125" spans="1:10" collapsed="1" x14ac:dyDescent="0.2">
      <c r="A3125" s="62"/>
      <c r="C3125" s="78"/>
      <c r="D3125" s="78"/>
      <c r="E3125" s="79"/>
      <c r="F3125" s="79"/>
      <c r="G3125" s="79"/>
      <c r="H3125" s="79"/>
      <c r="I3125" s="79"/>
    </row>
    <row r="3126" spans="1:10" x14ac:dyDescent="0.2">
      <c r="A3126" s="71">
        <f>+A3114+0.01</f>
        <v>115.14000000000007</v>
      </c>
      <c r="B3126" s="72" t="s">
        <v>683</v>
      </c>
      <c r="C3126" s="73">
        <v>1</v>
      </c>
      <c r="D3126" s="73" t="s">
        <v>176</v>
      </c>
      <c r="E3126" s="74"/>
      <c r="F3126" s="74"/>
      <c r="G3126" s="74">
        <f>+G3135/C3128</f>
        <v>274.95</v>
      </c>
      <c r="H3126" s="74">
        <f>+H3135/C3128</f>
        <v>25.54</v>
      </c>
      <c r="I3126" s="75">
        <f>+H3126+G3126</f>
        <v>300.49</v>
      </c>
      <c r="J3126" s="66" t="s">
        <v>167</v>
      </c>
    </row>
    <row r="3127" spans="1:10" hidden="1" outlineLevel="1" x14ac:dyDescent="0.2">
      <c r="A3127" s="55"/>
      <c r="B3127" s="76" t="s">
        <v>684</v>
      </c>
      <c r="C3127" s="56"/>
      <c r="D3127" s="56"/>
      <c r="E3127" s="57"/>
      <c r="F3127" s="57"/>
      <c r="G3127" s="57"/>
      <c r="H3127" s="57"/>
      <c r="I3127" s="58"/>
      <c r="J3127" s="63"/>
    </row>
    <row r="3128" spans="1:10" hidden="1" outlineLevel="1" x14ac:dyDescent="0.2">
      <c r="A3128" s="55"/>
      <c r="B3128" s="77" t="s">
        <v>169</v>
      </c>
      <c r="C3128" s="78">
        <v>1</v>
      </c>
      <c r="D3128" s="78" t="s">
        <v>176</v>
      </c>
      <c r="E3128" s="57"/>
      <c r="F3128" s="57"/>
      <c r="G3128" s="57"/>
      <c r="H3128" s="57"/>
      <c r="I3128" s="58"/>
      <c r="J3128" s="63"/>
    </row>
    <row r="3129" spans="1:10" hidden="1" outlineLevel="1" x14ac:dyDescent="0.2">
      <c r="A3129" s="62"/>
      <c r="B3129" s="77" t="s">
        <v>170</v>
      </c>
      <c r="C3129" s="78"/>
      <c r="D3129" s="78"/>
      <c r="E3129" s="79"/>
      <c r="F3129" s="79"/>
      <c r="G3129" s="79"/>
      <c r="H3129" s="79"/>
      <c r="I3129" s="79"/>
    </row>
    <row r="3130" spans="1:10" hidden="1" outlineLevel="1" x14ac:dyDescent="0.2">
      <c r="A3130" s="62"/>
      <c r="B3130" s="84" t="s">
        <v>654</v>
      </c>
      <c r="C3130" s="78">
        <v>0.06</v>
      </c>
      <c r="D3130" s="78" t="s">
        <v>225</v>
      </c>
      <c r="E3130" s="79">
        <v>1533.9</v>
      </c>
      <c r="F3130" s="79">
        <v>276.10000000000002</v>
      </c>
      <c r="G3130" s="79">
        <f>ROUND((C3130*(E3130)),2)</f>
        <v>92.03</v>
      </c>
      <c r="H3130" s="79">
        <f>ROUND((C3130*(F3130)),2)</f>
        <v>16.57</v>
      </c>
      <c r="I3130" s="79"/>
    </row>
    <row r="3131" spans="1:10" hidden="1" outlineLevel="1" x14ac:dyDescent="0.2">
      <c r="A3131" s="62"/>
      <c r="B3131" s="84" t="s">
        <v>678</v>
      </c>
      <c r="C3131" s="78">
        <v>0.12</v>
      </c>
      <c r="D3131" s="78" t="s">
        <v>225</v>
      </c>
      <c r="E3131" s="79">
        <v>415.25</v>
      </c>
      <c r="F3131" s="79">
        <v>74.75</v>
      </c>
      <c r="G3131" s="79">
        <f>ROUND((C3131*(E3131)),2)</f>
        <v>49.83</v>
      </c>
      <c r="H3131" s="79">
        <f>ROUND((C3131*(F3131)),2)</f>
        <v>8.9700000000000006</v>
      </c>
      <c r="I3131" s="79"/>
    </row>
    <row r="3132" spans="1:10" hidden="1" outlineLevel="1" x14ac:dyDescent="0.2">
      <c r="A3132" s="62"/>
      <c r="B3132" s="77" t="s">
        <v>190</v>
      </c>
      <c r="C3132" s="78"/>
      <c r="D3132" s="78"/>
      <c r="E3132" s="79"/>
      <c r="F3132" s="79"/>
      <c r="G3132" s="79"/>
      <c r="H3132" s="79"/>
      <c r="I3132" s="79"/>
    </row>
    <row r="3133" spans="1:10" hidden="1" outlineLevel="1" x14ac:dyDescent="0.2">
      <c r="A3133" s="62"/>
      <c r="B3133" s="84" t="s">
        <v>655</v>
      </c>
      <c r="C3133" s="78">
        <f>+C3128</f>
        <v>1</v>
      </c>
      <c r="D3133" s="78" t="s">
        <v>176</v>
      </c>
      <c r="E3133" s="79">
        <v>83.009600568922608</v>
      </c>
      <c r="F3133" s="79">
        <v>0</v>
      </c>
      <c r="G3133" s="79">
        <f>ROUND((C3133*(E3133)),2)</f>
        <v>83.01</v>
      </c>
      <c r="H3133" s="79">
        <f>ROUND((C3133*(F3133)),2)</f>
        <v>0</v>
      </c>
      <c r="I3133" s="79"/>
    </row>
    <row r="3134" spans="1:10" hidden="1" outlineLevel="1" x14ac:dyDescent="0.2">
      <c r="A3134" s="62"/>
      <c r="B3134" s="84" t="s">
        <v>656</v>
      </c>
      <c r="C3134" s="78">
        <v>1</v>
      </c>
      <c r="D3134" s="78" t="s">
        <v>172</v>
      </c>
      <c r="E3134" s="79">
        <v>50.08</v>
      </c>
      <c r="F3134" s="79">
        <v>0</v>
      </c>
      <c r="G3134" s="79">
        <f>ROUND((C3134*(E3134)),2)</f>
        <v>50.08</v>
      </c>
      <c r="H3134" s="79">
        <v>0</v>
      </c>
      <c r="I3134" s="79"/>
    </row>
    <row r="3135" spans="1:10" hidden="1" outlineLevel="1" x14ac:dyDescent="0.2">
      <c r="A3135" s="62"/>
      <c r="B3135" s="76" t="s">
        <v>174</v>
      </c>
      <c r="C3135" s="78"/>
      <c r="D3135" s="78"/>
      <c r="E3135" s="79"/>
      <c r="F3135" s="79"/>
      <c r="G3135" s="79">
        <f>SUM(G3130:G3134)</f>
        <v>274.95</v>
      </c>
      <c r="H3135" s="79">
        <f>SUM(H3130:H3134)</f>
        <v>25.54</v>
      </c>
      <c r="I3135" s="79">
        <f>SUM(G3135:H3135)</f>
        <v>300.49</v>
      </c>
    </row>
    <row r="3136" spans="1:10" collapsed="1" x14ac:dyDescent="0.2">
      <c r="A3136" s="62"/>
      <c r="C3136" s="78"/>
      <c r="D3136" s="78"/>
      <c r="E3136" s="79"/>
      <c r="F3136" s="79"/>
      <c r="G3136" s="79"/>
      <c r="H3136" s="79"/>
      <c r="I3136" s="79"/>
    </row>
    <row r="3137" spans="1:10" x14ac:dyDescent="0.2">
      <c r="A3137" s="71">
        <f>+A3126+0.01</f>
        <v>115.15000000000008</v>
      </c>
      <c r="B3137" s="72" t="s">
        <v>685</v>
      </c>
      <c r="C3137" s="73">
        <v>1</v>
      </c>
      <c r="D3137" s="73" t="s">
        <v>176</v>
      </c>
      <c r="E3137" s="74"/>
      <c r="F3137" s="74"/>
      <c r="G3137" s="74">
        <f>+G3146/C3139</f>
        <v>373.5</v>
      </c>
      <c r="H3137" s="74">
        <f>+H3146/C3139</f>
        <v>39.89</v>
      </c>
      <c r="I3137" s="75">
        <f>+H3137+G3137</f>
        <v>413.39</v>
      </c>
      <c r="J3137" s="66" t="s">
        <v>167</v>
      </c>
    </row>
    <row r="3138" spans="1:10" hidden="1" outlineLevel="1" x14ac:dyDescent="0.2">
      <c r="A3138" s="55"/>
      <c r="B3138" s="76" t="s">
        <v>686</v>
      </c>
      <c r="C3138" s="56"/>
      <c r="D3138" s="56"/>
      <c r="E3138" s="57"/>
      <c r="F3138" s="57"/>
      <c r="G3138" s="57"/>
      <c r="H3138" s="57"/>
      <c r="I3138" s="58"/>
      <c r="J3138" s="63"/>
    </row>
    <row r="3139" spans="1:10" hidden="1" outlineLevel="1" x14ac:dyDescent="0.2">
      <c r="A3139" s="55"/>
      <c r="B3139" s="77" t="s">
        <v>169</v>
      </c>
      <c r="C3139" s="78">
        <v>1</v>
      </c>
      <c r="D3139" s="78" t="s">
        <v>176</v>
      </c>
      <c r="E3139" s="57"/>
      <c r="F3139" s="57"/>
      <c r="G3139" s="57"/>
      <c r="H3139" s="57"/>
      <c r="I3139" s="58"/>
      <c r="J3139" s="63"/>
    </row>
    <row r="3140" spans="1:10" hidden="1" outlineLevel="1" x14ac:dyDescent="0.2">
      <c r="A3140" s="62"/>
      <c r="B3140" s="77" t="s">
        <v>170</v>
      </c>
      <c r="C3140" s="78"/>
      <c r="D3140" s="78"/>
      <c r="E3140" s="79"/>
      <c r="F3140" s="79"/>
      <c r="G3140" s="79"/>
      <c r="H3140" s="79"/>
      <c r="I3140" s="79"/>
    </row>
    <row r="3141" spans="1:10" hidden="1" outlineLevel="1" x14ac:dyDescent="0.2">
      <c r="A3141" s="62"/>
      <c r="B3141" s="84" t="s">
        <v>654</v>
      </c>
      <c r="C3141" s="78">
        <v>0.06</v>
      </c>
      <c r="D3141" s="78" t="s">
        <v>225</v>
      </c>
      <c r="E3141" s="79">
        <v>2862.71</v>
      </c>
      <c r="F3141" s="79">
        <v>515.29</v>
      </c>
      <c r="G3141" s="79">
        <f>ROUND((C3141*(E3141)),2)</f>
        <v>171.76</v>
      </c>
      <c r="H3141" s="79">
        <f>ROUND((C3141*(F3141)),2)</f>
        <v>30.92</v>
      </c>
      <c r="I3141" s="79"/>
    </row>
    <row r="3142" spans="1:10" hidden="1" outlineLevel="1" x14ac:dyDescent="0.2">
      <c r="A3142" s="62"/>
      <c r="B3142" s="84" t="s">
        <v>678</v>
      </c>
      <c r="C3142" s="78">
        <v>0.12</v>
      </c>
      <c r="D3142" s="78" t="s">
        <v>225</v>
      </c>
      <c r="E3142" s="79">
        <v>415.25</v>
      </c>
      <c r="F3142" s="79">
        <v>74.75</v>
      </c>
      <c r="G3142" s="79">
        <f>ROUND((C3142*(E3142)),2)</f>
        <v>49.83</v>
      </c>
      <c r="H3142" s="79">
        <f>ROUND((C3142*(F3142)),2)</f>
        <v>8.9700000000000006</v>
      </c>
      <c r="I3142" s="79"/>
    </row>
    <row r="3143" spans="1:10" hidden="1" outlineLevel="1" x14ac:dyDescent="0.2">
      <c r="A3143" s="62"/>
      <c r="B3143" s="77" t="s">
        <v>190</v>
      </c>
      <c r="C3143" s="78"/>
      <c r="D3143" s="78"/>
      <c r="E3143" s="79"/>
      <c r="F3143" s="79"/>
      <c r="G3143" s="79"/>
      <c r="H3143" s="79"/>
      <c r="I3143" s="79"/>
    </row>
    <row r="3144" spans="1:10" hidden="1" outlineLevel="1" x14ac:dyDescent="0.2">
      <c r="A3144" s="62"/>
      <c r="B3144" s="84" t="s">
        <v>655</v>
      </c>
      <c r="C3144" s="78">
        <f>+C3139</f>
        <v>1</v>
      </c>
      <c r="D3144" s="78" t="s">
        <v>176</v>
      </c>
      <c r="E3144" s="79">
        <v>83.009600568922608</v>
      </c>
      <c r="F3144" s="79">
        <v>0</v>
      </c>
      <c r="G3144" s="79">
        <f>ROUND((C3144*(E3144)),2)</f>
        <v>83.01</v>
      </c>
      <c r="H3144" s="79">
        <f>ROUND((C3144*(F3144)),2)</f>
        <v>0</v>
      </c>
      <c r="I3144" s="79"/>
    </row>
    <row r="3145" spans="1:10" hidden="1" outlineLevel="1" x14ac:dyDescent="0.2">
      <c r="A3145" s="62"/>
      <c r="B3145" s="84" t="s">
        <v>656</v>
      </c>
      <c r="C3145" s="78">
        <v>1</v>
      </c>
      <c r="D3145" s="78" t="s">
        <v>172</v>
      </c>
      <c r="E3145" s="79">
        <v>68.900000000000006</v>
      </c>
      <c r="F3145" s="79">
        <v>0</v>
      </c>
      <c r="G3145" s="79">
        <f>ROUND((C3145*(E3145)),2)</f>
        <v>68.900000000000006</v>
      </c>
      <c r="H3145" s="79">
        <v>0</v>
      </c>
      <c r="I3145" s="79"/>
    </row>
    <row r="3146" spans="1:10" hidden="1" outlineLevel="1" x14ac:dyDescent="0.2">
      <c r="A3146" s="62"/>
      <c r="B3146" s="76" t="s">
        <v>174</v>
      </c>
      <c r="C3146" s="78"/>
      <c r="D3146" s="78"/>
      <c r="E3146" s="79"/>
      <c r="F3146" s="79"/>
      <c r="G3146" s="79">
        <f>SUM(G3141:G3145)</f>
        <v>373.5</v>
      </c>
      <c r="H3146" s="79">
        <f>SUM(H3141:H3145)</f>
        <v>39.89</v>
      </c>
      <c r="I3146" s="79">
        <f>SUM(G3146:H3146)</f>
        <v>413.39</v>
      </c>
    </row>
    <row r="3147" spans="1:10" collapsed="1" x14ac:dyDescent="0.2">
      <c r="A3147" s="62"/>
      <c r="C3147" s="78"/>
      <c r="D3147" s="78"/>
      <c r="E3147" s="79"/>
      <c r="F3147" s="79"/>
      <c r="G3147" s="79"/>
      <c r="H3147" s="79"/>
      <c r="I3147" s="79"/>
    </row>
    <row r="3148" spans="1:10" x14ac:dyDescent="0.2">
      <c r="A3148" s="67">
        <v>116</v>
      </c>
      <c r="B3148" s="68" t="s">
        <v>687</v>
      </c>
      <c r="C3148" s="69"/>
      <c r="D3148" s="69"/>
      <c r="E3148" s="69"/>
      <c r="F3148" s="69"/>
      <c r="G3148" s="69"/>
      <c r="H3148" s="69"/>
      <c r="I3148" s="69"/>
      <c r="J3148" s="70"/>
    </row>
    <row r="3149" spans="1:10" x14ac:dyDescent="0.2">
      <c r="A3149" s="71">
        <f>+A3148+0.01</f>
        <v>116.01</v>
      </c>
      <c r="B3149" s="72" t="s">
        <v>688</v>
      </c>
      <c r="C3149" s="73">
        <v>1</v>
      </c>
      <c r="D3149" s="73" t="s">
        <v>158</v>
      </c>
      <c r="E3149" s="74"/>
      <c r="F3149" s="74"/>
      <c r="G3149" s="74">
        <f>+G3162/C3151</f>
        <v>1930.2299999999998</v>
      </c>
      <c r="H3149" s="74">
        <f>+H3162/C3151</f>
        <v>89.19</v>
      </c>
      <c r="I3149" s="75">
        <f>+H3149+G3149</f>
        <v>2019.4199999999998</v>
      </c>
      <c r="J3149" s="66" t="s">
        <v>167</v>
      </c>
    </row>
    <row r="3150" spans="1:10" hidden="1" outlineLevel="1" x14ac:dyDescent="0.2">
      <c r="A3150" s="55"/>
      <c r="B3150" s="77" t="s">
        <v>689</v>
      </c>
      <c r="C3150" s="56"/>
      <c r="D3150" s="56"/>
      <c r="E3150" s="57"/>
      <c r="F3150" s="57"/>
      <c r="G3150" s="57"/>
      <c r="H3150" s="57"/>
      <c r="I3150" s="58"/>
      <c r="J3150" s="63"/>
    </row>
    <row r="3151" spans="1:10" hidden="1" outlineLevel="1" x14ac:dyDescent="0.2">
      <c r="A3151" s="55"/>
      <c r="B3151" s="77" t="s">
        <v>169</v>
      </c>
      <c r="C3151" s="78">
        <v>1</v>
      </c>
      <c r="D3151" s="78" t="s">
        <v>158</v>
      </c>
      <c r="E3151" s="57"/>
      <c r="F3151" s="57"/>
      <c r="G3151" s="57"/>
      <c r="H3151" s="57"/>
      <c r="I3151" s="58"/>
      <c r="J3151" s="63"/>
    </row>
    <row r="3152" spans="1:10" hidden="1" outlineLevel="1" x14ac:dyDescent="0.2">
      <c r="A3152" s="55"/>
      <c r="B3152" s="77" t="s">
        <v>170</v>
      </c>
      <c r="C3152" s="78"/>
      <c r="D3152" s="78"/>
      <c r="E3152" s="57"/>
      <c r="F3152" s="57"/>
      <c r="G3152" s="57"/>
      <c r="H3152" s="57"/>
      <c r="I3152" s="58"/>
      <c r="J3152" s="63"/>
    </row>
    <row r="3153" spans="1:10" hidden="1" outlineLevel="1" x14ac:dyDescent="0.2">
      <c r="B3153" s="89" t="s">
        <v>690</v>
      </c>
      <c r="C3153" s="78">
        <v>1</v>
      </c>
      <c r="D3153" s="78" t="s">
        <v>158</v>
      </c>
      <c r="E3153" s="79">
        <v>15.25</v>
      </c>
      <c r="F3153" s="79">
        <v>2.75</v>
      </c>
      <c r="G3153" s="79">
        <f t="shared" ref="G3153:G3158" si="32">ROUND((C3153*(E3153)),2)</f>
        <v>15.25</v>
      </c>
      <c r="H3153" s="79">
        <f t="shared" ref="H3153:H3158" si="33">ROUND((C3153*(F3153)),2)</f>
        <v>2.75</v>
      </c>
    </row>
    <row r="3154" spans="1:10" hidden="1" outlineLevel="1" x14ac:dyDescent="0.2">
      <c r="B3154" s="89" t="s">
        <v>691</v>
      </c>
      <c r="C3154" s="78">
        <v>1</v>
      </c>
      <c r="D3154" s="78" t="s">
        <v>158</v>
      </c>
      <c r="E3154" s="79">
        <v>22.46</v>
      </c>
      <c r="F3154" s="79">
        <v>4.04</v>
      </c>
      <c r="G3154" s="79">
        <f t="shared" si="32"/>
        <v>22.46</v>
      </c>
      <c r="H3154" s="79">
        <f t="shared" si="33"/>
        <v>4.04</v>
      </c>
    </row>
    <row r="3155" spans="1:10" hidden="1" outlineLevel="1" x14ac:dyDescent="0.2">
      <c r="B3155" s="89" t="s">
        <v>692</v>
      </c>
      <c r="C3155" s="78">
        <v>1</v>
      </c>
      <c r="D3155" s="78" t="s">
        <v>158</v>
      </c>
      <c r="E3155" s="79">
        <v>24</v>
      </c>
      <c r="F3155" s="79">
        <v>4.32</v>
      </c>
      <c r="G3155" s="79">
        <f t="shared" si="32"/>
        <v>24</v>
      </c>
      <c r="H3155" s="79">
        <f t="shared" si="33"/>
        <v>4.32</v>
      </c>
    </row>
    <row r="3156" spans="1:10" hidden="1" outlineLevel="1" x14ac:dyDescent="0.2">
      <c r="B3156" s="89" t="s">
        <v>693</v>
      </c>
      <c r="C3156" s="78">
        <v>1</v>
      </c>
      <c r="D3156" s="78" t="s">
        <v>158</v>
      </c>
      <c r="E3156" s="79">
        <v>116.1</v>
      </c>
      <c r="F3156" s="79">
        <v>20.9</v>
      </c>
      <c r="G3156" s="79">
        <f t="shared" si="32"/>
        <v>116.1</v>
      </c>
      <c r="H3156" s="79">
        <f t="shared" si="33"/>
        <v>20.9</v>
      </c>
    </row>
    <row r="3157" spans="1:10" hidden="1" outlineLevel="1" x14ac:dyDescent="0.2">
      <c r="B3157" s="89" t="s">
        <v>694</v>
      </c>
      <c r="C3157" s="78">
        <v>5</v>
      </c>
      <c r="D3157" s="78" t="s">
        <v>695</v>
      </c>
      <c r="E3157" s="79">
        <v>21.19</v>
      </c>
      <c r="F3157" s="79">
        <v>3.81</v>
      </c>
      <c r="G3157" s="79">
        <f t="shared" si="32"/>
        <v>105.95</v>
      </c>
      <c r="H3157" s="79">
        <f t="shared" si="33"/>
        <v>19.05</v>
      </c>
    </row>
    <row r="3158" spans="1:10" hidden="1" outlineLevel="1" x14ac:dyDescent="0.2">
      <c r="B3158" s="89" t="s">
        <v>696</v>
      </c>
      <c r="C3158" s="78">
        <v>1</v>
      </c>
      <c r="D3158" s="78" t="s">
        <v>158</v>
      </c>
      <c r="E3158" s="79">
        <v>211.86</v>
      </c>
      <c r="F3158" s="79">
        <v>38.130000000000003</v>
      </c>
      <c r="G3158" s="79">
        <f t="shared" si="32"/>
        <v>211.86</v>
      </c>
      <c r="H3158" s="79">
        <f t="shared" si="33"/>
        <v>38.130000000000003</v>
      </c>
    </row>
    <row r="3159" spans="1:10" hidden="1" outlineLevel="1" x14ac:dyDescent="0.2">
      <c r="A3159" s="55"/>
      <c r="B3159" s="77" t="s">
        <v>697</v>
      </c>
      <c r="C3159" s="78"/>
      <c r="D3159" s="78"/>
      <c r="E3159" s="57"/>
      <c r="F3159" s="57"/>
      <c r="G3159" s="57"/>
      <c r="H3159" s="57"/>
      <c r="I3159" s="58"/>
      <c r="J3159" s="63"/>
    </row>
    <row r="3160" spans="1:10" hidden="1" outlineLevel="1" x14ac:dyDescent="0.2">
      <c r="B3160" s="89" t="s">
        <v>698</v>
      </c>
      <c r="C3160" s="78">
        <v>1</v>
      </c>
      <c r="D3160" s="78" t="s">
        <v>158</v>
      </c>
      <c r="E3160" s="79">
        <v>1150.1199999999999</v>
      </c>
      <c r="F3160" s="79">
        <v>0</v>
      </c>
      <c r="G3160" s="79">
        <f>ROUND((C3160*(E3160)),2)</f>
        <v>1150.1199999999999</v>
      </c>
      <c r="H3160" s="79">
        <f>ROUND((C3160*(F3160)),2)</f>
        <v>0</v>
      </c>
    </row>
    <row r="3161" spans="1:10" hidden="1" outlineLevel="1" x14ac:dyDescent="0.2">
      <c r="B3161" s="89" t="s">
        <v>699</v>
      </c>
      <c r="C3161" s="78">
        <v>1</v>
      </c>
      <c r="D3161" s="78" t="s">
        <v>158</v>
      </c>
      <c r="E3161" s="79">
        <v>284.4932</v>
      </c>
      <c r="F3161" s="79">
        <v>0</v>
      </c>
      <c r="G3161" s="79">
        <f>ROUND((C3161*(E3161)),2)</f>
        <v>284.49</v>
      </c>
      <c r="H3161" s="79">
        <f>ROUND((C3161*(F3161)),2)</f>
        <v>0</v>
      </c>
    </row>
    <row r="3162" spans="1:10" hidden="1" outlineLevel="1" x14ac:dyDescent="0.2">
      <c r="A3162" s="62"/>
      <c r="B3162" s="76" t="s">
        <v>174</v>
      </c>
      <c r="C3162" s="78"/>
      <c r="D3162" s="78"/>
      <c r="E3162" s="79"/>
      <c r="F3162" s="79"/>
      <c r="G3162" s="79">
        <f>SUM(G3153:G3161)</f>
        <v>1930.2299999999998</v>
      </c>
      <c r="H3162" s="79">
        <f>SUM(H3153:H3161)</f>
        <v>89.19</v>
      </c>
      <c r="I3162" s="79">
        <f>SUM(G3162:H3162)</f>
        <v>2019.4199999999998</v>
      </c>
    </row>
    <row r="3163" spans="1:10" collapsed="1" x14ac:dyDescent="0.2">
      <c r="A3163" s="62"/>
      <c r="C3163" s="78"/>
      <c r="D3163" s="78"/>
      <c r="E3163" s="79"/>
      <c r="F3163" s="79"/>
      <c r="G3163" s="79"/>
      <c r="H3163" s="79"/>
      <c r="I3163" s="79"/>
    </row>
    <row r="3164" spans="1:10" x14ac:dyDescent="0.2">
      <c r="A3164" s="71">
        <f>+A3149+0.01</f>
        <v>116.02000000000001</v>
      </c>
      <c r="B3164" s="72" t="s">
        <v>700</v>
      </c>
      <c r="C3164" s="73">
        <v>1</v>
      </c>
      <c r="D3164" s="73" t="s">
        <v>158</v>
      </c>
      <c r="E3164" s="74"/>
      <c r="F3164" s="74"/>
      <c r="G3164" s="74">
        <f>+G3177/C3166</f>
        <v>2602.0700000000002</v>
      </c>
      <c r="H3164" s="74">
        <f>+H3177/C3166</f>
        <v>172.57</v>
      </c>
      <c r="I3164" s="75">
        <f>+H3164+G3164</f>
        <v>2774.6400000000003</v>
      </c>
      <c r="J3164" s="66" t="s">
        <v>167</v>
      </c>
    </row>
    <row r="3165" spans="1:10" hidden="1" outlineLevel="1" x14ac:dyDescent="0.2">
      <c r="A3165" s="55"/>
      <c r="B3165" s="77" t="s">
        <v>701</v>
      </c>
      <c r="C3165" s="56"/>
      <c r="D3165" s="56"/>
      <c r="E3165" s="57"/>
      <c r="F3165" s="57"/>
      <c r="G3165" s="57"/>
      <c r="H3165" s="57"/>
      <c r="I3165" s="58"/>
      <c r="J3165" s="63"/>
    </row>
    <row r="3166" spans="1:10" hidden="1" outlineLevel="1" x14ac:dyDescent="0.2">
      <c r="A3166" s="55"/>
      <c r="B3166" s="77" t="s">
        <v>169</v>
      </c>
      <c r="C3166" s="78">
        <v>1</v>
      </c>
      <c r="D3166" s="78" t="s">
        <v>158</v>
      </c>
      <c r="E3166" s="57"/>
      <c r="F3166" s="57"/>
      <c r="G3166" s="57"/>
      <c r="H3166" s="57"/>
      <c r="I3166" s="58"/>
      <c r="J3166" s="63"/>
    </row>
    <row r="3167" spans="1:10" hidden="1" outlineLevel="1" x14ac:dyDescent="0.2">
      <c r="A3167" s="55"/>
      <c r="B3167" s="77" t="s">
        <v>170</v>
      </c>
      <c r="C3167" s="78"/>
      <c r="D3167" s="78"/>
      <c r="E3167" s="57"/>
      <c r="F3167" s="57"/>
      <c r="G3167" s="57"/>
      <c r="H3167" s="57"/>
      <c r="I3167" s="58"/>
      <c r="J3167" s="63"/>
    </row>
    <row r="3168" spans="1:10" hidden="1" outlineLevel="1" x14ac:dyDescent="0.2">
      <c r="B3168" s="89" t="s">
        <v>702</v>
      </c>
      <c r="C3168" s="78">
        <v>0.2</v>
      </c>
      <c r="D3168" s="78" t="s">
        <v>158</v>
      </c>
      <c r="E3168" s="79">
        <v>1436.44</v>
      </c>
      <c r="F3168" s="79">
        <v>258.56</v>
      </c>
      <c r="G3168" s="79">
        <f t="shared" ref="G3168:G3173" si="34">ROUND((C3168*(E3168)),2)</f>
        <v>287.29000000000002</v>
      </c>
      <c r="H3168" s="79">
        <f t="shared" ref="H3168:H3173" si="35">ROUND((C3168*(F3168)),2)</f>
        <v>51.71</v>
      </c>
    </row>
    <row r="3169" spans="1:10" hidden="1" outlineLevel="1" x14ac:dyDescent="0.2">
      <c r="B3169" s="89" t="s">
        <v>703</v>
      </c>
      <c r="C3169" s="78">
        <v>1</v>
      </c>
      <c r="D3169" s="78" t="s">
        <v>158</v>
      </c>
      <c r="E3169" s="79">
        <v>87.29</v>
      </c>
      <c r="F3169" s="79">
        <v>15.71</v>
      </c>
      <c r="G3169" s="79">
        <f t="shared" si="34"/>
        <v>87.29</v>
      </c>
      <c r="H3169" s="79">
        <f t="shared" si="35"/>
        <v>15.71</v>
      </c>
    </row>
    <row r="3170" spans="1:10" hidden="1" outlineLevel="1" x14ac:dyDescent="0.2">
      <c r="B3170" s="89" t="s">
        <v>704</v>
      </c>
      <c r="C3170" s="78">
        <v>1</v>
      </c>
      <c r="D3170" s="78" t="s">
        <v>158</v>
      </c>
      <c r="E3170" s="79">
        <v>75.42</v>
      </c>
      <c r="F3170" s="79">
        <v>13.58</v>
      </c>
      <c r="G3170" s="79">
        <f t="shared" si="34"/>
        <v>75.42</v>
      </c>
      <c r="H3170" s="79">
        <f t="shared" si="35"/>
        <v>13.58</v>
      </c>
    </row>
    <row r="3171" spans="1:10" hidden="1" outlineLevel="1" x14ac:dyDescent="0.2">
      <c r="B3171" s="89" t="s">
        <v>705</v>
      </c>
      <c r="C3171" s="78">
        <v>1</v>
      </c>
      <c r="D3171" s="78" t="s">
        <v>158</v>
      </c>
      <c r="E3171" s="79">
        <v>271.19</v>
      </c>
      <c r="F3171" s="79">
        <v>48.81</v>
      </c>
      <c r="G3171" s="79">
        <f t="shared" si="34"/>
        <v>271.19</v>
      </c>
      <c r="H3171" s="79">
        <f t="shared" si="35"/>
        <v>48.81</v>
      </c>
    </row>
    <row r="3172" spans="1:10" hidden="1" outlineLevel="1" x14ac:dyDescent="0.2">
      <c r="B3172" s="89" t="s">
        <v>706</v>
      </c>
      <c r="C3172" s="78">
        <v>0.1</v>
      </c>
      <c r="D3172" s="78" t="s">
        <v>158</v>
      </c>
      <c r="E3172" s="79">
        <v>815.25</v>
      </c>
      <c r="F3172" s="79">
        <v>146.75</v>
      </c>
      <c r="G3172" s="79">
        <f t="shared" si="34"/>
        <v>81.53</v>
      </c>
      <c r="H3172" s="79">
        <f t="shared" si="35"/>
        <v>14.68</v>
      </c>
    </row>
    <row r="3173" spans="1:10" hidden="1" outlineLevel="1" x14ac:dyDescent="0.2">
      <c r="B3173" s="89" t="s">
        <v>707</v>
      </c>
      <c r="C3173" s="78">
        <v>0.66</v>
      </c>
      <c r="D3173" s="78" t="s">
        <v>158</v>
      </c>
      <c r="E3173" s="79">
        <v>236.4</v>
      </c>
      <c r="F3173" s="79">
        <v>42.55</v>
      </c>
      <c r="G3173" s="79">
        <f t="shared" si="34"/>
        <v>156.02000000000001</v>
      </c>
      <c r="H3173" s="79">
        <f t="shared" si="35"/>
        <v>28.08</v>
      </c>
    </row>
    <row r="3174" spans="1:10" hidden="1" outlineLevel="1" x14ac:dyDescent="0.2">
      <c r="A3174" s="55"/>
      <c r="B3174" s="77" t="s">
        <v>697</v>
      </c>
      <c r="C3174" s="78"/>
      <c r="D3174" s="78"/>
      <c r="E3174" s="57"/>
      <c r="F3174" s="57"/>
      <c r="G3174" s="57"/>
      <c r="H3174" s="57"/>
      <c r="I3174" s="58"/>
      <c r="J3174" s="63"/>
    </row>
    <row r="3175" spans="1:10" hidden="1" outlineLevel="1" x14ac:dyDescent="0.2">
      <c r="B3175" s="89" t="s">
        <v>708</v>
      </c>
      <c r="C3175" s="78">
        <v>1</v>
      </c>
      <c r="D3175" s="78" t="s">
        <v>158</v>
      </c>
      <c r="E3175" s="79">
        <v>1481.03</v>
      </c>
      <c r="F3175" s="79">
        <v>0</v>
      </c>
      <c r="G3175" s="79">
        <f>ROUND((C3175*(E3175)),2)</f>
        <v>1481.03</v>
      </c>
      <c r="H3175" s="79">
        <f>ROUND((C3175*(F3175)),2)</f>
        <v>0</v>
      </c>
    </row>
    <row r="3176" spans="1:10" hidden="1" outlineLevel="1" x14ac:dyDescent="0.2">
      <c r="B3176" s="89" t="s">
        <v>709</v>
      </c>
      <c r="C3176" s="78">
        <v>0.66</v>
      </c>
      <c r="D3176" s="78" t="s">
        <v>158</v>
      </c>
      <c r="E3176" s="79">
        <v>245.91011235955057</v>
      </c>
      <c r="F3176" s="79">
        <v>0</v>
      </c>
      <c r="G3176" s="79">
        <f>ROUND((C3176*(E3176)),2)</f>
        <v>162.30000000000001</v>
      </c>
      <c r="H3176" s="79">
        <f>ROUND((C3176*(F3176)),2)</f>
        <v>0</v>
      </c>
    </row>
    <row r="3177" spans="1:10" hidden="1" outlineLevel="1" x14ac:dyDescent="0.2">
      <c r="A3177" s="62"/>
      <c r="B3177" s="76" t="s">
        <v>174</v>
      </c>
      <c r="C3177" s="78"/>
      <c r="D3177" s="78"/>
      <c r="E3177" s="79"/>
      <c r="F3177" s="79"/>
      <c r="G3177" s="79">
        <f>SUM(G3168:G3176)</f>
        <v>2602.0700000000002</v>
      </c>
      <c r="H3177" s="79">
        <f>SUM(H3168:H3176)</f>
        <v>172.57</v>
      </c>
      <c r="I3177" s="79">
        <f>SUM(G3177:H3177)</f>
        <v>2774.6400000000003</v>
      </c>
    </row>
    <row r="3178" spans="1:10" collapsed="1" x14ac:dyDescent="0.2">
      <c r="A3178" s="62"/>
      <c r="C3178" s="78"/>
      <c r="D3178" s="78"/>
      <c r="E3178" s="79"/>
      <c r="F3178" s="79"/>
      <c r="G3178" s="79"/>
      <c r="H3178" s="79"/>
      <c r="I3178" s="79"/>
    </row>
    <row r="3179" spans="1:10" x14ac:dyDescent="0.2">
      <c r="A3179" s="71">
        <f>+A3164+0.01</f>
        <v>116.03000000000002</v>
      </c>
      <c r="B3179" s="72" t="s">
        <v>710</v>
      </c>
      <c r="C3179" s="73">
        <v>1</v>
      </c>
      <c r="D3179" s="73" t="s">
        <v>158</v>
      </c>
      <c r="E3179" s="74"/>
      <c r="F3179" s="74"/>
      <c r="G3179" s="74">
        <f>+G3191/C3181</f>
        <v>2677.21</v>
      </c>
      <c r="H3179" s="74">
        <f>+H3191/C3181</f>
        <v>144.49</v>
      </c>
      <c r="I3179" s="75">
        <f>+H3179+G3179</f>
        <v>2821.7</v>
      </c>
      <c r="J3179" s="66" t="s">
        <v>167</v>
      </c>
    </row>
    <row r="3180" spans="1:10" hidden="1" outlineLevel="1" x14ac:dyDescent="0.2">
      <c r="A3180" s="55"/>
      <c r="B3180" s="77" t="s">
        <v>711</v>
      </c>
      <c r="C3180" s="56"/>
      <c r="D3180" s="56"/>
      <c r="E3180" s="57"/>
      <c r="F3180" s="57"/>
      <c r="G3180" s="57"/>
      <c r="H3180" s="57"/>
      <c r="I3180" s="58"/>
      <c r="J3180" s="63"/>
    </row>
    <row r="3181" spans="1:10" hidden="1" outlineLevel="1" x14ac:dyDescent="0.2">
      <c r="A3181" s="55"/>
      <c r="B3181" s="77" t="s">
        <v>169</v>
      </c>
      <c r="C3181" s="78">
        <v>1</v>
      </c>
      <c r="D3181" s="78" t="s">
        <v>158</v>
      </c>
      <c r="E3181" s="57"/>
      <c r="F3181" s="57"/>
      <c r="G3181" s="57"/>
      <c r="H3181" s="57"/>
      <c r="I3181" s="58"/>
      <c r="J3181" s="63"/>
    </row>
    <row r="3182" spans="1:10" hidden="1" outlineLevel="1" x14ac:dyDescent="0.2">
      <c r="A3182" s="55"/>
      <c r="B3182" s="77" t="s">
        <v>170</v>
      </c>
      <c r="C3182" s="78"/>
      <c r="D3182" s="78"/>
      <c r="E3182" s="57"/>
      <c r="F3182" s="57"/>
      <c r="G3182" s="57"/>
      <c r="H3182" s="57"/>
      <c r="I3182" s="58"/>
      <c r="J3182" s="63"/>
    </row>
    <row r="3183" spans="1:10" hidden="1" outlineLevel="1" x14ac:dyDescent="0.2">
      <c r="B3183" s="89" t="s">
        <v>702</v>
      </c>
      <c r="C3183" s="78">
        <v>0.2</v>
      </c>
      <c r="D3183" s="78" t="s">
        <v>158</v>
      </c>
      <c r="E3183" s="79">
        <v>1436.44</v>
      </c>
      <c r="F3183" s="79">
        <v>258.56</v>
      </c>
      <c r="G3183" s="79">
        <f>ROUND((C3183*(E3183)),2)</f>
        <v>287.29000000000002</v>
      </c>
      <c r="H3183" s="79">
        <f>ROUND((C3183*(F3183)),2)</f>
        <v>51.71</v>
      </c>
    </row>
    <row r="3184" spans="1:10" hidden="1" outlineLevel="1" x14ac:dyDescent="0.2">
      <c r="B3184" s="89" t="s">
        <v>703</v>
      </c>
      <c r="C3184" s="78">
        <v>1</v>
      </c>
      <c r="D3184" s="78" t="s">
        <v>158</v>
      </c>
      <c r="E3184" s="79">
        <v>87.29</v>
      </c>
      <c r="F3184" s="79">
        <v>15.71</v>
      </c>
      <c r="G3184" s="79">
        <f>ROUND((C3184*(E3184)),2)</f>
        <v>87.29</v>
      </c>
      <c r="H3184" s="79">
        <f>ROUND((C3184*(F3184)),2)</f>
        <v>15.71</v>
      </c>
    </row>
    <row r="3185" spans="1:10" hidden="1" outlineLevel="1" x14ac:dyDescent="0.2">
      <c r="B3185" s="89" t="s">
        <v>704</v>
      </c>
      <c r="C3185" s="78">
        <v>1</v>
      </c>
      <c r="D3185" s="78" t="s">
        <v>158</v>
      </c>
      <c r="E3185" s="79">
        <v>75.42</v>
      </c>
      <c r="F3185" s="79">
        <v>13.58</v>
      </c>
      <c r="G3185" s="79">
        <f>ROUND((C3185*(E3185)),2)</f>
        <v>75.42</v>
      </c>
      <c r="H3185" s="79">
        <f>ROUND((C3185*(F3185)),2)</f>
        <v>13.58</v>
      </c>
    </row>
    <row r="3186" spans="1:10" hidden="1" outlineLevel="1" x14ac:dyDescent="0.2">
      <c r="B3186" s="89" t="s">
        <v>705</v>
      </c>
      <c r="C3186" s="78">
        <v>1</v>
      </c>
      <c r="D3186" s="78" t="s">
        <v>158</v>
      </c>
      <c r="E3186" s="79">
        <v>271.19</v>
      </c>
      <c r="F3186" s="79">
        <v>48.81</v>
      </c>
      <c r="G3186" s="79">
        <f>ROUND((C3186*(E3186)),2)</f>
        <v>271.19</v>
      </c>
      <c r="H3186" s="79">
        <f>ROUND((C3186*(F3186)),2)</f>
        <v>48.81</v>
      </c>
    </row>
    <row r="3187" spans="1:10" hidden="1" outlineLevel="1" x14ac:dyDescent="0.2">
      <c r="B3187" s="89" t="s">
        <v>706</v>
      </c>
      <c r="C3187" s="78">
        <v>0.1</v>
      </c>
      <c r="D3187" s="78" t="s">
        <v>158</v>
      </c>
      <c r="E3187" s="79">
        <v>815.25</v>
      </c>
      <c r="F3187" s="79">
        <v>146.75</v>
      </c>
      <c r="G3187" s="79">
        <f>ROUND((C3187*(E3187)),2)</f>
        <v>81.53</v>
      </c>
      <c r="H3187" s="79">
        <f>ROUND((C3187*(F3187)),2)</f>
        <v>14.68</v>
      </c>
    </row>
    <row r="3188" spans="1:10" hidden="1" outlineLevel="1" x14ac:dyDescent="0.2">
      <c r="A3188" s="55"/>
      <c r="B3188" s="77" t="s">
        <v>697</v>
      </c>
      <c r="C3188" s="78"/>
      <c r="D3188" s="78"/>
      <c r="E3188" s="57"/>
      <c r="F3188" s="57"/>
      <c r="G3188" s="57"/>
      <c r="H3188" s="57"/>
      <c r="I3188" s="58"/>
      <c r="J3188" s="63"/>
    </row>
    <row r="3189" spans="1:10" hidden="1" outlineLevel="1" x14ac:dyDescent="0.2">
      <c r="B3189" s="89" t="s">
        <v>708</v>
      </c>
      <c r="C3189" s="78">
        <v>1</v>
      </c>
      <c r="D3189" s="78" t="s">
        <v>158</v>
      </c>
      <c r="E3189" s="79">
        <v>1481.03</v>
      </c>
      <c r="F3189" s="79">
        <v>0</v>
      </c>
      <c r="G3189" s="79">
        <f>ROUND((C3189*(E3189)),2)</f>
        <v>1481.03</v>
      </c>
      <c r="H3189" s="79">
        <f>ROUND((C3189*(F3189)),2)</f>
        <v>0</v>
      </c>
    </row>
    <row r="3190" spans="1:10" hidden="1" outlineLevel="1" x14ac:dyDescent="0.2">
      <c r="B3190" s="89" t="s">
        <v>712</v>
      </c>
      <c r="C3190" s="78">
        <v>1</v>
      </c>
      <c r="D3190" s="78" t="s">
        <v>158</v>
      </c>
      <c r="E3190" s="79">
        <v>393.45617977528093</v>
      </c>
      <c r="F3190" s="79">
        <v>0</v>
      </c>
      <c r="G3190" s="79">
        <f>ROUND((C3190*(E3190)),2)</f>
        <v>393.46</v>
      </c>
      <c r="H3190" s="79">
        <f>ROUND((C3190*(F3190)),2)</f>
        <v>0</v>
      </c>
    </row>
    <row r="3191" spans="1:10" hidden="1" outlineLevel="1" x14ac:dyDescent="0.2">
      <c r="A3191" s="62"/>
      <c r="B3191" s="76" t="s">
        <v>174</v>
      </c>
      <c r="C3191" s="78"/>
      <c r="D3191" s="78"/>
      <c r="E3191" s="79"/>
      <c r="F3191" s="79"/>
      <c r="G3191" s="79">
        <f>SUM(G3183:G3190)</f>
        <v>2677.21</v>
      </c>
      <c r="H3191" s="79">
        <f>SUM(H3183:H3190)</f>
        <v>144.49</v>
      </c>
      <c r="I3191" s="79">
        <f>SUM(G3191:H3191)</f>
        <v>2821.7</v>
      </c>
    </row>
    <row r="3192" spans="1:10" collapsed="1" x14ac:dyDescent="0.2">
      <c r="A3192" s="62"/>
      <c r="C3192" s="78"/>
      <c r="D3192" s="78"/>
      <c r="E3192" s="79"/>
      <c r="F3192" s="79"/>
      <c r="G3192" s="79"/>
      <c r="H3192" s="79"/>
      <c r="I3192" s="79"/>
    </row>
    <row r="3193" spans="1:10" x14ac:dyDescent="0.2">
      <c r="A3193" s="71">
        <f>+A3179+0.01</f>
        <v>116.04000000000002</v>
      </c>
      <c r="B3193" s="72" t="s">
        <v>713</v>
      </c>
      <c r="C3193" s="73">
        <v>1</v>
      </c>
      <c r="D3193" s="73" t="s">
        <v>158</v>
      </c>
      <c r="E3193" s="74"/>
      <c r="F3193" s="74"/>
      <c r="G3193" s="74">
        <f>+G3206/C3195</f>
        <v>1853.3099999999997</v>
      </c>
      <c r="H3193" s="74">
        <f>+H3206/C3195</f>
        <v>97.36</v>
      </c>
      <c r="I3193" s="75">
        <f>+H3193+G3193</f>
        <v>1950.6699999999996</v>
      </c>
      <c r="J3193" s="66" t="s">
        <v>167</v>
      </c>
    </row>
    <row r="3194" spans="1:10" hidden="1" outlineLevel="1" x14ac:dyDescent="0.2">
      <c r="A3194" s="55"/>
      <c r="B3194" s="77" t="s">
        <v>714</v>
      </c>
      <c r="C3194" s="56"/>
      <c r="D3194" s="56"/>
      <c r="E3194" s="57"/>
      <c r="F3194" s="57"/>
      <c r="G3194" s="57"/>
      <c r="H3194" s="57"/>
      <c r="I3194" s="58"/>
      <c r="J3194" s="63"/>
    </row>
    <row r="3195" spans="1:10" hidden="1" outlineLevel="1" x14ac:dyDescent="0.2">
      <c r="A3195" s="55"/>
      <c r="B3195" s="77" t="s">
        <v>169</v>
      </c>
      <c r="C3195" s="78">
        <v>1</v>
      </c>
      <c r="D3195" s="78" t="s">
        <v>158</v>
      </c>
      <c r="E3195" s="57"/>
      <c r="F3195" s="57"/>
      <c r="G3195" s="57"/>
      <c r="H3195" s="57"/>
      <c r="I3195" s="58"/>
      <c r="J3195" s="63"/>
    </row>
    <row r="3196" spans="1:10" hidden="1" outlineLevel="1" x14ac:dyDescent="0.2">
      <c r="A3196" s="55"/>
      <c r="B3196" s="77" t="s">
        <v>170</v>
      </c>
      <c r="C3196" s="78"/>
      <c r="D3196" s="78"/>
      <c r="E3196" s="57"/>
      <c r="F3196" s="57"/>
      <c r="G3196" s="57"/>
      <c r="H3196" s="57"/>
      <c r="I3196" s="58"/>
      <c r="J3196" s="63"/>
    </row>
    <row r="3197" spans="1:10" hidden="1" outlineLevel="1" x14ac:dyDescent="0.2">
      <c r="B3197" s="89" t="s">
        <v>715</v>
      </c>
      <c r="C3197" s="78">
        <v>0.2</v>
      </c>
      <c r="D3197" s="78" t="s">
        <v>158</v>
      </c>
      <c r="E3197" s="79">
        <v>479.66</v>
      </c>
      <c r="F3197" s="79">
        <v>86.34</v>
      </c>
      <c r="G3197" s="79">
        <f t="shared" ref="G3197:G3202" si="36">ROUND((C3197*(E3197)),2)</f>
        <v>95.93</v>
      </c>
      <c r="H3197" s="79">
        <f t="shared" ref="H3197:H3202" si="37">ROUND((C3197*(F3197)),2)</f>
        <v>17.27</v>
      </c>
    </row>
    <row r="3198" spans="1:10" hidden="1" outlineLevel="1" x14ac:dyDescent="0.2">
      <c r="B3198" s="89" t="s">
        <v>716</v>
      </c>
      <c r="C3198" s="78">
        <v>1</v>
      </c>
      <c r="D3198" s="78" t="s">
        <v>158</v>
      </c>
      <c r="E3198" s="79">
        <v>25.42</v>
      </c>
      <c r="F3198" s="79">
        <v>4.58</v>
      </c>
      <c r="G3198" s="79">
        <f t="shared" si="36"/>
        <v>25.42</v>
      </c>
      <c r="H3198" s="79">
        <f t="shared" si="37"/>
        <v>4.58</v>
      </c>
    </row>
    <row r="3199" spans="1:10" hidden="1" outlineLevel="1" x14ac:dyDescent="0.2">
      <c r="B3199" s="89" t="s">
        <v>717</v>
      </c>
      <c r="C3199" s="78">
        <v>1</v>
      </c>
      <c r="D3199" s="78" t="s">
        <v>158</v>
      </c>
      <c r="E3199" s="79">
        <v>46.61</v>
      </c>
      <c r="F3199" s="79">
        <v>8.39</v>
      </c>
      <c r="G3199" s="79">
        <f t="shared" si="36"/>
        <v>46.61</v>
      </c>
      <c r="H3199" s="79">
        <f t="shared" si="37"/>
        <v>8.39</v>
      </c>
    </row>
    <row r="3200" spans="1:10" hidden="1" outlineLevel="1" x14ac:dyDescent="0.2">
      <c r="B3200" s="89" t="s">
        <v>718</v>
      </c>
      <c r="C3200" s="78">
        <v>1</v>
      </c>
      <c r="D3200" s="78" t="s">
        <v>158</v>
      </c>
      <c r="E3200" s="79">
        <v>151.69</v>
      </c>
      <c r="F3200" s="79">
        <v>27.3</v>
      </c>
      <c r="G3200" s="79">
        <f t="shared" si="36"/>
        <v>151.69</v>
      </c>
      <c r="H3200" s="79">
        <f t="shared" si="37"/>
        <v>27.3</v>
      </c>
    </row>
    <row r="3201" spans="1:10" hidden="1" outlineLevel="1" x14ac:dyDescent="0.2">
      <c r="B3201" s="89" t="s">
        <v>706</v>
      </c>
      <c r="C3201" s="78">
        <v>0.08</v>
      </c>
      <c r="D3201" s="78" t="s">
        <v>158</v>
      </c>
      <c r="E3201" s="79">
        <v>815.25</v>
      </c>
      <c r="F3201" s="79">
        <v>146.75</v>
      </c>
      <c r="G3201" s="79">
        <f t="shared" si="36"/>
        <v>65.22</v>
      </c>
      <c r="H3201" s="79">
        <f t="shared" si="37"/>
        <v>11.74</v>
      </c>
    </row>
    <row r="3202" spans="1:10" hidden="1" outlineLevel="1" x14ac:dyDescent="0.2">
      <c r="B3202" s="89" t="s">
        <v>707</v>
      </c>
      <c r="C3202" s="78">
        <v>0.66</v>
      </c>
      <c r="D3202" s="78" t="s">
        <v>158</v>
      </c>
      <c r="E3202" s="79">
        <v>236.4</v>
      </c>
      <c r="F3202" s="79">
        <v>42.55</v>
      </c>
      <c r="G3202" s="79">
        <f t="shared" si="36"/>
        <v>156.02000000000001</v>
      </c>
      <c r="H3202" s="79">
        <f t="shared" si="37"/>
        <v>28.08</v>
      </c>
    </row>
    <row r="3203" spans="1:10" hidden="1" outlineLevel="1" x14ac:dyDescent="0.2">
      <c r="A3203" s="55"/>
      <c r="B3203" s="77" t="s">
        <v>697</v>
      </c>
      <c r="C3203" s="78"/>
      <c r="D3203" s="78"/>
      <c r="E3203" s="57"/>
      <c r="F3203" s="57"/>
      <c r="G3203" s="57"/>
      <c r="H3203" s="57"/>
      <c r="I3203" s="58"/>
      <c r="J3203" s="63"/>
    </row>
    <row r="3204" spans="1:10" hidden="1" outlineLevel="1" x14ac:dyDescent="0.2">
      <c r="B3204" s="89" t="s">
        <v>719</v>
      </c>
      <c r="C3204" s="78">
        <v>1</v>
      </c>
      <c r="D3204" s="78" t="s">
        <v>158</v>
      </c>
      <c r="E3204" s="79">
        <v>1150.1199999999999</v>
      </c>
      <c r="F3204" s="79">
        <v>0</v>
      </c>
      <c r="G3204" s="79">
        <f>ROUND((C3204*(E3204)),2)</f>
        <v>1150.1199999999999</v>
      </c>
      <c r="H3204" s="79">
        <f>ROUND((C3204*(F3204)),2)</f>
        <v>0</v>
      </c>
    </row>
    <row r="3205" spans="1:10" hidden="1" outlineLevel="1" x14ac:dyDescent="0.2">
      <c r="B3205" s="89" t="s">
        <v>709</v>
      </c>
      <c r="C3205" s="78">
        <v>0.66</v>
      </c>
      <c r="D3205" s="78" t="s">
        <v>158</v>
      </c>
      <c r="E3205" s="79">
        <v>245.91011235955057</v>
      </c>
      <c r="F3205" s="79">
        <v>0</v>
      </c>
      <c r="G3205" s="79">
        <f>ROUND((C3205*(E3205)),2)</f>
        <v>162.30000000000001</v>
      </c>
      <c r="H3205" s="79">
        <f>ROUND((C3205*(F3205)),2)</f>
        <v>0</v>
      </c>
    </row>
    <row r="3206" spans="1:10" hidden="1" outlineLevel="1" x14ac:dyDescent="0.2">
      <c r="A3206" s="62"/>
      <c r="B3206" s="76" t="s">
        <v>174</v>
      </c>
      <c r="C3206" s="78"/>
      <c r="D3206" s="78"/>
      <c r="E3206" s="79"/>
      <c r="F3206" s="79"/>
      <c r="G3206" s="79">
        <f>SUM(G3197:G3205)</f>
        <v>1853.3099999999997</v>
      </c>
      <c r="H3206" s="79">
        <f>SUM(H3197:H3205)</f>
        <v>97.36</v>
      </c>
      <c r="I3206" s="79">
        <f>SUM(G3206:H3206)</f>
        <v>1950.6699999999996</v>
      </c>
    </row>
    <row r="3207" spans="1:10" collapsed="1" x14ac:dyDescent="0.2">
      <c r="A3207" s="62"/>
      <c r="C3207" s="78"/>
      <c r="D3207" s="78"/>
      <c r="E3207" s="79"/>
      <c r="F3207" s="79"/>
      <c r="G3207" s="79"/>
      <c r="H3207" s="79"/>
      <c r="I3207" s="79"/>
    </row>
    <row r="3208" spans="1:10" x14ac:dyDescent="0.2">
      <c r="A3208" s="71">
        <f>+A3193+0.01</f>
        <v>116.05000000000003</v>
      </c>
      <c r="B3208" s="72" t="s">
        <v>720</v>
      </c>
      <c r="C3208" s="73">
        <v>1</v>
      </c>
      <c r="D3208" s="73" t="s">
        <v>158</v>
      </c>
      <c r="E3208" s="74"/>
      <c r="F3208" s="74"/>
      <c r="G3208" s="74">
        <f>+G3220/C3210</f>
        <v>1928.4499999999998</v>
      </c>
      <c r="H3208" s="74">
        <f>+H3220/C3210</f>
        <v>69.28</v>
      </c>
      <c r="I3208" s="75">
        <f>+H3208+G3208</f>
        <v>1997.7299999999998</v>
      </c>
      <c r="J3208" s="66" t="s">
        <v>167</v>
      </c>
    </row>
    <row r="3209" spans="1:10" hidden="1" outlineLevel="1" x14ac:dyDescent="0.2">
      <c r="A3209" s="55"/>
      <c r="B3209" s="77" t="s">
        <v>721</v>
      </c>
      <c r="C3209" s="56"/>
      <c r="D3209" s="56"/>
      <c r="E3209" s="57"/>
      <c r="F3209" s="57"/>
      <c r="G3209" s="57"/>
      <c r="H3209" s="57"/>
      <c r="I3209" s="58"/>
      <c r="J3209" s="63"/>
    </row>
    <row r="3210" spans="1:10" hidden="1" outlineLevel="1" x14ac:dyDescent="0.2">
      <c r="A3210" s="55"/>
      <c r="B3210" s="77" t="s">
        <v>169</v>
      </c>
      <c r="C3210" s="78">
        <v>1</v>
      </c>
      <c r="D3210" s="78" t="s">
        <v>158</v>
      </c>
      <c r="E3210" s="57"/>
      <c r="F3210" s="57"/>
      <c r="G3210" s="57"/>
      <c r="H3210" s="57"/>
      <c r="I3210" s="58"/>
      <c r="J3210" s="63"/>
    </row>
    <row r="3211" spans="1:10" hidden="1" outlineLevel="1" x14ac:dyDescent="0.2">
      <c r="A3211" s="55"/>
      <c r="B3211" s="77" t="s">
        <v>170</v>
      </c>
      <c r="C3211" s="78"/>
      <c r="D3211" s="78"/>
      <c r="E3211" s="57"/>
      <c r="F3211" s="57"/>
      <c r="G3211" s="57"/>
      <c r="H3211" s="57"/>
      <c r="I3211" s="58"/>
      <c r="J3211" s="63"/>
    </row>
    <row r="3212" spans="1:10" hidden="1" outlineLevel="1" x14ac:dyDescent="0.2">
      <c r="B3212" s="89" t="s">
        <v>715</v>
      </c>
      <c r="C3212" s="78">
        <v>0.2</v>
      </c>
      <c r="D3212" s="78" t="s">
        <v>158</v>
      </c>
      <c r="E3212" s="79">
        <v>479.66</v>
      </c>
      <c r="F3212" s="79">
        <v>86.34</v>
      </c>
      <c r="G3212" s="79">
        <f>ROUND((C3212*(E3212)),2)</f>
        <v>95.93</v>
      </c>
      <c r="H3212" s="79">
        <f>ROUND((C3212*(F3212)),2)</f>
        <v>17.27</v>
      </c>
    </row>
    <row r="3213" spans="1:10" hidden="1" outlineLevel="1" x14ac:dyDescent="0.2">
      <c r="B3213" s="89" t="s">
        <v>716</v>
      </c>
      <c r="C3213" s="78">
        <v>1</v>
      </c>
      <c r="D3213" s="78" t="s">
        <v>158</v>
      </c>
      <c r="E3213" s="79">
        <v>25.42</v>
      </c>
      <c r="F3213" s="79">
        <v>4.58</v>
      </c>
      <c r="G3213" s="79">
        <f>ROUND((C3213*(E3213)),2)</f>
        <v>25.42</v>
      </c>
      <c r="H3213" s="79">
        <f>ROUND((C3213*(F3213)),2)</f>
        <v>4.58</v>
      </c>
    </row>
    <row r="3214" spans="1:10" hidden="1" outlineLevel="1" x14ac:dyDescent="0.2">
      <c r="B3214" s="89" t="s">
        <v>717</v>
      </c>
      <c r="C3214" s="78">
        <v>1</v>
      </c>
      <c r="D3214" s="78" t="s">
        <v>158</v>
      </c>
      <c r="E3214" s="79">
        <v>46.61</v>
      </c>
      <c r="F3214" s="79">
        <v>8.39</v>
      </c>
      <c r="G3214" s="79">
        <f>ROUND((C3214*(E3214)),2)</f>
        <v>46.61</v>
      </c>
      <c r="H3214" s="79">
        <f>ROUND((C3214*(F3214)),2)</f>
        <v>8.39</v>
      </c>
    </row>
    <row r="3215" spans="1:10" hidden="1" outlineLevel="1" x14ac:dyDescent="0.2">
      <c r="B3215" s="89" t="s">
        <v>718</v>
      </c>
      <c r="C3215" s="78">
        <v>1</v>
      </c>
      <c r="D3215" s="78" t="s">
        <v>158</v>
      </c>
      <c r="E3215" s="79">
        <v>151.69</v>
      </c>
      <c r="F3215" s="79">
        <v>27.3</v>
      </c>
      <c r="G3215" s="79">
        <f>ROUND((C3215*(E3215)),2)</f>
        <v>151.69</v>
      </c>
      <c r="H3215" s="79">
        <f>ROUND((C3215*(F3215)),2)</f>
        <v>27.3</v>
      </c>
    </row>
    <row r="3216" spans="1:10" hidden="1" outlineLevel="1" x14ac:dyDescent="0.2">
      <c r="B3216" s="89" t="s">
        <v>706</v>
      </c>
      <c r="C3216" s="78">
        <v>0.08</v>
      </c>
      <c r="D3216" s="78" t="s">
        <v>158</v>
      </c>
      <c r="E3216" s="79">
        <v>815.25</v>
      </c>
      <c r="F3216" s="79">
        <v>146.75</v>
      </c>
      <c r="G3216" s="79">
        <f>ROUND((C3216*(E3216)),2)</f>
        <v>65.22</v>
      </c>
      <c r="H3216" s="79">
        <f>ROUND((C3216*(F3216)),2)</f>
        <v>11.74</v>
      </c>
    </row>
    <row r="3217" spans="1:10" hidden="1" outlineLevel="1" x14ac:dyDescent="0.2">
      <c r="A3217" s="55"/>
      <c r="B3217" s="77" t="s">
        <v>697</v>
      </c>
      <c r="C3217" s="78"/>
      <c r="D3217" s="78"/>
      <c r="E3217" s="57"/>
      <c r="F3217" s="57"/>
      <c r="G3217" s="57"/>
      <c r="H3217" s="57"/>
      <c r="I3217" s="58"/>
      <c r="J3217" s="63"/>
    </row>
    <row r="3218" spans="1:10" hidden="1" outlineLevel="1" x14ac:dyDescent="0.2">
      <c r="B3218" s="89" t="s">
        <v>719</v>
      </c>
      <c r="C3218" s="78">
        <v>1</v>
      </c>
      <c r="D3218" s="78" t="s">
        <v>158</v>
      </c>
      <c r="E3218" s="79">
        <v>1150.1199999999999</v>
      </c>
      <c r="F3218" s="79">
        <v>0</v>
      </c>
      <c r="G3218" s="79">
        <f>ROUND((C3218*(E3218)),2)</f>
        <v>1150.1199999999999</v>
      </c>
      <c r="H3218" s="79">
        <f>ROUND((C3218*(F3218)),2)</f>
        <v>0</v>
      </c>
    </row>
    <row r="3219" spans="1:10" hidden="1" outlineLevel="1" x14ac:dyDescent="0.2">
      <c r="B3219" s="89" t="s">
        <v>712</v>
      </c>
      <c r="C3219" s="78">
        <v>1</v>
      </c>
      <c r="D3219" s="78" t="s">
        <v>158</v>
      </c>
      <c r="E3219" s="79">
        <v>393.45617977528093</v>
      </c>
      <c r="F3219" s="79">
        <v>0</v>
      </c>
      <c r="G3219" s="79">
        <f>ROUND((C3219*(E3219)),2)</f>
        <v>393.46</v>
      </c>
      <c r="H3219" s="79">
        <f>ROUND((C3219*(F3219)),2)</f>
        <v>0</v>
      </c>
    </row>
    <row r="3220" spans="1:10" hidden="1" outlineLevel="1" x14ac:dyDescent="0.2">
      <c r="A3220" s="62"/>
      <c r="B3220" s="76" t="s">
        <v>174</v>
      </c>
      <c r="C3220" s="78"/>
      <c r="D3220" s="78"/>
      <c r="E3220" s="79"/>
      <c r="F3220" s="79"/>
      <c r="G3220" s="79">
        <f>SUM(G3212:G3219)</f>
        <v>1928.4499999999998</v>
      </c>
      <c r="H3220" s="79">
        <f>SUM(H3212:H3219)</f>
        <v>69.28</v>
      </c>
      <c r="I3220" s="79">
        <f>SUM(G3220:H3220)</f>
        <v>1997.7299999999998</v>
      </c>
    </row>
    <row r="3221" spans="1:10" collapsed="1" x14ac:dyDescent="0.2">
      <c r="A3221" s="62"/>
      <c r="C3221" s="78"/>
      <c r="D3221" s="78"/>
      <c r="E3221" s="79"/>
      <c r="F3221" s="79"/>
      <c r="G3221" s="79"/>
      <c r="H3221" s="79"/>
      <c r="I3221" s="79"/>
    </row>
    <row r="3222" spans="1:10" x14ac:dyDescent="0.2">
      <c r="A3222" s="71">
        <f>+A3208+0.01</f>
        <v>116.06000000000003</v>
      </c>
      <c r="B3222" s="72" t="s">
        <v>722</v>
      </c>
      <c r="C3222" s="73">
        <v>1</v>
      </c>
      <c r="D3222" s="73" t="s">
        <v>158</v>
      </c>
      <c r="E3222" s="74"/>
      <c r="F3222" s="74"/>
      <c r="G3222" s="74">
        <f>+G3240/C3224</f>
        <v>11994.32</v>
      </c>
      <c r="H3222" s="74">
        <f>+H3240/C3224</f>
        <v>1368.1199999999997</v>
      </c>
      <c r="I3222" s="75">
        <f>+H3222+G3222</f>
        <v>13362.439999999999</v>
      </c>
      <c r="J3222" s="66" t="s">
        <v>167</v>
      </c>
    </row>
    <row r="3223" spans="1:10" hidden="1" outlineLevel="1" x14ac:dyDescent="0.2">
      <c r="A3223" s="55"/>
      <c r="B3223" s="77" t="s">
        <v>723</v>
      </c>
      <c r="C3223" s="56"/>
      <c r="D3223" s="56"/>
      <c r="E3223" s="57"/>
      <c r="F3223" s="57"/>
      <c r="G3223" s="57"/>
      <c r="H3223" s="57"/>
      <c r="I3223" s="58"/>
      <c r="J3223" s="63"/>
    </row>
    <row r="3224" spans="1:10" hidden="1" outlineLevel="1" x14ac:dyDescent="0.2">
      <c r="A3224" s="55"/>
      <c r="B3224" s="77" t="s">
        <v>169</v>
      </c>
      <c r="C3224" s="78">
        <v>1</v>
      </c>
      <c r="D3224" s="78" t="s">
        <v>158</v>
      </c>
      <c r="E3224" s="57"/>
      <c r="F3224" s="57"/>
      <c r="G3224" s="57"/>
      <c r="H3224" s="57"/>
      <c r="I3224" s="58"/>
      <c r="J3224" s="63"/>
    </row>
    <row r="3225" spans="1:10" hidden="1" outlineLevel="1" x14ac:dyDescent="0.2">
      <c r="A3225" s="55"/>
      <c r="B3225" s="77" t="s">
        <v>170</v>
      </c>
      <c r="C3225" s="78"/>
      <c r="D3225" s="78"/>
      <c r="E3225" s="57"/>
      <c r="F3225" s="57"/>
      <c r="G3225" s="57"/>
      <c r="H3225" s="57"/>
      <c r="I3225" s="58"/>
      <c r="J3225" s="63"/>
    </row>
    <row r="3226" spans="1:10" hidden="1" outlineLevel="1" x14ac:dyDescent="0.2">
      <c r="B3226" s="60" t="s">
        <v>724</v>
      </c>
      <c r="C3226" s="78">
        <v>1</v>
      </c>
      <c r="D3226" s="61" t="s">
        <v>158</v>
      </c>
      <c r="E3226" s="79">
        <v>46.61</v>
      </c>
      <c r="F3226" s="79">
        <v>8.39</v>
      </c>
      <c r="G3226" s="79">
        <f t="shared" ref="G3226:G3237" si="38">ROUND((C3226*(E3226)),2)</f>
        <v>46.61</v>
      </c>
      <c r="H3226" s="79">
        <f>ROUND((C3226*(F3226)),2)</f>
        <v>8.39</v>
      </c>
    </row>
    <row r="3227" spans="1:10" hidden="1" outlineLevel="1" x14ac:dyDescent="0.2">
      <c r="B3227" s="60" t="s">
        <v>725</v>
      </c>
      <c r="C3227" s="78">
        <v>1</v>
      </c>
      <c r="D3227" s="61" t="s">
        <v>158</v>
      </c>
      <c r="E3227" s="79">
        <v>19.489999999999998</v>
      </c>
      <c r="F3227" s="79">
        <v>3.51</v>
      </c>
      <c r="G3227" s="79">
        <f t="shared" si="38"/>
        <v>19.489999999999998</v>
      </c>
      <c r="H3227" s="79">
        <f>ROUND((C3227*(F3227)),2)</f>
        <v>3.51</v>
      </c>
    </row>
    <row r="3228" spans="1:10" hidden="1" outlineLevel="1" x14ac:dyDescent="0.2">
      <c r="B3228" s="60" t="s">
        <v>726</v>
      </c>
      <c r="C3228" s="78">
        <v>1</v>
      </c>
      <c r="D3228" s="61" t="s">
        <v>158</v>
      </c>
      <c r="E3228" s="79">
        <v>156.78</v>
      </c>
      <c r="F3228" s="79">
        <v>28.22</v>
      </c>
      <c r="G3228" s="79">
        <f t="shared" si="38"/>
        <v>156.78</v>
      </c>
      <c r="H3228" s="79">
        <f>ROUND((C3228*(F3228)),2)</f>
        <v>28.22</v>
      </c>
    </row>
    <row r="3229" spans="1:10" hidden="1" outlineLevel="1" x14ac:dyDescent="0.2">
      <c r="B3229" s="60" t="s">
        <v>727</v>
      </c>
      <c r="C3229" s="78">
        <v>1</v>
      </c>
      <c r="D3229" s="61" t="s">
        <v>158</v>
      </c>
      <c r="E3229" s="79">
        <v>237.29</v>
      </c>
      <c r="F3229" s="79">
        <v>42.71</v>
      </c>
      <c r="G3229" s="79">
        <f t="shared" si="38"/>
        <v>237.29</v>
      </c>
      <c r="H3229" s="79">
        <f>ROUND((C3229*(F3229)),2)</f>
        <v>42.71</v>
      </c>
    </row>
    <row r="3230" spans="1:10" hidden="1" outlineLevel="1" x14ac:dyDescent="0.2">
      <c r="B3230" s="60" t="s">
        <v>728</v>
      </c>
      <c r="C3230" s="78">
        <v>1</v>
      </c>
      <c r="D3230" s="61" t="s">
        <v>158</v>
      </c>
      <c r="E3230" s="79">
        <v>5360</v>
      </c>
      <c r="F3230" s="79">
        <v>964.8</v>
      </c>
      <c r="G3230" s="79">
        <f t="shared" si="38"/>
        <v>5360</v>
      </c>
      <c r="H3230" s="79">
        <f t="shared" ref="H3230:H3237" si="39">ROUND((C3230*(F3230)),2)</f>
        <v>964.8</v>
      </c>
    </row>
    <row r="3231" spans="1:10" hidden="1" outlineLevel="1" x14ac:dyDescent="0.2">
      <c r="B3231" s="60" t="s">
        <v>729</v>
      </c>
      <c r="C3231" s="78">
        <v>1</v>
      </c>
      <c r="D3231" s="61" t="s">
        <v>158</v>
      </c>
      <c r="E3231" s="79">
        <v>93.22</v>
      </c>
      <c r="F3231" s="79">
        <v>16.78</v>
      </c>
      <c r="G3231" s="79">
        <f t="shared" si="38"/>
        <v>93.22</v>
      </c>
      <c r="H3231" s="79">
        <f t="shared" si="39"/>
        <v>16.78</v>
      </c>
    </row>
    <row r="3232" spans="1:10" hidden="1" outlineLevel="1" x14ac:dyDescent="0.2">
      <c r="B3232" s="60" t="s">
        <v>730</v>
      </c>
      <c r="C3232" s="78">
        <v>1</v>
      </c>
      <c r="D3232" s="61" t="s">
        <v>158</v>
      </c>
      <c r="E3232" s="79">
        <v>80.510000000000005</v>
      </c>
      <c r="F3232" s="79">
        <v>14.49</v>
      </c>
      <c r="G3232" s="79">
        <f t="shared" si="38"/>
        <v>80.510000000000005</v>
      </c>
      <c r="H3232" s="79">
        <f t="shared" si="39"/>
        <v>14.49</v>
      </c>
    </row>
    <row r="3233" spans="1:10" hidden="1" outlineLevel="1" x14ac:dyDescent="0.2">
      <c r="B3233" s="60" t="s">
        <v>731</v>
      </c>
      <c r="C3233" s="78">
        <v>1</v>
      </c>
      <c r="D3233" s="61" t="s">
        <v>158</v>
      </c>
      <c r="E3233" s="79">
        <v>105.93</v>
      </c>
      <c r="F3233" s="79">
        <v>19.07</v>
      </c>
      <c r="G3233" s="79">
        <f t="shared" si="38"/>
        <v>105.93</v>
      </c>
      <c r="H3233" s="79">
        <f t="shared" si="39"/>
        <v>19.07</v>
      </c>
    </row>
    <row r="3234" spans="1:10" hidden="1" outlineLevel="1" x14ac:dyDescent="0.2">
      <c r="B3234" s="60" t="s">
        <v>732</v>
      </c>
      <c r="C3234" s="78">
        <v>0.05</v>
      </c>
      <c r="D3234" s="61" t="s">
        <v>184</v>
      </c>
      <c r="E3234" s="79">
        <v>838.98</v>
      </c>
      <c r="F3234" s="79">
        <v>151.02000000000001</v>
      </c>
      <c r="G3234" s="79">
        <f t="shared" si="38"/>
        <v>41.95</v>
      </c>
      <c r="H3234" s="79">
        <f t="shared" si="39"/>
        <v>7.55</v>
      </c>
    </row>
    <row r="3235" spans="1:10" hidden="1" outlineLevel="1" x14ac:dyDescent="0.2">
      <c r="B3235" s="60" t="s">
        <v>733</v>
      </c>
      <c r="C3235" s="78">
        <v>0.25</v>
      </c>
      <c r="D3235" s="61" t="s">
        <v>158</v>
      </c>
      <c r="E3235" s="79">
        <v>18.64</v>
      </c>
      <c r="F3235" s="79">
        <v>3.36</v>
      </c>
      <c r="G3235" s="79">
        <f t="shared" si="38"/>
        <v>4.66</v>
      </c>
      <c r="H3235" s="79">
        <f t="shared" si="39"/>
        <v>0.84</v>
      </c>
    </row>
    <row r="3236" spans="1:10" hidden="1" outlineLevel="1" x14ac:dyDescent="0.2">
      <c r="B3236" s="60" t="s">
        <v>734</v>
      </c>
      <c r="C3236" s="78">
        <v>1</v>
      </c>
      <c r="D3236" s="61" t="s">
        <v>158</v>
      </c>
      <c r="E3236" s="79">
        <v>1930.2299999999998</v>
      </c>
      <c r="F3236" s="79">
        <v>89.19</v>
      </c>
      <c r="G3236" s="79">
        <f t="shared" si="38"/>
        <v>1930.23</v>
      </c>
      <c r="H3236" s="79">
        <f t="shared" si="39"/>
        <v>89.19</v>
      </c>
    </row>
    <row r="3237" spans="1:10" hidden="1" outlineLevel="1" x14ac:dyDescent="0.2">
      <c r="B3237" s="60" t="s">
        <v>735</v>
      </c>
      <c r="C3237" s="78">
        <v>1</v>
      </c>
      <c r="D3237" s="61" t="s">
        <v>158</v>
      </c>
      <c r="E3237" s="79">
        <v>2602.0700000000002</v>
      </c>
      <c r="F3237" s="79">
        <v>172.57</v>
      </c>
      <c r="G3237" s="79">
        <f t="shared" si="38"/>
        <v>2602.0700000000002</v>
      </c>
      <c r="H3237" s="79">
        <f t="shared" si="39"/>
        <v>172.57</v>
      </c>
    </row>
    <row r="3238" spans="1:10" hidden="1" outlineLevel="1" x14ac:dyDescent="0.2">
      <c r="A3238" s="55"/>
      <c r="B3238" s="77" t="s">
        <v>697</v>
      </c>
      <c r="C3238" s="78"/>
      <c r="D3238" s="78"/>
      <c r="E3238" s="57"/>
      <c r="F3238" s="57"/>
      <c r="G3238" s="57"/>
      <c r="H3238" s="57"/>
      <c r="I3238" s="58"/>
      <c r="J3238" s="63"/>
    </row>
    <row r="3239" spans="1:10" hidden="1" outlineLevel="1" x14ac:dyDescent="0.2">
      <c r="B3239" s="89" t="s">
        <v>736</v>
      </c>
      <c r="C3239" s="78">
        <v>1</v>
      </c>
      <c r="D3239" s="78" t="s">
        <v>158</v>
      </c>
      <c r="E3239" s="79">
        <v>1315.58</v>
      </c>
      <c r="F3239" s="79">
        <v>0</v>
      </c>
      <c r="G3239" s="79">
        <f>ROUND((C3239*(E3239)),2)</f>
        <v>1315.58</v>
      </c>
      <c r="H3239" s="79">
        <f>ROUND((C3239*(F3239)),2)</f>
        <v>0</v>
      </c>
    </row>
    <row r="3240" spans="1:10" hidden="1" outlineLevel="1" x14ac:dyDescent="0.2">
      <c r="A3240" s="62"/>
      <c r="B3240" s="76" t="s">
        <v>174</v>
      </c>
      <c r="C3240" s="78"/>
      <c r="D3240" s="78"/>
      <c r="E3240" s="79"/>
      <c r="F3240" s="79"/>
      <c r="G3240" s="79">
        <f>SUM(G3226:G3239)</f>
        <v>11994.32</v>
      </c>
      <c r="H3240" s="79">
        <f>SUM(H3226:H3239)</f>
        <v>1368.1199999999997</v>
      </c>
      <c r="I3240" s="79">
        <f>SUM(G3240:H3240)</f>
        <v>13362.439999999999</v>
      </c>
    </row>
    <row r="3241" spans="1:10" collapsed="1" x14ac:dyDescent="0.2">
      <c r="A3241" s="62"/>
      <c r="C3241" s="78"/>
      <c r="D3241" s="78"/>
      <c r="E3241" s="79"/>
      <c r="F3241" s="79"/>
      <c r="G3241" s="79"/>
      <c r="H3241" s="79"/>
      <c r="I3241" s="79"/>
    </row>
    <row r="3242" spans="1:10" x14ac:dyDescent="0.2">
      <c r="A3242" s="71">
        <f>+A3222+0.01</f>
        <v>116.07000000000004</v>
      </c>
      <c r="B3242" s="72" t="s">
        <v>737</v>
      </c>
      <c r="C3242" s="73">
        <v>1</v>
      </c>
      <c r="D3242" s="73" t="s">
        <v>158</v>
      </c>
      <c r="E3242" s="74"/>
      <c r="F3242" s="74"/>
      <c r="G3242" s="74">
        <f>+G3260/C3244</f>
        <v>13034.32</v>
      </c>
      <c r="H3242" s="74">
        <f>+H3260/C3244</f>
        <v>1555.3199999999997</v>
      </c>
      <c r="I3242" s="75">
        <f>+H3242+G3242</f>
        <v>14589.64</v>
      </c>
      <c r="J3242" s="66" t="s">
        <v>167</v>
      </c>
    </row>
    <row r="3243" spans="1:10" hidden="1" outlineLevel="1" x14ac:dyDescent="0.2">
      <c r="A3243" s="55"/>
      <c r="B3243" s="77" t="s">
        <v>738</v>
      </c>
      <c r="C3243" s="56"/>
      <c r="D3243" s="56"/>
      <c r="E3243" s="57"/>
      <c r="F3243" s="57"/>
      <c r="G3243" s="57"/>
      <c r="H3243" s="57"/>
      <c r="I3243" s="58"/>
      <c r="J3243" s="63"/>
    </row>
    <row r="3244" spans="1:10" hidden="1" outlineLevel="1" x14ac:dyDescent="0.2">
      <c r="A3244" s="55"/>
      <c r="B3244" s="77" t="s">
        <v>169</v>
      </c>
      <c r="C3244" s="78">
        <v>1</v>
      </c>
      <c r="D3244" s="78" t="s">
        <v>158</v>
      </c>
      <c r="E3244" s="57"/>
      <c r="F3244" s="57"/>
      <c r="G3244" s="57"/>
      <c r="H3244" s="57"/>
      <c r="I3244" s="58"/>
      <c r="J3244" s="63"/>
    </row>
    <row r="3245" spans="1:10" hidden="1" outlineLevel="1" x14ac:dyDescent="0.2">
      <c r="A3245" s="55"/>
      <c r="B3245" s="77" t="s">
        <v>170</v>
      </c>
      <c r="C3245" s="78"/>
      <c r="D3245" s="78"/>
      <c r="E3245" s="57"/>
      <c r="F3245" s="57"/>
      <c r="G3245" s="57"/>
      <c r="H3245" s="57"/>
      <c r="I3245" s="58"/>
      <c r="J3245" s="63"/>
    </row>
    <row r="3246" spans="1:10" hidden="1" outlineLevel="1" x14ac:dyDescent="0.2">
      <c r="B3246" s="60" t="s">
        <v>724</v>
      </c>
      <c r="C3246" s="78">
        <v>1</v>
      </c>
      <c r="D3246" s="61" t="s">
        <v>158</v>
      </c>
      <c r="E3246" s="79">
        <v>46.61</v>
      </c>
      <c r="F3246" s="79">
        <v>8.39</v>
      </c>
      <c r="G3246" s="79">
        <f t="shared" ref="G3246:G3257" si="40">ROUND((C3246*(E3246)),2)</f>
        <v>46.61</v>
      </c>
      <c r="H3246" s="79">
        <f>ROUND((C3246*(F3246)),2)</f>
        <v>8.39</v>
      </c>
    </row>
    <row r="3247" spans="1:10" hidden="1" outlineLevel="1" x14ac:dyDescent="0.2">
      <c r="B3247" s="60" t="s">
        <v>725</v>
      </c>
      <c r="C3247" s="78">
        <v>1</v>
      </c>
      <c r="D3247" s="61" t="s">
        <v>158</v>
      </c>
      <c r="E3247" s="79">
        <v>19.489999999999998</v>
      </c>
      <c r="F3247" s="79">
        <v>3.51</v>
      </c>
      <c r="G3247" s="79">
        <f t="shared" si="40"/>
        <v>19.489999999999998</v>
      </c>
      <c r="H3247" s="79">
        <f>ROUND((C3247*(F3247)),2)</f>
        <v>3.51</v>
      </c>
    </row>
    <row r="3248" spans="1:10" hidden="1" outlineLevel="1" x14ac:dyDescent="0.2">
      <c r="B3248" s="60" t="s">
        <v>726</v>
      </c>
      <c r="C3248" s="78">
        <v>1</v>
      </c>
      <c r="D3248" s="61" t="s">
        <v>158</v>
      </c>
      <c r="E3248" s="79">
        <v>156.78</v>
      </c>
      <c r="F3248" s="79">
        <v>28.22</v>
      </c>
      <c r="G3248" s="79">
        <f t="shared" si="40"/>
        <v>156.78</v>
      </c>
      <c r="H3248" s="79">
        <f>ROUND((C3248*(F3248)),2)</f>
        <v>28.22</v>
      </c>
    </row>
    <row r="3249" spans="1:10" hidden="1" outlineLevel="1" x14ac:dyDescent="0.2">
      <c r="B3249" s="60" t="s">
        <v>727</v>
      </c>
      <c r="C3249" s="78">
        <v>1</v>
      </c>
      <c r="D3249" s="61" t="s">
        <v>158</v>
      </c>
      <c r="E3249" s="79">
        <v>237.29</v>
      </c>
      <c r="F3249" s="79">
        <v>42.71</v>
      </c>
      <c r="G3249" s="79">
        <f t="shared" si="40"/>
        <v>237.29</v>
      </c>
      <c r="H3249" s="79">
        <f>ROUND((C3249*(F3249)),2)</f>
        <v>42.71</v>
      </c>
    </row>
    <row r="3250" spans="1:10" hidden="1" outlineLevel="1" x14ac:dyDescent="0.2">
      <c r="B3250" s="60" t="s">
        <v>739</v>
      </c>
      <c r="C3250" s="78">
        <v>1</v>
      </c>
      <c r="D3250" s="61" t="s">
        <v>158</v>
      </c>
      <c r="E3250" s="79">
        <v>6400</v>
      </c>
      <c r="F3250" s="79">
        <v>1152</v>
      </c>
      <c r="G3250" s="79">
        <f t="shared" si="40"/>
        <v>6400</v>
      </c>
      <c r="H3250" s="79">
        <f t="shared" ref="H3250:H3257" si="41">ROUND((C3250*(F3250)),2)</f>
        <v>1152</v>
      </c>
    </row>
    <row r="3251" spans="1:10" hidden="1" outlineLevel="1" x14ac:dyDescent="0.2">
      <c r="B3251" s="60" t="s">
        <v>729</v>
      </c>
      <c r="C3251" s="78">
        <v>1</v>
      </c>
      <c r="D3251" s="61" t="s">
        <v>158</v>
      </c>
      <c r="E3251" s="79">
        <v>93.22</v>
      </c>
      <c r="F3251" s="79">
        <v>16.78</v>
      </c>
      <c r="G3251" s="79">
        <f t="shared" si="40"/>
        <v>93.22</v>
      </c>
      <c r="H3251" s="79">
        <f t="shared" si="41"/>
        <v>16.78</v>
      </c>
    </row>
    <row r="3252" spans="1:10" hidden="1" outlineLevel="1" x14ac:dyDescent="0.2">
      <c r="B3252" s="60" t="s">
        <v>730</v>
      </c>
      <c r="C3252" s="78">
        <v>1</v>
      </c>
      <c r="D3252" s="61" t="s">
        <v>158</v>
      </c>
      <c r="E3252" s="79">
        <v>80.510000000000005</v>
      </c>
      <c r="F3252" s="79">
        <v>14.49</v>
      </c>
      <c r="G3252" s="79">
        <f t="shared" si="40"/>
        <v>80.510000000000005</v>
      </c>
      <c r="H3252" s="79">
        <f t="shared" si="41"/>
        <v>14.49</v>
      </c>
    </row>
    <row r="3253" spans="1:10" hidden="1" outlineLevel="1" x14ac:dyDescent="0.2">
      <c r="B3253" s="60" t="s">
        <v>731</v>
      </c>
      <c r="C3253" s="78">
        <v>1</v>
      </c>
      <c r="D3253" s="61" t="s">
        <v>158</v>
      </c>
      <c r="E3253" s="79">
        <v>105.93</v>
      </c>
      <c r="F3253" s="79">
        <v>19.07</v>
      </c>
      <c r="G3253" s="79">
        <f t="shared" si="40"/>
        <v>105.93</v>
      </c>
      <c r="H3253" s="79">
        <f t="shared" si="41"/>
        <v>19.07</v>
      </c>
    </row>
    <row r="3254" spans="1:10" hidden="1" outlineLevel="1" x14ac:dyDescent="0.2">
      <c r="B3254" s="60" t="s">
        <v>732</v>
      </c>
      <c r="C3254" s="78">
        <v>0.05</v>
      </c>
      <c r="D3254" s="61" t="s">
        <v>184</v>
      </c>
      <c r="E3254" s="79">
        <v>838.98</v>
      </c>
      <c r="F3254" s="79">
        <v>151.02000000000001</v>
      </c>
      <c r="G3254" s="79">
        <f t="shared" si="40"/>
        <v>41.95</v>
      </c>
      <c r="H3254" s="79">
        <f t="shared" si="41"/>
        <v>7.55</v>
      </c>
    </row>
    <row r="3255" spans="1:10" hidden="1" outlineLevel="1" x14ac:dyDescent="0.2">
      <c r="B3255" s="60" t="s">
        <v>733</v>
      </c>
      <c r="C3255" s="78">
        <v>0.25</v>
      </c>
      <c r="D3255" s="61" t="s">
        <v>158</v>
      </c>
      <c r="E3255" s="79">
        <v>18.64</v>
      </c>
      <c r="F3255" s="79">
        <v>3.36</v>
      </c>
      <c r="G3255" s="79">
        <f t="shared" si="40"/>
        <v>4.66</v>
      </c>
      <c r="H3255" s="79">
        <f t="shared" si="41"/>
        <v>0.84</v>
      </c>
    </row>
    <row r="3256" spans="1:10" hidden="1" outlineLevel="1" x14ac:dyDescent="0.2">
      <c r="B3256" s="60" t="s">
        <v>734</v>
      </c>
      <c r="C3256" s="78">
        <v>1</v>
      </c>
      <c r="D3256" s="61" t="s">
        <v>158</v>
      </c>
      <c r="E3256" s="79">
        <v>1930.2299999999998</v>
      </c>
      <c r="F3256" s="79">
        <v>89.19</v>
      </c>
      <c r="G3256" s="79">
        <f t="shared" si="40"/>
        <v>1930.23</v>
      </c>
      <c r="H3256" s="79">
        <f t="shared" si="41"/>
        <v>89.19</v>
      </c>
    </row>
    <row r="3257" spans="1:10" hidden="1" outlineLevel="1" x14ac:dyDescent="0.2">
      <c r="B3257" s="60" t="s">
        <v>735</v>
      </c>
      <c r="C3257" s="78">
        <v>1</v>
      </c>
      <c r="D3257" s="61" t="s">
        <v>158</v>
      </c>
      <c r="E3257" s="79">
        <v>2602.0700000000002</v>
      </c>
      <c r="F3257" s="79">
        <v>172.57</v>
      </c>
      <c r="G3257" s="79">
        <f t="shared" si="40"/>
        <v>2602.0700000000002</v>
      </c>
      <c r="H3257" s="79">
        <f t="shared" si="41"/>
        <v>172.57</v>
      </c>
    </row>
    <row r="3258" spans="1:10" hidden="1" outlineLevel="1" x14ac:dyDescent="0.2">
      <c r="A3258" s="55"/>
      <c r="B3258" s="77" t="s">
        <v>697</v>
      </c>
      <c r="C3258" s="78"/>
      <c r="D3258" s="78"/>
      <c r="E3258" s="57"/>
      <c r="F3258" s="57"/>
      <c r="G3258" s="57"/>
      <c r="H3258" s="57"/>
      <c r="I3258" s="58"/>
      <c r="J3258" s="63"/>
    </row>
    <row r="3259" spans="1:10" hidden="1" outlineLevel="1" x14ac:dyDescent="0.2">
      <c r="B3259" s="89" t="s">
        <v>736</v>
      </c>
      <c r="C3259" s="78">
        <v>1</v>
      </c>
      <c r="D3259" s="78" t="s">
        <v>158</v>
      </c>
      <c r="E3259" s="79">
        <v>1315.58</v>
      </c>
      <c r="F3259" s="79">
        <v>0</v>
      </c>
      <c r="G3259" s="79">
        <f>ROUND((C3259*(E3259)),2)</f>
        <v>1315.58</v>
      </c>
      <c r="H3259" s="79">
        <f>ROUND((C3259*(F3259)),2)</f>
        <v>0</v>
      </c>
    </row>
    <row r="3260" spans="1:10" hidden="1" outlineLevel="1" x14ac:dyDescent="0.2">
      <c r="A3260" s="62"/>
      <c r="B3260" s="76" t="s">
        <v>174</v>
      </c>
      <c r="C3260" s="78"/>
      <c r="D3260" s="78"/>
      <c r="E3260" s="79"/>
      <c r="F3260" s="79"/>
      <c r="G3260" s="79">
        <f>SUM(G3246:G3259)</f>
        <v>13034.32</v>
      </c>
      <c r="H3260" s="79">
        <f>SUM(H3246:H3259)</f>
        <v>1555.3199999999997</v>
      </c>
      <c r="I3260" s="79">
        <f>SUM(G3260:H3260)</f>
        <v>14589.64</v>
      </c>
    </row>
    <row r="3261" spans="1:10" collapsed="1" x14ac:dyDescent="0.2">
      <c r="A3261" s="62"/>
      <c r="C3261" s="78"/>
      <c r="D3261" s="78"/>
      <c r="E3261" s="79"/>
      <c r="F3261" s="79"/>
      <c r="G3261" s="79"/>
      <c r="H3261" s="79"/>
      <c r="I3261" s="79"/>
    </row>
    <row r="3262" spans="1:10" x14ac:dyDescent="0.2">
      <c r="A3262" s="71">
        <f>+A3242+0.01</f>
        <v>116.08000000000004</v>
      </c>
      <c r="B3262" s="72" t="s">
        <v>740</v>
      </c>
      <c r="C3262" s="73">
        <v>1</v>
      </c>
      <c r="D3262" s="73" t="s">
        <v>158</v>
      </c>
      <c r="E3262" s="74"/>
      <c r="F3262" s="74"/>
      <c r="G3262" s="74">
        <f>+G3278/C3264</f>
        <v>10741.85</v>
      </c>
      <c r="H3262" s="74">
        <f>+H3278/C3264</f>
        <v>1696.7299999999998</v>
      </c>
      <c r="I3262" s="75">
        <f>+H3262+G3262</f>
        <v>12438.58</v>
      </c>
      <c r="J3262" s="66" t="s">
        <v>167</v>
      </c>
    </row>
    <row r="3263" spans="1:10" hidden="1" outlineLevel="1" x14ac:dyDescent="0.2">
      <c r="A3263" s="55"/>
      <c r="B3263" s="77" t="s">
        <v>741</v>
      </c>
      <c r="C3263" s="56"/>
      <c r="D3263" s="56"/>
      <c r="E3263" s="57"/>
      <c r="F3263" s="57"/>
      <c r="G3263" s="57"/>
      <c r="H3263" s="57"/>
      <c r="I3263" s="58"/>
      <c r="J3263" s="63"/>
    </row>
    <row r="3264" spans="1:10" hidden="1" outlineLevel="1" x14ac:dyDescent="0.2">
      <c r="A3264" s="55"/>
      <c r="B3264" s="77" t="s">
        <v>169</v>
      </c>
      <c r="C3264" s="78">
        <v>1</v>
      </c>
      <c r="D3264" s="78" t="s">
        <v>158</v>
      </c>
      <c r="E3264" s="57"/>
      <c r="F3264" s="57"/>
      <c r="G3264" s="57"/>
      <c r="H3264" s="57"/>
      <c r="I3264" s="58"/>
      <c r="J3264" s="63"/>
    </row>
    <row r="3265" spans="1:10" hidden="1" outlineLevel="1" x14ac:dyDescent="0.2">
      <c r="A3265" s="55"/>
      <c r="B3265" s="77" t="s">
        <v>170</v>
      </c>
      <c r="C3265" s="78"/>
      <c r="D3265" s="78"/>
      <c r="E3265" s="57"/>
      <c r="F3265" s="57"/>
      <c r="G3265" s="57"/>
      <c r="H3265" s="57"/>
      <c r="I3265" s="58"/>
      <c r="J3265" s="63"/>
    </row>
    <row r="3266" spans="1:10" hidden="1" outlineLevel="1" x14ac:dyDescent="0.2">
      <c r="B3266" s="60" t="s">
        <v>724</v>
      </c>
      <c r="C3266" s="78">
        <v>1</v>
      </c>
      <c r="D3266" s="61" t="s">
        <v>158</v>
      </c>
      <c r="E3266" s="79">
        <v>46.61</v>
      </c>
      <c r="F3266" s="79">
        <v>8.39</v>
      </c>
      <c r="G3266" s="79">
        <f t="shared" ref="G3266:G3275" si="42">ROUND((C3266*(E3266)),2)</f>
        <v>46.61</v>
      </c>
      <c r="H3266" s="79">
        <f>ROUND((C3266*(F3266)),2)</f>
        <v>8.39</v>
      </c>
    </row>
    <row r="3267" spans="1:10" hidden="1" outlineLevel="1" x14ac:dyDescent="0.2">
      <c r="B3267" s="60" t="s">
        <v>725</v>
      </c>
      <c r="C3267" s="78">
        <v>1</v>
      </c>
      <c r="D3267" s="61" t="s">
        <v>158</v>
      </c>
      <c r="E3267" s="79">
        <v>19.489999999999998</v>
      </c>
      <c r="F3267" s="79">
        <v>3.51</v>
      </c>
      <c r="G3267" s="79">
        <f t="shared" si="42"/>
        <v>19.489999999999998</v>
      </c>
      <c r="H3267" s="79">
        <f>ROUND((C3267*(F3267)),2)</f>
        <v>3.51</v>
      </c>
    </row>
    <row r="3268" spans="1:10" hidden="1" outlineLevel="1" x14ac:dyDescent="0.2">
      <c r="B3268" s="60" t="s">
        <v>726</v>
      </c>
      <c r="C3268" s="78">
        <v>1</v>
      </c>
      <c r="D3268" s="61" t="s">
        <v>158</v>
      </c>
      <c r="E3268" s="79">
        <v>156.78</v>
      </c>
      <c r="F3268" s="79">
        <v>28.22</v>
      </c>
      <c r="G3268" s="79">
        <f t="shared" si="42"/>
        <v>156.78</v>
      </c>
      <c r="H3268" s="79">
        <f>ROUND((C3268*(F3268)),2)</f>
        <v>28.22</v>
      </c>
    </row>
    <row r="3269" spans="1:10" hidden="1" outlineLevel="1" x14ac:dyDescent="0.2">
      <c r="B3269" s="60" t="s">
        <v>727</v>
      </c>
      <c r="C3269" s="78">
        <v>1</v>
      </c>
      <c r="D3269" s="61" t="s">
        <v>158</v>
      </c>
      <c r="E3269" s="79">
        <v>237.29</v>
      </c>
      <c r="F3269" s="79">
        <v>42.71</v>
      </c>
      <c r="G3269" s="79">
        <f t="shared" si="42"/>
        <v>237.29</v>
      </c>
      <c r="H3269" s="79">
        <f>ROUND((C3269*(F3269)),2)</f>
        <v>42.71</v>
      </c>
    </row>
    <row r="3270" spans="1:10" hidden="1" outlineLevel="1" x14ac:dyDescent="0.2">
      <c r="B3270" s="60" t="s">
        <v>742</v>
      </c>
      <c r="C3270" s="78">
        <v>1</v>
      </c>
      <c r="D3270" s="61" t="s">
        <v>158</v>
      </c>
      <c r="E3270" s="79">
        <v>8639.83</v>
      </c>
      <c r="F3270" s="79">
        <v>1555.17</v>
      </c>
      <c r="G3270" s="79">
        <f t="shared" si="42"/>
        <v>8639.83</v>
      </c>
      <c r="H3270" s="79">
        <f t="shared" ref="H3270:H3275" si="43">ROUND((C3270*(F3270)),2)</f>
        <v>1555.17</v>
      </c>
    </row>
    <row r="3271" spans="1:10" hidden="1" outlineLevel="1" x14ac:dyDescent="0.2">
      <c r="B3271" s="60" t="s">
        <v>729</v>
      </c>
      <c r="C3271" s="78">
        <v>1</v>
      </c>
      <c r="D3271" s="61" t="s">
        <v>158</v>
      </c>
      <c r="E3271" s="79">
        <v>93.22</v>
      </c>
      <c r="F3271" s="79">
        <v>16.78</v>
      </c>
      <c r="G3271" s="79">
        <f t="shared" si="42"/>
        <v>93.22</v>
      </c>
      <c r="H3271" s="79">
        <f t="shared" si="43"/>
        <v>16.78</v>
      </c>
    </row>
    <row r="3272" spans="1:10" hidden="1" outlineLevel="1" x14ac:dyDescent="0.2">
      <c r="B3272" s="60" t="s">
        <v>730</v>
      </c>
      <c r="C3272" s="78">
        <v>1</v>
      </c>
      <c r="D3272" s="61" t="s">
        <v>158</v>
      </c>
      <c r="E3272" s="79">
        <v>80.510000000000005</v>
      </c>
      <c r="F3272" s="79">
        <v>14.49</v>
      </c>
      <c r="G3272" s="79">
        <f t="shared" si="42"/>
        <v>80.510000000000005</v>
      </c>
      <c r="H3272" s="79">
        <f t="shared" si="43"/>
        <v>14.49</v>
      </c>
    </row>
    <row r="3273" spans="1:10" hidden="1" outlineLevel="1" x14ac:dyDescent="0.2">
      <c r="B3273" s="60" t="s">
        <v>731</v>
      </c>
      <c r="C3273" s="78">
        <v>1</v>
      </c>
      <c r="D3273" s="61" t="s">
        <v>158</v>
      </c>
      <c r="E3273" s="79">
        <v>105.93</v>
      </c>
      <c r="F3273" s="79">
        <v>19.07</v>
      </c>
      <c r="G3273" s="79">
        <f t="shared" si="42"/>
        <v>105.93</v>
      </c>
      <c r="H3273" s="79">
        <f t="shared" si="43"/>
        <v>19.07</v>
      </c>
    </row>
    <row r="3274" spans="1:10" hidden="1" outlineLevel="1" x14ac:dyDescent="0.2">
      <c r="B3274" s="60" t="s">
        <v>732</v>
      </c>
      <c r="C3274" s="78">
        <v>0.05</v>
      </c>
      <c r="D3274" s="61" t="s">
        <v>184</v>
      </c>
      <c r="E3274" s="79">
        <v>838.98</v>
      </c>
      <c r="F3274" s="79">
        <v>151.02000000000001</v>
      </c>
      <c r="G3274" s="79">
        <f t="shared" si="42"/>
        <v>41.95</v>
      </c>
      <c r="H3274" s="79">
        <f t="shared" si="43"/>
        <v>7.55</v>
      </c>
    </row>
    <row r="3275" spans="1:10" hidden="1" outlineLevel="1" x14ac:dyDescent="0.2">
      <c r="B3275" s="60" t="s">
        <v>733</v>
      </c>
      <c r="C3275" s="78">
        <v>0.25</v>
      </c>
      <c r="D3275" s="61" t="s">
        <v>158</v>
      </c>
      <c r="E3275" s="79">
        <v>18.64</v>
      </c>
      <c r="F3275" s="79">
        <v>3.36</v>
      </c>
      <c r="G3275" s="79">
        <f t="shared" si="42"/>
        <v>4.66</v>
      </c>
      <c r="H3275" s="79">
        <f t="shared" si="43"/>
        <v>0.84</v>
      </c>
    </row>
    <row r="3276" spans="1:10" hidden="1" outlineLevel="1" x14ac:dyDescent="0.2">
      <c r="A3276" s="55"/>
      <c r="B3276" s="77" t="s">
        <v>697</v>
      </c>
      <c r="C3276" s="78"/>
      <c r="D3276" s="78"/>
      <c r="E3276" s="57"/>
      <c r="F3276" s="57"/>
      <c r="G3276" s="57"/>
      <c r="H3276" s="57"/>
      <c r="I3276" s="58"/>
      <c r="J3276" s="63"/>
    </row>
    <row r="3277" spans="1:10" hidden="1" outlineLevel="1" x14ac:dyDescent="0.2">
      <c r="B3277" s="89" t="s">
        <v>736</v>
      </c>
      <c r="C3277" s="78">
        <v>1</v>
      </c>
      <c r="D3277" s="78" t="s">
        <v>158</v>
      </c>
      <c r="E3277" s="79">
        <v>1315.58</v>
      </c>
      <c r="F3277" s="79">
        <v>0</v>
      </c>
      <c r="G3277" s="79">
        <f>ROUND((C3277*(E3277)),2)</f>
        <v>1315.58</v>
      </c>
      <c r="H3277" s="79">
        <f>ROUND((C3277*(F3277)),2)</f>
        <v>0</v>
      </c>
    </row>
    <row r="3278" spans="1:10" hidden="1" outlineLevel="1" x14ac:dyDescent="0.2">
      <c r="A3278" s="62"/>
      <c r="B3278" s="76" t="s">
        <v>174</v>
      </c>
      <c r="C3278" s="78"/>
      <c r="D3278" s="78"/>
      <c r="E3278" s="79"/>
      <c r="F3278" s="79"/>
      <c r="G3278" s="79">
        <f>SUM(G3266:G3277)</f>
        <v>10741.85</v>
      </c>
      <c r="H3278" s="79">
        <f>SUM(H3266:H3277)</f>
        <v>1696.7299999999998</v>
      </c>
      <c r="I3278" s="79">
        <f>SUM(G3278:H3278)</f>
        <v>12438.58</v>
      </c>
    </row>
    <row r="3279" spans="1:10" collapsed="1" x14ac:dyDescent="0.2">
      <c r="A3279" s="62"/>
      <c r="C3279" s="78"/>
      <c r="D3279" s="78"/>
      <c r="E3279" s="79"/>
      <c r="F3279" s="79"/>
      <c r="G3279" s="79"/>
      <c r="H3279" s="79"/>
      <c r="I3279" s="79"/>
    </row>
    <row r="3280" spans="1:10" x14ac:dyDescent="0.2">
      <c r="A3280" s="71">
        <f>+A3262+0.01</f>
        <v>116.09000000000005</v>
      </c>
      <c r="B3280" s="72" t="s">
        <v>743</v>
      </c>
      <c r="C3280" s="73">
        <v>1</v>
      </c>
      <c r="D3280" s="73" t="s">
        <v>158</v>
      </c>
      <c r="E3280" s="74"/>
      <c r="F3280" s="74"/>
      <c r="G3280" s="74">
        <f>+G3296/C3282</f>
        <v>11577.02</v>
      </c>
      <c r="H3280" s="74">
        <f>+H3296/C3282</f>
        <v>1847.0599999999997</v>
      </c>
      <c r="I3280" s="75">
        <f>+H3280+G3280</f>
        <v>13424.08</v>
      </c>
      <c r="J3280" s="66" t="s">
        <v>167</v>
      </c>
    </row>
    <row r="3281" spans="1:10" hidden="1" outlineLevel="1" x14ac:dyDescent="0.2">
      <c r="A3281" s="55"/>
      <c r="B3281" s="77" t="s">
        <v>744</v>
      </c>
      <c r="C3281" s="56"/>
      <c r="D3281" s="56"/>
      <c r="E3281" s="57"/>
      <c r="F3281" s="57"/>
      <c r="G3281" s="57"/>
      <c r="H3281" s="57"/>
      <c r="I3281" s="58"/>
      <c r="J3281" s="63"/>
    </row>
    <row r="3282" spans="1:10" hidden="1" outlineLevel="1" x14ac:dyDescent="0.2">
      <c r="A3282" s="55"/>
      <c r="B3282" s="77" t="s">
        <v>169</v>
      </c>
      <c r="C3282" s="78">
        <v>1</v>
      </c>
      <c r="D3282" s="78" t="s">
        <v>158</v>
      </c>
      <c r="E3282" s="57"/>
      <c r="F3282" s="57"/>
      <c r="G3282" s="57"/>
      <c r="H3282" s="57"/>
      <c r="I3282" s="58"/>
      <c r="J3282" s="63"/>
    </row>
    <row r="3283" spans="1:10" hidden="1" outlineLevel="1" x14ac:dyDescent="0.2">
      <c r="A3283" s="55"/>
      <c r="B3283" s="77" t="s">
        <v>170</v>
      </c>
      <c r="C3283" s="78"/>
      <c r="D3283" s="78"/>
      <c r="E3283" s="57"/>
      <c r="F3283" s="57"/>
      <c r="G3283" s="57"/>
      <c r="H3283" s="57"/>
      <c r="I3283" s="58"/>
      <c r="J3283" s="63"/>
    </row>
    <row r="3284" spans="1:10" hidden="1" outlineLevel="1" x14ac:dyDescent="0.2">
      <c r="B3284" s="60" t="s">
        <v>724</v>
      </c>
      <c r="C3284" s="78">
        <v>1</v>
      </c>
      <c r="D3284" s="61" t="s">
        <v>158</v>
      </c>
      <c r="E3284" s="79">
        <v>46.61</v>
      </c>
      <c r="F3284" s="79">
        <v>8.39</v>
      </c>
      <c r="G3284" s="79">
        <f t="shared" ref="G3284:G3293" si="44">ROUND((C3284*(E3284)),2)</f>
        <v>46.61</v>
      </c>
      <c r="H3284" s="79">
        <f>ROUND((C3284*(F3284)),2)</f>
        <v>8.39</v>
      </c>
    </row>
    <row r="3285" spans="1:10" hidden="1" outlineLevel="1" x14ac:dyDescent="0.2">
      <c r="B3285" s="60" t="s">
        <v>725</v>
      </c>
      <c r="C3285" s="78">
        <v>1</v>
      </c>
      <c r="D3285" s="61" t="s">
        <v>158</v>
      </c>
      <c r="E3285" s="79">
        <v>19.489999999999998</v>
      </c>
      <c r="F3285" s="79">
        <v>3.51</v>
      </c>
      <c r="G3285" s="79">
        <f t="shared" si="44"/>
        <v>19.489999999999998</v>
      </c>
      <c r="H3285" s="79">
        <f>ROUND((C3285*(F3285)),2)</f>
        <v>3.51</v>
      </c>
    </row>
    <row r="3286" spans="1:10" hidden="1" outlineLevel="1" x14ac:dyDescent="0.2">
      <c r="B3286" s="60" t="s">
        <v>726</v>
      </c>
      <c r="C3286" s="78">
        <v>1</v>
      </c>
      <c r="D3286" s="61" t="s">
        <v>158</v>
      </c>
      <c r="E3286" s="79">
        <v>156.78</v>
      </c>
      <c r="F3286" s="79">
        <v>28.22</v>
      </c>
      <c r="G3286" s="79">
        <f t="shared" si="44"/>
        <v>156.78</v>
      </c>
      <c r="H3286" s="79">
        <f>ROUND((C3286*(F3286)),2)</f>
        <v>28.22</v>
      </c>
    </row>
    <row r="3287" spans="1:10" hidden="1" outlineLevel="1" x14ac:dyDescent="0.2">
      <c r="B3287" s="60" t="s">
        <v>727</v>
      </c>
      <c r="C3287" s="78">
        <v>1</v>
      </c>
      <c r="D3287" s="61" t="s">
        <v>158</v>
      </c>
      <c r="E3287" s="79">
        <v>237.29</v>
      </c>
      <c r="F3287" s="79">
        <v>42.71</v>
      </c>
      <c r="G3287" s="79">
        <f t="shared" si="44"/>
        <v>237.29</v>
      </c>
      <c r="H3287" s="79">
        <f>ROUND((C3287*(F3287)),2)</f>
        <v>42.71</v>
      </c>
    </row>
    <row r="3288" spans="1:10" hidden="1" outlineLevel="1" x14ac:dyDescent="0.2">
      <c r="B3288" s="60" t="s">
        <v>745</v>
      </c>
      <c r="C3288" s="78">
        <v>1</v>
      </c>
      <c r="D3288" s="61" t="s">
        <v>158</v>
      </c>
      <c r="E3288" s="79">
        <v>9475</v>
      </c>
      <c r="F3288" s="79">
        <v>1705.5</v>
      </c>
      <c r="G3288" s="79">
        <f t="shared" si="44"/>
        <v>9475</v>
      </c>
      <c r="H3288" s="79">
        <f t="shared" ref="H3288:H3293" si="45">ROUND((C3288*(F3288)),2)</f>
        <v>1705.5</v>
      </c>
    </row>
    <row r="3289" spans="1:10" hidden="1" outlineLevel="1" x14ac:dyDescent="0.2">
      <c r="B3289" s="60" t="s">
        <v>729</v>
      </c>
      <c r="C3289" s="78">
        <v>1</v>
      </c>
      <c r="D3289" s="61" t="s">
        <v>158</v>
      </c>
      <c r="E3289" s="79">
        <v>93.22</v>
      </c>
      <c r="F3289" s="79">
        <v>16.78</v>
      </c>
      <c r="G3289" s="79">
        <f t="shared" si="44"/>
        <v>93.22</v>
      </c>
      <c r="H3289" s="79">
        <f t="shared" si="45"/>
        <v>16.78</v>
      </c>
    </row>
    <row r="3290" spans="1:10" hidden="1" outlineLevel="1" x14ac:dyDescent="0.2">
      <c r="B3290" s="60" t="s">
        <v>730</v>
      </c>
      <c r="C3290" s="78">
        <v>1</v>
      </c>
      <c r="D3290" s="61" t="s">
        <v>158</v>
      </c>
      <c r="E3290" s="79">
        <v>80.510000000000005</v>
      </c>
      <c r="F3290" s="79">
        <v>14.49</v>
      </c>
      <c r="G3290" s="79">
        <f t="shared" si="44"/>
        <v>80.510000000000005</v>
      </c>
      <c r="H3290" s="79">
        <f t="shared" si="45"/>
        <v>14.49</v>
      </c>
    </row>
    <row r="3291" spans="1:10" hidden="1" outlineLevel="1" x14ac:dyDescent="0.2">
      <c r="B3291" s="60" t="s">
        <v>731</v>
      </c>
      <c r="C3291" s="78">
        <v>1</v>
      </c>
      <c r="D3291" s="61" t="s">
        <v>158</v>
      </c>
      <c r="E3291" s="79">
        <v>105.93</v>
      </c>
      <c r="F3291" s="79">
        <v>19.07</v>
      </c>
      <c r="G3291" s="79">
        <f t="shared" si="44"/>
        <v>105.93</v>
      </c>
      <c r="H3291" s="79">
        <f t="shared" si="45"/>
        <v>19.07</v>
      </c>
    </row>
    <row r="3292" spans="1:10" hidden="1" outlineLevel="1" x14ac:dyDescent="0.2">
      <c r="B3292" s="60" t="s">
        <v>732</v>
      </c>
      <c r="C3292" s="78">
        <v>0.05</v>
      </c>
      <c r="D3292" s="61" t="s">
        <v>184</v>
      </c>
      <c r="E3292" s="79">
        <v>838.98</v>
      </c>
      <c r="F3292" s="79">
        <v>151.02000000000001</v>
      </c>
      <c r="G3292" s="79">
        <f t="shared" si="44"/>
        <v>41.95</v>
      </c>
      <c r="H3292" s="79">
        <f t="shared" si="45"/>
        <v>7.55</v>
      </c>
    </row>
    <row r="3293" spans="1:10" hidden="1" outlineLevel="1" x14ac:dyDescent="0.2">
      <c r="B3293" s="60" t="s">
        <v>733</v>
      </c>
      <c r="C3293" s="78">
        <v>0.25</v>
      </c>
      <c r="D3293" s="61" t="s">
        <v>158</v>
      </c>
      <c r="E3293" s="79">
        <v>18.64</v>
      </c>
      <c r="F3293" s="79">
        <v>3.36</v>
      </c>
      <c r="G3293" s="79">
        <f t="shared" si="44"/>
        <v>4.66</v>
      </c>
      <c r="H3293" s="79">
        <f t="shared" si="45"/>
        <v>0.84</v>
      </c>
    </row>
    <row r="3294" spans="1:10" hidden="1" outlineLevel="1" x14ac:dyDescent="0.2">
      <c r="A3294" s="55"/>
      <c r="B3294" s="77" t="s">
        <v>697</v>
      </c>
      <c r="C3294" s="78"/>
      <c r="D3294" s="78"/>
      <c r="E3294" s="57"/>
      <c r="F3294" s="57"/>
      <c r="G3294" s="57"/>
      <c r="H3294" s="57"/>
      <c r="I3294" s="58"/>
      <c r="J3294" s="63"/>
    </row>
    <row r="3295" spans="1:10" hidden="1" outlineLevel="1" x14ac:dyDescent="0.2">
      <c r="B3295" s="89" t="s">
        <v>736</v>
      </c>
      <c r="C3295" s="78">
        <v>1</v>
      </c>
      <c r="D3295" s="78" t="s">
        <v>158</v>
      </c>
      <c r="E3295" s="79">
        <v>1315.58</v>
      </c>
      <c r="F3295" s="79">
        <v>0</v>
      </c>
      <c r="G3295" s="79">
        <f>ROUND((C3295*(E3295)),2)</f>
        <v>1315.58</v>
      </c>
      <c r="H3295" s="79">
        <f>ROUND((C3295*(F3295)),2)</f>
        <v>0</v>
      </c>
    </row>
    <row r="3296" spans="1:10" hidden="1" outlineLevel="1" x14ac:dyDescent="0.2">
      <c r="A3296" s="62"/>
      <c r="B3296" s="76" t="s">
        <v>174</v>
      </c>
      <c r="C3296" s="78"/>
      <c r="D3296" s="78"/>
      <c r="E3296" s="79"/>
      <c r="F3296" s="79"/>
      <c r="G3296" s="79">
        <f>SUM(G3284:G3295)</f>
        <v>11577.02</v>
      </c>
      <c r="H3296" s="79">
        <f>SUM(H3284:H3295)</f>
        <v>1847.0599999999997</v>
      </c>
      <c r="I3296" s="79">
        <f>SUM(G3296:H3296)</f>
        <v>13424.08</v>
      </c>
    </row>
    <row r="3297" spans="1:10" collapsed="1" x14ac:dyDescent="0.2">
      <c r="A3297" s="62"/>
      <c r="C3297" s="78"/>
      <c r="D3297" s="78"/>
      <c r="E3297" s="79"/>
      <c r="F3297" s="79"/>
      <c r="G3297" s="79"/>
      <c r="H3297" s="79"/>
      <c r="I3297" s="79"/>
    </row>
    <row r="3298" spans="1:10" x14ac:dyDescent="0.2">
      <c r="A3298" s="71">
        <f>+A3280+0.01</f>
        <v>116.10000000000005</v>
      </c>
      <c r="B3298" s="72" t="s">
        <v>746</v>
      </c>
      <c r="C3298" s="73">
        <v>1</v>
      </c>
      <c r="D3298" s="73" t="s">
        <v>158</v>
      </c>
      <c r="E3298" s="74"/>
      <c r="F3298" s="74"/>
      <c r="G3298" s="74">
        <f>+G3318/C3300</f>
        <v>15388.619999999999</v>
      </c>
      <c r="H3298" s="74">
        <f>+H3318/C3300</f>
        <v>1602.7</v>
      </c>
      <c r="I3298" s="75">
        <f>+H3298+G3298</f>
        <v>16991.32</v>
      </c>
      <c r="J3298" s="66" t="s">
        <v>167</v>
      </c>
    </row>
    <row r="3299" spans="1:10" hidden="1" outlineLevel="1" x14ac:dyDescent="0.2">
      <c r="A3299" s="55"/>
      <c r="B3299" s="77" t="s">
        <v>747</v>
      </c>
      <c r="C3299" s="56"/>
      <c r="D3299" s="56"/>
      <c r="E3299" s="57"/>
      <c r="F3299" s="57"/>
      <c r="G3299" s="57"/>
      <c r="H3299" s="57"/>
      <c r="I3299" s="58"/>
      <c r="J3299" s="63"/>
    </row>
    <row r="3300" spans="1:10" hidden="1" outlineLevel="1" x14ac:dyDescent="0.2">
      <c r="A3300" s="55"/>
      <c r="B3300" s="77" t="s">
        <v>169</v>
      </c>
      <c r="C3300" s="78">
        <v>1</v>
      </c>
      <c r="D3300" s="78" t="s">
        <v>158</v>
      </c>
      <c r="E3300" s="57"/>
      <c r="F3300" s="57"/>
      <c r="G3300" s="57"/>
      <c r="H3300" s="57"/>
      <c r="I3300" s="58"/>
      <c r="J3300" s="63"/>
    </row>
    <row r="3301" spans="1:10" hidden="1" outlineLevel="1" x14ac:dyDescent="0.2">
      <c r="A3301" s="55"/>
      <c r="B3301" s="77" t="s">
        <v>170</v>
      </c>
      <c r="C3301" s="78"/>
      <c r="D3301" s="78"/>
      <c r="E3301" s="57"/>
      <c r="F3301" s="57"/>
      <c r="G3301" s="57"/>
      <c r="H3301" s="57"/>
      <c r="I3301" s="58"/>
      <c r="J3301" s="63"/>
    </row>
    <row r="3302" spans="1:10" hidden="1" outlineLevel="1" x14ac:dyDescent="0.2">
      <c r="B3302" s="60" t="s">
        <v>724</v>
      </c>
      <c r="C3302" s="78">
        <v>1</v>
      </c>
      <c r="D3302" s="61" t="s">
        <v>158</v>
      </c>
      <c r="E3302" s="79">
        <v>46.61</v>
      </c>
      <c r="F3302" s="79">
        <v>8.39</v>
      </c>
      <c r="G3302" s="79">
        <f t="shared" ref="G3302:G3315" si="46">ROUND((C3302*(E3302)),2)</f>
        <v>46.61</v>
      </c>
      <c r="H3302" s="79">
        <f>ROUND((C3302*(F3302)),2)</f>
        <v>8.39</v>
      </c>
    </row>
    <row r="3303" spans="1:10" hidden="1" outlineLevel="1" x14ac:dyDescent="0.2">
      <c r="B3303" s="60" t="s">
        <v>725</v>
      </c>
      <c r="C3303" s="78">
        <v>1</v>
      </c>
      <c r="D3303" s="61" t="s">
        <v>158</v>
      </c>
      <c r="E3303" s="79">
        <v>19.489999999999998</v>
      </c>
      <c r="F3303" s="79">
        <v>3.51</v>
      </c>
      <c r="G3303" s="79">
        <f t="shared" si="46"/>
        <v>19.489999999999998</v>
      </c>
      <c r="H3303" s="79">
        <f>ROUND((C3303*(F3303)),2)</f>
        <v>3.51</v>
      </c>
    </row>
    <row r="3304" spans="1:10" hidden="1" outlineLevel="1" x14ac:dyDescent="0.2">
      <c r="B3304" s="60" t="s">
        <v>726</v>
      </c>
      <c r="C3304" s="78">
        <v>1</v>
      </c>
      <c r="D3304" s="61" t="s">
        <v>158</v>
      </c>
      <c r="E3304" s="79">
        <v>156.78</v>
      </c>
      <c r="F3304" s="79">
        <v>28.22</v>
      </c>
      <c r="G3304" s="79">
        <f t="shared" si="46"/>
        <v>156.78</v>
      </c>
      <c r="H3304" s="79">
        <f>ROUND((C3304*(F3304)),2)</f>
        <v>28.22</v>
      </c>
    </row>
    <row r="3305" spans="1:10" hidden="1" outlineLevel="1" x14ac:dyDescent="0.2">
      <c r="B3305" s="60" t="s">
        <v>748</v>
      </c>
      <c r="C3305" s="78">
        <v>1</v>
      </c>
      <c r="D3305" s="61" t="s">
        <v>158</v>
      </c>
      <c r="E3305" s="79">
        <v>241.53</v>
      </c>
      <c r="F3305" s="79">
        <v>43.48</v>
      </c>
      <c r="G3305" s="79">
        <f t="shared" si="46"/>
        <v>241.53</v>
      </c>
      <c r="H3305" s="79">
        <f>ROUND((C3305*(F3305)),2)</f>
        <v>43.48</v>
      </c>
    </row>
    <row r="3306" spans="1:10" hidden="1" outlineLevel="1" x14ac:dyDescent="0.2">
      <c r="B3306" s="60" t="s">
        <v>749</v>
      </c>
      <c r="C3306" s="78">
        <v>1</v>
      </c>
      <c r="D3306" s="61" t="s">
        <v>158</v>
      </c>
      <c r="E3306" s="90">
        <v>5665.25</v>
      </c>
      <c r="F3306" s="79">
        <v>1019.75</v>
      </c>
      <c r="G3306" s="79">
        <f t="shared" si="46"/>
        <v>5665.25</v>
      </c>
      <c r="H3306" s="79">
        <f t="shared" ref="H3306:H3315" si="47">ROUND((C3306*(F3306)),2)</f>
        <v>1019.75</v>
      </c>
    </row>
    <row r="3307" spans="1:10" hidden="1" outlineLevel="1" x14ac:dyDescent="0.2">
      <c r="B3307" s="60" t="s">
        <v>750</v>
      </c>
      <c r="C3307" s="78">
        <v>1</v>
      </c>
      <c r="D3307" s="61" t="s">
        <v>158</v>
      </c>
      <c r="E3307" s="90">
        <v>805.08</v>
      </c>
      <c r="F3307" s="79">
        <v>144.91</v>
      </c>
      <c r="G3307" s="79">
        <f t="shared" si="46"/>
        <v>805.08</v>
      </c>
      <c r="H3307" s="79">
        <f t="shared" si="47"/>
        <v>144.91</v>
      </c>
    </row>
    <row r="3308" spans="1:10" hidden="1" outlineLevel="1" x14ac:dyDescent="0.2">
      <c r="B3308" s="60" t="s">
        <v>751</v>
      </c>
      <c r="C3308" s="78">
        <v>1</v>
      </c>
      <c r="D3308" s="61" t="s">
        <v>158</v>
      </c>
      <c r="E3308" s="90">
        <v>244.07</v>
      </c>
      <c r="F3308" s="79">
        <v>43.93</v>
      </c>
      <c r="G3308" s="79">
        <f t="shared" si="46"/>
        <v>244.07</v>
      </c>
      <c r="H3308" s="79">
        <f t="shared" si="47"/>
        <v>43.93</v>
      </c>
    </row>
    <row r="3309" spans="1:10" hidden="1" outlineLevel="1" x14ac:dyDescent="0.2">
      <c r="B3309" s="60" t="s">
        <v>752</v>
      </c>
      <c r="C3309" s="78">
        <v>1</v>
      </c>
      <c r="D3309" s="61" t="s">
        <v>158</v>
      </c>
      <c r="E3309" s="90">
        <v>20.25</v>
      </c>
      <c r="F3309" s="79">
        <v>3.65</v>
      </c>
      <c r="G3309" s="79">
        <f t="shared" si="46"/>
        <v>20.25</v>
      </c>
      <c r="H3309" s="79">
        <f t="shared" si="47"/>
        <v>3.65</v>
      </c>
    </row>
    <row r="3310" spans="1:10" hidden="1" outlineLevel="1" x14ac:dyDescent="0.2">
      <c r="B3310" s="60" t="s">
        <v>753</v>
      </c>
      <c r="C3310" s="78">
        <v>1</v>
      </c>
      <c r="D3310" s="61" t="s">
        <v>158</v>
      </c>
      <c r="E3310" s="90">
        <v>101.25</v>
      </c>
      <c r="F3310" s="79">
        <v>18.23</v>
      </c>
      <c r="G3310" s="79">
        <f t="shared" si="46"/>
        <v>101.25</v>
      </c>
      <c r="H3310" s="79">
        <f t="shared" si="47"/>
        <v>18.23</v>
      </c>
    </row>
    <row r="3311" spans="1:10" hidden="1" outlineLevel="1" x14ac:dyDescent="0.2">
      <c r="B3311" s="60" t="s">
        <v>754</v>
      </c>
      <c r="C3311" s="78">
        <v>1</v>
      </c>
      <c r="D3311" s="61" t="s">
        <v>158</v>
      </c>
      <c r="E3311" s="90">
        <v>25</v>
      </c>
      <c r="F3311" s="79">
        <v>4.5</v>
      </c>
      <c r="G3311" s="79">
        <f t="shared" si="46"/>
        <v>25</v>
      </c>
      <c r="H3311" s="79">
        <f>ROUND((C3311*(F3311)),2)</f>
        <v>4.5</v>
      </c>
    </row>
    <row r="3312" spans="1:10" hidden="1" outlineLevel="1" x14ac:dyDescent="0.2">
      <c r="B3312" s="60" t="s">
        <v>732</v>
      </c>
      <c r="C3312" s="78">
        <v>0.05</v>
      </c>
      <c r="D3312" s="61" t="s">
        <v>184</v>
      </c>
      <c r="E3312" s="79">
        <v>838.98</v>
      </c>
      <c r="F3312" s="79">
        <v>151.02000000000001</v>
      </c>
      <c r="G3312" s="79">
        <f t="shared" si="46"/>
        <v>41.95</v>
      </c>
      <c r="H3312" s="79">
        <f t="shared" si="47"/>
        <v>7.55</v>
      </c>
    </row>
    <row r="3313" spans="1:10" hidden="1" outlineLevel="1" x14ac:dyDescent="0.2">
      <c r="B3313" s="60" t="s">
        <v>733</v>
      </c>
      <c r="C3313" s="78">
        <v>0.25</v>
      </c>
      <c r="D3313" s="61" t="s">
        <v>158</v>
      </c>
      <c r="E3313" s="79">
        <v>18.64</v>
      </c>
      <c r="F3313" s="79">
        <v>3.36</v>
      </c>
      <c r="G3313" s="79">
        <f t="shared" si="46"/>
        <v>4.66</v>
      </c>
      <c r="H3313" s="79">
        <f t="shared" si="47"/>
        <v>0.84</v>
      </c>
    </row>
    <row r="3314" spans="1:10" hidden="1" outlineLevel="1" x14ac:dyDescent="0.2">
      <c r="B3314" s="60" t="s">
        <v>734</v>
      </c>
      <c r="C3314" s="78">
        <v>2</v>
      </c>
      <c r="D3314" s="61" t="s">
        <v>158</v>
      </c>
      <c r="E3314" s="79">
        <v>1930.2299999999998</v>
      </c>
      <c r="F3314" s="79">
        <v>89.19</v>
      </c>
      <c r="G3314" s="79">
        <f t="shared" si="46"/>
        <v>3860.46</v>
      </c>
      <c r="H3314" s="79">
        <f t="shared" si="47"/>
        <v>178.38</v>
      </c>
    </row>
    <row r="3315" spans="1:10" hidden="1" outlineLevel="1" x14ac:dyDescent="0.2">
      <c r="B3315" s="60" t="s">
        <v>755</v>
      </c>
      <c r="C3315" s="78">
        <v>1</v>
      </c>
      <c r="D3315" s="61" t="s">
        <v>158</v>
      </c>
      <c r="E3315" s="79">
        <v>1853.3099999999997</v>
      </c>
      <c r="F3315" s="79">
        <v>97.36</v>
      </c>
      <c r="G3315" s="79">
        <f t="shared" si="46"/>
        <v>1853.31</v>
      </c>
      <c r="H3315" s="79">
        <f t="shared" si="47"/>
        <v>97.36</v>
      </c>
    </row>
    <row r="3316" spans="1:10" hidden="1" outlineLevel="1" x14ac:dyDescent="0.2">
      <c r="A3316" s="55"/>
      <c r="B3316" s="77" t="s">
        <v>697</v>
      </c>
      <c r="C3316" s="78"/>
      <c r="D3316" s="78"/>
      <c r="E3316" s="57"/>
      <c r="F3316" s="57"/>
      <c r="G3316" s="57"/>
      <c r="H3316" s="57"/>
      <c r="I3316" s="58"/>
      <c r="J3316" s="63"/>
    </row>
    <row r="3317" spans="1:10" hidden="1" outlineLevel="1" x14ac:dyDescent="0.2">
      <c r="B3317" s="89" t="s">
        <v>756</v>
      </c>
      <c r="C3317" s="78">
        <v>1</v>
      </c>
      <c r="D3317" s="78" t="s">
        <v>158</v>
      </c>
      <c r="E3317" s="79">
        <v>2302.9299999999998</v>
      </c>
      <c r="F3317" s="79">
        <v>0</v>
      </c>
      <c r="G3317" s="79">
        <f>ROUND((C3317*(E3317)),2)</f>
        <v>2302.9299999999998</v>
      </c>
      <c r="H3317" s="79">
        <f>ROUND((C3317*(F3317)),2)</f>
        <v>0</v>
      </c>
    </row>
    <row r="3318" spans="1:10" hidden="1" outlineLevel="1" x14ac:dyDescent="0.2">
      <c r="A3318" s="62"/>
      <c r="B3318" s="76" t="s">
        <v>174</v>
      </c>
      <c r="C3318" s="78"/>
      <c r="D3318" s="78"/>
      <c r="E3318" s="79"/>
      <c r="F3318" s="79"/>
      <c r="G3318" s="79">
        <f>SUM(G3302:G3317)</f>
        <v>15388.619999999999</v>
      </c>
      <c r="H3318" s="79">
        <f>SUM(H3302:H3317)</f>
        <v>1602.7</v>
      </c>
      <c r="I3318" s="79">
        <f>SUM(G3318:H3318)</f>
        <v>16991.32</v>
      </c>
    </row>
    <row r="3319" spans="1:10" collapsed="1" x14ac:dyDescent="0.2">
      <c r="A3319" s="62"/>
      <c r="C3319" s="78"/>
      <c r="D3319" s="78"/>
      <c r="E3319" s="79"/>
      <c r="F3319" s="79"/>
      <c r="G3319" s="79"/>
      <c r="H3319" s="79"/>
      <c r="I3319" s="79"/>
    </row>
    <row r="3320" spans="1:10" x14ac:dyDescent="0.2">
      <c r="A3320" s="71">
        <f>+A3298+0.01</f>
        <v>116.11000000000006</v>
      </c>
      <c r="B3320" s="72" t="s">
        <v>757</v>
      </c>
      <c r="C3320" s="73">
        <v>1</v>
      </c>
      <c r="D3320" s="73" t="s">
        <v>158</v>
      </c>
      <c r="E3320" s="74"/>
      <c r="F3320" s="74"/>
      <c r="G3320" s="74">
        <f>+G3340/C3322</f>
        <v>17899.05</v>
      </c>
      <c r="H3320" s="74">
        <f>+H3340/C3322</f>
        <v>2054.59</v>
      </c>
      <c r="I3320" s="75">
        <f>+H3320+G3320</f>
        <v>19953.64</v>
      </c>
      <c r="J3320" s="66" t="s">
        <v>167</v>
      </c>
    </row>
    <row r="3321" spans="1:10" hidden="1" outlineLevel="1" x14ac:dyDescent="0.2">
      <c r="A3321" s="55"/>
      <c r="B3321" s="77" t="s">
        <v>758</v>
      </c>
      <c r="C3321" s="56"/>
      <c r="D3321" s="56"/>
      <c r="E3321" s="57"/>
      <c r="F3321" s="57"/>
      <c r="G3321" s="57"/>
      <c r="H3321" s="57"/>
      <c r="I3321" s="58"/>
      <c r="J3321" s="63"/>
    </row>
    <row r="3322" spans="1:10" hidden="1" outlineLevel="1" x14ac:dyDescent="0.2">
      <c r="A3322" s="55"/>
      <c r="B3322" s="77" t="s">
        <v>169</v>
      </c>
      <c r="C3322" s="78">
        <v>1</v>
      </c>
      <c r="D3322" s="78" t="s">
        <v>158</v>
      </c>
      <c r="E3322" s="57"/>
      <c r="F3322" s="57"/>
      <c r="G3322" s="57"/>
      <c r="H3322" s="57"/>
      <c r="I3322" s="58"/>
      <c r="J3322" s="63"/>
    </row>
    <row r="3323" spans="1:10" hidden="1" outlineLevel="1" x14ac:dyDescent="0.2">
      <c r="A3323" s="55"/>
      <c r="B3323" s="77" t="s">
        <v>170</v>
      </c>
      <c r="C3323" s="78"/>
      <c r="D3323" s="78"/>
      <c r="E3323" s="57"/>
      <c r="F3323" s="57"/>
      <c r="G3323" s="57"/>
      <c r="H3323" s="57"/>
      <c r="I3323" s="58"/>
      <c r="J3323" s="63"/>
    </row>
    <row r="3324" spans="1:10" hidden="1" outlineLevel="1" x14ac:dyDescent="0.2">
      <c r="B3324" s="60" t="s">
        <v>724</v>
      </c>
      <c r="C3324" s="78">
        <v>2</v>
      </c>
      <c r="D3324" s="61" t="s">
        <v>158</v>
      </c>
      <c r="E3324" s="79">
        <v>46.61</v>
      </c>
      <c r="F3324" s="79">
        <v>8.39</v>
      </c>
      <c r="G3324" s="79">
        <f t="shared" ref="G3324:G3337" si="48">ROUND((C3324*(E3324)),2)</f>
        <v>93.22</v>
      </c>
      <c r="H3324" s="79">
        <f>ROUND((C3324*(F3324)),2)</f>
        <v>16.78</v>
      </c>
    </row>
    <row r="3325" spans="1:10" hidden="1" outlineLevel="1" x14ac:dyDescent="0.2">
      <c r="B3325" s="60" t="s">
        <v>725</v>
      </c>
      <c r="C3325" s="78">
        <v>2</v>
      </c>
      <c r="D3325" s="61" t="s">
        <v>158</v>
      </c>
      <c r="E3325" s="79">
        <v>19.489999999999998</v>
      </c>
      <c r="F3325" s="79">
        <v>3.51</v>
      </c>
      <c r="G3325" s="79">
        <f t="shared" si="48"/>
        <v>38.979999999999997</v>
      </c>
      <c r="H3325" s="79">
        <f>ROUND((C3325*(F3325)),2)</f>
        <v>7.02</v>
      </c>
    </row>
    <row r="3326" spans="1:10" hidden="1" outlineLevel="1" x14ac:dyDescent="0.2">
      <c r="B3326" s="60" t="s">
        <v>726</v>
      </c>
      <c r="C3326" s="78">
        <v>2</v>
      </c>
      <c r="D3326" s="61" t="s">
        <v>158</v>
      </c>
      <c r="E3326" s="79">
        <v>156.78</v>
      </c>
      <c r="F3326" s="79">
        <v>28.22</v>
      </c>
      <c r="G3326" s="79">
        <f t="shared" si="48"/>
        <v>313.56</v>
      </c>
      <c r="H3326" s="79">
        <f>ROUND((C3326*(F3326)),2)</f>
        <v>56.44</v>
      </c>
    </row>
    <row r="3327" spans="1:10" hidden="1" outlineLevel="1" x14ac:dyDescent="0.2">
      <c r="B3327" s="60" t="s">
        <v>748</v>
      </c>
      <c r="C3327" s="78">
        <v>2</v>
      </c>
      <c r="D3327" s="61" t="s">
        <v>158</v>
      </c>
      <c r="E3327" s="79">
        <v>241.53</v>
      </c>
      <c r="F3327" s="79">
        <v>43.48</v>
      </c>
      <c r="G3327" s="79">
        <f t="shared" si="48"/>
        <v>483.06</v>
      </c>
      <c r="H3327" s="79">
        <f>ROUND((C3327*(F3327)),2)</f>
        <v>86.96</v>
      </c>
    </row>
    <row r="3328" spans="1:10" hidden="1" outlineLevel="1" x14ac:dyDescent="0.2">
      <c r="B3328" s="60" t="s">
        <v>759</v>
      </c>
      <c r="C3328" s="78">
        <v>1</v>
      </c>
      <c r="D3328" s="61" t="s">
        <v>158</v>
      </c>
      <c r="E3328" s="90">
        <v>6685</v>
      </c>
      <c r="F3328" s="79">
        <v>1203.3</v>
      </c>
      <c r="G3328" s="79">
        <f t="shared" si="48"/>
        <v>6685</v>
      </c>
      <c r="H3328" s="79">
        <f t="shared" ref="H3328:H3337" si="49">ROUND((C3328*(F3328)),2)</f>
        <v>1203.3</v>
      </c>
    </row>
    <row r="3329" spans="1:10" hidden="1" outlineLevel="1" x14ac:dyDescent="0.2">
      <c r="B3329" s="60" t="s">
        <v>760</v>
      </c>
      <c r="C3329" s="78">
        <v>1</v>
      </c>
      <c r="D3329" s="61" t="s">
        <v>158</v>
      </c>
      <c r="E3329" s="90">
        <v>1483.05</v>
      </c>
      <c r="F3329" s="79">
        <v>266.95</v>
      </c>
      <c r="G3329" s="79">
        <f t="shared" si="48"/>
        <v>1483.05</v>
      </c>
      <c r="H3329" s="79">
        <f t="shared" si="49"/>
        <v>266.95</v>
      </c>
    </row>
    <row r="3330" spans="1:10" hidden="1" outlineLevel="1" x14ac:dyDescent="0.2">
      <c r="B3330" s="60" t="s">
        <v>761</v>
      </c>
      <c r="C3330" s="78">
        <v>1</v>
      </c>
      <c r="D3330" s="61" t="s">
        <v>158</v>
      </c>
      <c r="E3330" s="79">
        <v>592.37</v>
      </c>
      <c r="F3330" s="79">
        <v>106.63</v>
      </c>
      <c r="G3330" s="79">
        <f t="shared" si="48"/>
        <v>592.37</v>
      </c>
      <c r="H3330" s="79">
        <f t="shared" si="49"/>
        <v>106.63</v>
      </c>
    </row>
    <row r="3331" spans="1:10" hidden="1" outlineLevel="1" x14ac:dyDescent="0.2">
      <c r="B3331" s="60" t="s">
        <v>752</v>
      </c>
      <c r="C3331" s="78">
        <v>1</v>
      </c>
      <c r="D3331" s="61" t="s">
        <v>158</v>
      </c>
      <c r="E3331" s="90">
        <v>20.25</v>
      </c>
      <c r="F3331" s="79">
        <v>3.65</v>
      </c>
      <c r="G3331" s="79">
        <f t="shared" si="48"/>
        <v>20.25</v>
      </c>
      <c r="H3331" s="79">
        <f t="shared" si="49"/>
        <v>3.65</v>
      </c>
    </row>
    <row r="3332" spans="1:10" hidden="1" outlineLevel="1" x14ac:dyDescent="0.2">
      <c r="B3332" s="60" t="s">
        <v>753</v>
      </c>
      <c r="C3332" s="78">
        <v>1</v>
      </c>
      <c r="D3332" s="61" t="s">
        <v>158</v>
      </c>
      <c r="E3332" s="90">
        <v>101.25</v>
      </c>
      <c r="F3332" s="79">
        <v>18.23</v>
      </c>
      <c r="G3332" s="79">
        <f t="shared" si="48"/>
        <v>101.25</v>
      </c>
      <c r="H3332" s="79">
        <f t="shared" si="49"/>
        <v>18.23</v>
      </c>
    </row>
    <row r="3333" spans="1:10" hidden="1" outlineLevel="1" x14ac:dyDescent="0.2">
      <c r="B3333" s="60" t="s">
        <v>754</v>
      </c>
      <c r="C3333" s="78">
        <v>1</v>
      </c>
      <c r="D3333" s="61" t="s">
        <v>158</v>
      </c>
      <c r="E3333" s="90">
        <v>25</v>
      </c>
      <c r="F3333" s="79">
        <v>4.5</v>
      </c>
      <c r="G3333" s="79">
        <f t="shared" si="48"/>
        <v>25</v>
      </c>
      <c r="H3333" s="79">
        <f t="shared" si="49"/>
        <v>4.5</v>
      </c>
    </row>
    <row r="3334" spans="1:10" hidden="1" outlineLevel="1" x14ac:dyDescent="0.2">
      <c r="B3334" s="60" t="s">
        <v>732</v>
      </c>
      <c r="C3334" s="78">
        <v>0.05</v>
      </c>
      <c r="D3334" s="61" t="s">
        <v>184</v>
      </c>
      <c r="E3334" s="79">
        <v>838.98</v>
      </c>
      <c r="F3334" s="79">
        <v>151.02000000000001</v>
      </c>
      <c r="G3334" s="79">
        <f t="shared" si="48"/>
        <v>41.95</v>
      </c>
      <c r="H3334" s="79">
        <f t="shared" si="49"/>
        <v>7.55</v>
      </c>
    </row>
    <row r="3335" spans="1:10" hidden="1" outlineLevel="1" x14ac:dyDescent="0.2">
      <c r="B3335" s="60" t="s">
        <v>733</v>
      </c>
      <c r="C3335" s="78">
        <v>0.25</v>
      </c>
      <c r="D3335" s="61" t="s">
        <v>158</v>
      </c>
      <c r="E3335" s="79">
        <v>18.64</v>
      </c>
      <c r="F3335" s="79">
        <v>3.36</v>
      </c>
      <c r="G3335" s="79">
        <f t="shared" si="48"/>
        <v>4.66</v>
      </c>
      <c r="H3335" s="79">
        <f t="shared" si="49"/>
        <v>0.84</v>
      </c>
    </row>
    <row r="3336" spans="1:10" hidden="1" outlineLevel="1" x14ac:dyDescent="0.2">
      <c r="B3336" s="60" t="s">
        <v>734</v>
      </c>
      <c r="C3336" s="78">
        <v>2</v>
      </c>
      <c r="D3336" s="61" t="s">
        <v>158</v>
      </c>
      <c r="E3336" s="79">
        <v>1930.2299999999998</v>
      </c>
      <c r="F3336" s="79">
        <v>89.19</v>
      </c>
      <c r="G3336" s="79">
        <f t="shared" si="48"/>
        <v>3860.46</v>
      </c>
      <c r="H3336" s="79">
        <f t="shared" si="49"/>
        <v>178.38</v>
      </c>
    </row>
    <row r="3337" spans="1:10" hidden="1" outlineLevel="1" x14ac:dyDescent="0.2">
      <c r="B3337" s="60" t="s">
        <v>755</v>
      </c>
      <c r="C3337" s="78">
        <v>1</v>
      </c>
      <c r="D3337" s="61" t="s">
        <v>158</v>
      </c>
      <c r="E3337" s="79">
        <v>1853.3099999999997</v>
      </c>
      <c r="F3337" s="79">
        <v>97.36</v>
      </c>
      <c r="G3337" s="79">
        <f t="shared" si="48"/>
        <v>1853.31</v>
      </c>
      <c r="H3337" s="79">
        <f t="shared" si="49"/>
        <v>97.36</v>
      </c>
    </row>
    <row r="3338" spans="1:10" hidden="1" outlineLevel="1" x14ac:dyDescent="0.2">
      <c r="A3338" s="55"/>
      <c r="B3338" s="77" t="s">
        <v>697</v>
      </c>
      <c r="C3338" s="78"/>
      <c r="D3338" s="78"/>
      <c r="E3338" s="57"/>
      <c r="F3338" s="57"/>
      <c r="G3338" s="57"/>
      <c r="H3338" s="57"/>
      <c r="I3338" s="58"/>
      <c r="J3338" s="63"/>
    </row>
    <row r="3339" spans="1:10" hidden="1" outlineLevel="1" x14ac:dyDescent="0.2">
      <c r="B3339" s="89" t="s">
        <v>756</v>
      </c>
      <c r="C3339" s="78">
        <v>1</v>
      </c>
      <c r="D3339" s="78" t="s">
        <v>158</v>
      </c>
      <c r="E3339" s="79">
        <v>2302.9299999999998</v>
      </c>
      <c r="F3339" s="79">
        <v>0</v>
      </c>
      <c r="G3339" s="79">
        <f>ROUND((C3339*(E3339)),2)</f>
        <v>2302.9299999999998</v>
      </c>
      <c r="H3339" s="79">
        <f>ROUND((C3339*(F3339)),2)</f>
        <v>0</v>
      </c>
    </row>
    <row r="3340" spans="1:10" hidden="1" outlineLevel="1" x14ac:dyDescent="0.2">
      <c r="A3340" s="62"/>
      <c r="B3340" s="76" t="s">
        <v>174</v>
      </c>
      <c r="C3340" s="78"/>
      <c r="D3340" s="78"/>
      <c r="E3340" s="79"/>
      <c r="F3340" s="79"/>
      <c r="G3340" s="79">
        <f>SUM(G3324:G3339)</f>
        <v>17899.05</v>
      </c>
      <c r="H3340" s="79">
        <f>SUM(H3324:H3339)</f>
        <v>2054.59</v>
      </c>
      <c r="I3340" s="79">
        <f>SUM(G3340:H3340)</f>
        <v>19953.64</v>
      </c>
    </row>
    <row r="3341" spans="1:10" collapsed="1" x14ac:dyDescent="0.2">
      <c r="A3341" s="62"/>
      <c r="C3341" s="78"/>
      <c r="D3341" s="78"/>
      <c r="E3341" s="79"/>
      <c r="F3341" s="79"/>
      <c r="G3341" s="79"/>
      <c r="H3341" s="79"/>
      <c r="I3341" s="79"/>
    </row>
    <row r="3342" spans="1:10" x14ac:dyDescent="0.2">
      <c r="A3342" s="71">
        <f>+A3320+0.01</f>
        <v>116.12000000000006</v>
      </c>
      <c r="B3342" s="72" t="s">
        <v>762</v>
      </c>
      <c r="C3342" s="73">
        <v>1</v>
      </c>
      <c r="D3342" s="73" t="s">
        <v>158</v>
      </c>
      <c r="E3342" s="74"/>
      <c r="F3342" s="74"/>
      <c r="G3342" s="74">
        <f>+G3362/C3344</f>
        <v>15889.05</v>
      </c>
      <c r="H3342" s="74">
        <f>+H3362/C3344</f>
        <v>1692.7900000000002</v>
      </c>
      <c r="I3342" s="75">
        <f>+H3342+G3342</f>
        <v>17581.84</v>
      </c>
      <c r="J3342" s="66" t="s">
        <v>167</v>
      </c>
    </row>
    <row r="3343" spans="1:10" hidden="1" outlineLevel="1" x14ac:dyDescent="0.2">
      <c r="A3343" s="55"/>
      <c r="B3343" s="77" t="s">
        <v>763</v>
      </c>
      <c r="C3343" s="56"/>
      <c r="D3343" s="56"/>
      <c r="E3343" s="57"/>
      <c r="F3343" s="57"/>
      <c r="G3343" s="57"/>
      <c r="H3343" s="57"/>
      <c r="I3343" s="58"/>
      <c r="J3343" s="63"/>
    </row>
    <row r="3344" spans="1:10" hidden="1" outlineLevel="1" x14ac:dyDescent="0.2">
      <c r="A3344" s="55"/>
      <c r="B3344" s="77" t="s">
        <v>169</v>
      </c>
      <c r="C3344" s="78">
        <v>1</v>
      </c>
      <c r="D3344" s="78" t="s">
        <v>158</v>
      </c>
      <c r="E3344" s="57"/>
      <c r="F3344" s="57"/>
      <c r="G3344" s="57"/>
      <c r="H3344" s="57"/>
      <c r="I3344" s="58"/>
      <c r="J3344" s="63"/>
    </row>
    <row r="3345" spans="1:10" hidden="1" outlineLevel="1" x14ac:dyDescent="0.2">
      <c r="A3345" s="55"/>
      <c r="B3345" s="77" t="s">
        <v>170</v>
      </c>
      <c r="C3345" s="78"/>
      <c r="D3345" s="78"/>
      <c r="E3345" s="57"/>
      <c r="F3345" s="57"/>
      <c r="G3345" s="57"/>
      <c r="H3345" s="57"/>
      <c r="I3345" s="58"/>
      <c r="J3345" s="63"/>
    </row>
    <row r="3346" spans="1:10" hidden="1" outlineLevel="1" x14ac:dyDescent="0.2">
      <c r="B3346" s="60" t="s">
        <v>724</v>
      </c>
      <c r="C3346" s="78">
        <v>2</v>
      </c>
      <c r="D3346" s="61" t="s">
        <v>158</v>
      </c>
      <c r="E3346" s="79">
        <v>46.61</v>
      </c>
      <c r="F3346" s="79">
        <v>8.39</v>
      </c>
      <c r="G3346" s="79">
        <f t="shared" ref="G3346:G3359" si="50">ROUND((C3346*(E3346)),2)</f>
        <v>93.22</v>
      </c>
      <c r="H3346" s="79">
        <f>ROUND((C3346*(F3346)),2)</f>
        <v>16.78</v>
      </c>
    </row>
    <row r="3347" spans="1:10" hidden="1" outlineLevel="1" x14ac:dyDescent="0.2">
      <c r="B3347" s="60" t="s">
        <v>725</v>
      </c>
      <c r="C3347" s="78">
        <v>2</v>
      </c>
      <c r="D3347" s="61" t="s">
        <v>158</v>
      </c>
      <c r="E3347" s="79">
        <v>19.489999999999998</v>
      </c>
      <c r="F3347" s="79">
        <v>3.51</v>
      </c>
      <c r="G3347" s="79">
        <f t="shared" si="50"/>
        <v>38.979999999999997</v>
      </c>
      <c r="H3347" s="79">
        <f>ROUND((C3347*(F3347)),2)</f>
        <v>7.02</v>
      </c>
    </row>
    <row r="3348" spans="1:10" hidden="1" outlineLevel="1" x14ac:dyDescent="0.2">
      <c r="B3348" s="60" t="s">
        <v>726</v>
      </c>
      <c r="C3348" s="78">
        <v>2</v>
      </c>
      <c r="D3348" s="61" t="s">
        <v>158</v>
      </c>
      <c r="E3348" s="79">
        <v>156.78</v>
      </c>
      <c r="F3348" s="79">
        <v>28.22</v>
      </c>
      <c r="G3348" s="79">
        <f t="shared" si="50"/>
        <v>313.56</v>
      </c>
      <c r="H3348" s="79">
        <f>ROUND((C3348*(F3348)),2)</f>
        <v>56.44</v>
      </c>
    </row>
    <row r="3349" spans="1:10" hidden="1" outlineLevel="1" x14ac:dyDescent="0.2">
      <c r="B3349" s="60" t="s">
        <v>748</v>
      </c>
      <c r="C3349" s="78">
        <v>2</v>
      </c>
      <c r="D3349" s="61" t="s">
        <v>158</v>
      </c>
      <c r="E3349" s="79">
        <v>241.53</v>
      </c>
      <c r="F3349" s="79">
        <v>43.48</v>
      </c>
      <c r="G3349" s="79">
        <f t="shared" si="50"/>
        <v>483.06</v>
      </c>
      <c r="H3349" s="79">
        <f>ROUND((C3349*(F3349)),2)</f>
        <v>86.96</v>
      </c>
    </row>
    <row r="3350" spans="1:10" hidden="1" outlineLevel="1" x14ac:dyDescent="0.2">
      <c r="B3350" s="60" t="s">
        <v>764</v>
      </c>
      <c r="C3350" s="78">
        <v>1</v>
      </c>
      <c r="D3350" s="61" t="s">
        <v>158</v>
      </c>
      <c r="E3350" s="90">
        <v>4675</v>
      </c>
      <c r="F3350" s="79">
        <v>841.5</v>
      </c>
      <c r="G3350" s="79">
        <f t="shared" si="50"/>
        <v>4675</v>
      </c>
      <c r="H3350" s="79">
        <f t="shared" ref="H3350:H3359" si="51">ROUND((C3350*(F3350)),2)</f>
        <v>841.5</v>
      </c>
    </row>
    <row r="3351" spans="1:10" hidden="1" outlineLevel="1" x14ac:dyDescent="0.2">
      <c r="B3351" s="60" t="s">
        <v>765</v>
      </c>
      <c r="C3351" s="78">
        <v>1</v>
      </c>
      <c r="D3351" s="61" t="s">
        <v>158</v>
      </c>
      <c r="E3351" s="90">
        <v>1483.05</v>
      </c>
      <c r="F3351" s="79">
        <v>266.95</v>
      </c>
      <c r="G3351" s="79">
        <f t="shared" si="50"/>
        <v>1483.05</v>
      </c>
      <c r="H3351" s="79">
        <f t="shared" si="51"/>
        <v>266.95</v>
      </c>
    </row>
    <row r="3352" spans="1:10" hidden="1" outlineLevel="1" x14ac:dyDescent="0.2">
      <c r="B3352" s="60" t="s">
        <v>761</v>
      </c>
      <c r="C3352" s="78">
        <v>1</v>
      </c>
      <c r="D3352" s="61" t="s">
        <v>158</v>
      </c>
      <c r="E3352" s="79">
        <v>592.37</v>
      </c>
      <c r="F3352" s="79">
        <v>106.63</v>
      </c>
      <c r="G3352" s="79">
        <f t="shared" si="50"/>
        <v>592.37</v>
      </c>
      <c r="H3352" s="79">
        <f t="shared" si="51"/>
        <v>106.63</v>
      </c>
    </row>
    <row r="3353" spans="1:10" hidden="1" outlineLevel="1" x14ac:dyDescent="0.2">
      <c r="B3353" s="60" t="s">
        <v>752</v>
      </c>
      <c r="C3353" s="78">
        <v>1</v>
      </c>
      <c r="D3353" s="61" t="s">
        <v>158</v>
      </c>
      <c r="E3353" s="90">
        <v>20.25</v>
      </c>
      <c r="F3353" s="79">
        <v>3.65</v>
      </c>
      <c r="G3353" s="79">
        <f t="shared" si="50"/>
        <v>20.25</v>
      </c>
      <c r="H3353" s="79">
        <f t="shared" si="51"/>
        <v>3.65</v>
      </c>
    </row>
    <row r="3354" spans="1:10" hidden="1" outlineLevel="1" x14ac:dyDescent="0.2">
      <c r="B3354" s="60" t="s">
        <v>753</v>
      </c>
      <c r="C3354" s="78">
        <v>1</v>
      </c>
      <c r="D3354" s="61" t="s">
        <v>158</v>
      </c>
      <c r="E3354" s="90">
        <v>101.25</v>
      </c>
      <c r="F3354" s="79">
        <v>18.23</v>
      </c>
      <c r="G3354" s="79">
        <f t="shared" si="50"/>
        <v>101.25</v>
      </c>
      <c r="H3354" s="79">
        <f t="shared" si="51"/>
        <v>18.23</v>
      </c>
    </row>
    <row r="3355" spans="1:10" hidden="1" outlineLevel="1" x14ac:dyDescent="0.2">
      <c r="B3355" s="60" t="s">
        <v>754</v>
      </c>
      <c r="C3355" s="78">
        <v>1</v>
      </c>
      <c r="D3355" s="61" t="s">
        <v>158</v>
      </c>
      <c r="E3355" s="90">
        <v>25</v>
      </c>
      <c r="F3355" s="79">
        <v>4.5</v>
      </c>
      <c r="G3355" s="79">
        <f t="shared" si="50"/>
        <v>25</v>
      </c>
      <c r="H3355" s="79">
        <f t="shared" si="51"/>
        <v>4.5</v>
      </c>
    </row>
    <row r="3356" spans="1:10" hidden="1" outlineLevel="1" x14ac:dyDescent="0.2">
      <c r="B3356" s="60" t="s">
        <v>732</v>
      </c>
      <c r="C3356" s="78">
        <v>0.05</v>
      </c>
      <c r="D3356" s="61" t="s">
        <v>184</v>
      </c>
      <c r="E3356" s="79">
        <v>838.98</v>
      </c>
      <c r="F3356" s="79">
        <v>151.02000000000001</v>
      </c>
      <c r="G3356" s="79">
        <f t="shared" si="50"/>
        <v>41.95</v>
      </c>
      <c r="H3356" s="79">
        <f t="shared" si="51"/>
        <v>7.55</v>
      </c>
    </row>
    <row r="3357" spans="1:10" hidden="1" outlineLevel="1" x14ac:dyDescent="0.2">
      <c r="B3357" s="60" t="s">
        <v>733</v>
      </c>
      <c r="C3357" s="78">
        <v>0.25</v>
      </c>
      <c r="D3357" s="61" t="s">
        <v>158</v>
      </c>
      <c r="E3357" s="79">
        <v>18.64</v>
      </c>
      <c r="F3357" s="79">
        <v>3.36</v>
      </c>
      <c r="G3357" s="79">
        <f t="shared" si="50"/>
        <v>4.66</v>
      </c>
      <c r="H3357" s="79">
        <f t="shared" si="51"/>
        <v>0.84</v>
      </c>
    </row>
    <row r="3358" spans="1:10" hidden="1" outlineLevel="1" x14ac:dyDescent="0.2">
      <c r="B3358" s="60" t="s">
        <v>734</v>
      </c>
      <c r="C3358" s="78">
        <v>2</v>
      </c>
      <c r="D3358" s="61" t="s">
        <v>158</v>
      </c>
      <c r="E3358" s="79">
        <v>1930.2299999999998</v>
      </c>
      <c r="F3358" s="79">
        <v>89.19</v>
      </c>
      <c r="G3358" s="79">
        <f t="shared" si="50"/>
        <v>3860.46</v>
      </c>
      <c r="H3358" s="79">
        <f t="shared" si="51"/>
        <v>178.38</v>
      </c>
    </row>
    <row r="3359" spans="1:10" hidden="1" outlineLevel="1" x14ac:dyDescent="0.2">
      <c r="B3359" s="60" t="s">
        <v>755</v>
      </c>
      <c r="C3359" s="78">
        <v>1</v>
      </c>
      <c r="D3359" s="61" t="s">
        <v>158</v>
      </c>
      <c r="E3359" s="79">
        <v>1853.3099999999997</v>
      </c>
      <c r="F3359" s="79">
        <v>97.36</v>
      </c>
      <c r="G3359" s="79">
        <f t="shared" si="50"/>
        <v>1853.31</v>
      </c>
      <c r="H3359" s="79">
        <f t="shared" si="51"/>
        <v>97.36</v>
      </c>
    </row>
    <row r="3360" spans="1:10" hidden="1" outlineLevel="1" x14ac:dyDescent="0.2">
      <c r="A3360" s="55"/>
      <c r="B3360" s="77" t="s">
        <v>697</v>
      </c>
      <c r="C3360" s="78"/>
      <c r="D3360" s="78"/>
      <c r="E3360" s="57"/>
      <c r="F3360" s="57"/>
      <c r="G3360" s="57"/>
      <c r="H3360" s="57"/>
      <c r="I3360" s="58"/>
      <c r="J3360" s="63"/>
    </row>
    <row r="3361" spans="1:10" hidden="1" outlineLevel="1" x14ac:dyDescent="0.2">
      <c r="B3361" s="89" t="s">
        <v>756</v>
      </c>
      <c r="C3361" s="78">
        <v>1</v>
      </c>
      <c r="D3361" s="78" t="s">
        <v>158</v>
      </c>
      <c r="E3361" s="79">
        <v>2302.9299999999998</v>
      </c>
      <c r="F3361" s="79">
        <v>0</v>
      </c>
      <c r="G3361" s="79">
        <f>ROUND((C3361*(E3361)),2)</f>
        <v>2302.9299999999998</v>
      </c>
      <c r="H3361" s="79">
        <f>ROUND((C3361*(F3361)),2)</f>
        <v>0</v>
      </c>
    </row>
    <row r="3362" spans="1:10" hidden="1" outlineLevel="1" x14ac:dyDescent="0.2">
      <c r="A3362" s="62"/>
      <c r="B3362" s="76" t="s">
        <v>174</v>
      </c>
      <c r="C3362" s="78"/>
      <c r="D3362" s="78"/>
      <c r="E3362" s="79"/>
      <c r="F3362" s="79"/>
      <c r="G3362" s="79">
        <f>SUM(G3346:G3361)</f>
        <v>15889.05</v>
      </c>
      <c r="H3362" s="79">
        <f>SUM(H3346:H3361)</f>
        <v>1692.7900000000002</v>
      </c>
      <c r="I3362" s="79">
        <f>SUM(G3362:H3362)</f>
        <v>17581.84</v>
      </c>
    </row>
    <row r="3363" spans="1:10" collapsed="1" x14ac:dyDescent="0.2">
      <c r="A3363" s="62"/>
      <c r="C3363" s="78"/>
      <c r="D3363" s="78"/>
      <c r="E3363" s="79"/>
      <c r="F3363" s="79"/>
      <c r="G3363" s="79"/>
      <c r="H3363" s="79"/>
      <c r="I3363" s="79"/>
    </row>
    <row r="3364" spans="1:10" ht="24" x14ac:dyDescent="0.2">
      <c r="A3364" s="71">
        <f>+A3342+0.01</f>
        <v>116.13000000000007</v>
      </c>
      <c r="B3364" s="72" t="s">
        <v>766</v>
      </c>
      <c r="C3364" s="73">
        <v>1</v>
      </c>
      <c r="D3364" s="73" t="s">
        <v>158</v>
      </c>
      <c r="E3364" s="74"/>
      <c r="F3364" s="74"/>
      <c r="G3364" s="74">
        <f>+G3384/C3366</f>
        <v>138841.38</v>
      </c>
      <c r="H3364" s="74">
        <f>+H3384/C3366</f>
        <v>23824.210000000003</v>
      </c>
      <c r="I3364" s="75">
        <f>+H3364+G3364</f>
        <v>162665.59</v>
      </c>
      <c r="J3364" s="66" t="s">
        <v>167</v>
      </c>
    </row>
    <row r="3365" spans="1:10" ht="24" hidden="1" outlineLevel="1" x14ac:dyDescent="0.2">
      <c r="A3365" s="55"/>
      <c r="B3365" s="77" t="s">
        <v>767</v>
      </c>
      <c r="C3365" s="56"/>
      <c r="D3365" s="56"/>
      <c r="E3365" s="57"/>
      <c r="F3365" s="57"/>
      <c r="G3365" s="57"/>
      <c r="H3365" s="57"/>
      <c r="I3365" s="58"/>
      <c r="J3365" s="63"/>
    </row>
    <row r="3366" spans="1:10" hidden="1" outlineLevel="1" x14ac:dyDescent="0.2">
      <c r="A3366" s="55"/>
      <c r="B3366" s="77" t="s">
        <v>169</v>
      </c>
      <c r="C3366" s="78">
        <v>1</v>
      </c>
      <c r="D3366" s="78" t="s">
        <v>158</v>
      </c>
      <c r="E3366" s="57"/>
      <c r="F3366" s="57"/>
      <c r="G3366" s="57"/>
      <c r="H3366" s="57"/>
      <c r="I3366" s="58"/>
      <c r="J3366" s="63"/>
    </row>
    <row r="3367" spans="1:10" hidden="1" outlineLevel="1" x14ac:dyDescent="0.2">
      <c r="A3367" s="55"/>
      <c r="B3367" s="77" t="s">
        <v>170</v>
      </c>
      <c r="C3367" s="78"/>
      <c r="D3367" s="78"/>
      <c r="E3367" s="57"/>
      <c r="F3367" s="57"/>
      <c r="G3367" s="57"/>
      <c r="H3367" s="57"/>
      <c r="I3367" s="58"/>
      <c r="J3367" s="63"/>
    </row>
    <row r="3368" spans="1:10" hidden="1" outlineLevel="1" x14ac:dyDescent="0.2">
      <c r="B3368" s="60" t="s">
        <v>724</v>
      </c>
      <c r="C3368" s="78">
        <v>2</v>
      </c>
      <c r="D3368" s="61" t="s">
        <v>158</v>
      </c>
      <c r="E3368" s="79">
        <v>46.61</v>
      </c>
      <c r="F3368" s="79">
        <v>8.39</v>
      </c>
      <c r="G3368" s="79">
        <f t="shared" ref="G3368:G3381" si="52">ROUND((C3368*(E3368)),2)</f>
        <v>93.22</v>
      </c>
      <c r="H3368" s="79">
        <f>ROUND((C3368*(F3368)),2)</f>
        <v>16.78</v>
      </c>
    </row>
    <row r="3369" spans="1:10" hidden="1" outlineLevel="1" x14ac:dyDescent="0.2">
      <c r="B3369" s="60" t="s">
        <v>725</v>
      </c>
      <c r="C3369" s="78">
        <v>2</v>
      </c>
      <c r="D3369" s="61" t="s">
        <v>158</v>
      </c>
      <c r="E3369" s="79">
        <v>19.489999999999998</v>
      </c>
      <c r="F3369" s="79">
        <v>3.51</v>
      </c>
      <c r="G3369" s="79">
        <f t="shared" si="52"/>
        <v>38.979999999999997</v>
      </c>
      <c r="H3369" s="79">
        <f>ROUND((C3369*(F3369)),2)</f>
        <v>7.02</v>
      </c>
    </row>
    <row r="3370" spans="1:10" hidden="1" outlineLevel="1" x14ac:dyDescent="0.2">
      <c r="B3370" s="60" t="s">
        <v>726</v>
      </c>
      <c r="C3370" s="78">
        <v>2</v>
      </c>
      <c r="D3370" s="61" t="s">
        <v>158</v>
      </c>
      <c r="E3370" s="79">
        <v>156.78</v>
      </c>
      <c r="F3370" s="79">
        <v>28.22</v>
      </c>
      <c r="G3370" s="79">
        <f t="shared" si="52"/>
        <v>313.56</v>
      </c>
      <c r="H3370" s="79">
        <f>ROUND((C3370*(F3370)),2)</f>
        <v>56.44</v>
      </c>
    </row>
    <row r="3371" spans="1:10" hidden="1" outlineLevel="1" x14ac:dyDescent="0.2">
      <c r="B3371" s="60" t="s">
        <v>748</v>
      </c>
      <c r="C3371" s="78">
        <v>2</v>
      </c>
      <c r="D3371" s="61" t="s">
        <v>158</v>
      </c>
      <c r="E3371" s="79">
        <v>241.53</v>
      </c>
      <c r="F3371" s="79">
        <v>43.48</v>
      </c>
      <c r="G3371" s="79">
        <f t="shared" si="52"/>
        <v>483.06</v>
      </c>
      <c r="H3371" s="79">
        <f>ROUND((C3371*(F3371)),2)</f>
        <v>86.96</v>
      </c>
    </row>
    <row r="3372" spans="1:10" hidden="1" outlineLevel="1" x14ac:dyDescent="0.2">
      <c r="B3372" s="60" t="s">
        <v>768</v>
      </c>
      <c r="C3372" s="78">
        <v>1</v>
      </c>
      <c r="D3372" s="61" t="s">
        <v>158</v>
      </c>
      <c r="E3372" s="90">
        <v>127627.33</v>
      </c>
      <c r="F3372" s="79">
        <v>22972.92</v>
      </c>
      <c r="G3372" s="79">
        <f t="shared" si="52"/>
        <v>127627.33</v>
      </c>
      <c r="H3372" s="79">
        <f t="shared" ref="H3372:H3381" si="53">ROUND((C3372*(F3372)),2)</f>
        <v>22972.92</v>
      </c>
    </row>
    <row r="3373" spans="1:10" hidden="1" outlineLevel="1" x14ac:dyDescent="0.2">
      <c r="B3373" s="60" t="s">
        <v>765</v>
      </c>
      <c r="C3373" s="78">
        <v>1</v>
      </c>
      <c r="D3373" s="61" t="s">
        <v>158</v>
      </c>
      <c r="E3373" s="90">
        <v>1483.05</v>
      </c>
      <c r="F3373" s="79">
        <v>266.95</v>
      </c>
      <c r="G3373" s="79">
        <f t="shared" si="52"/>
        <v>1483.05</v>
      </c>
      <c r="H3373" s="79">
        <f t="shared" si="53"/>
        <v>266.95</v>
      </c>
    </row>
    <row r="3374" spans="1:10" hidden="1" outlineLevel="1" x14ac:dyDescent="0.2">
      <c r="B3374" s="60" t="s">
        <v>761</v>
      </c>
      <c r="C3374" s="78">
        <v>1</v>
      </c>
      <c r="D3374" s="61" t="s">
        <v>158</v>
      </c>
      <c r="E3374" s="79">
        <v>592.37</v>
      </c>
      <c r="F3374" s="79">
        <v>106.63</v>
      </c>
      <c r="G3374" s="79">
        <f t="shared" si="52"/>
        <v>592.37</v>
      </c>
      <c r="H3374" s="79">
        <f t="shared" si="53"/>
        <v>106.63</v>
      </c>
    </row>
    <row r="3375" spans="1:10" hidden="1" outlineLevel="1" x14ac:dyDescent="0.2">
      <c r="B3375" s="60" t="s">
        <v>752</v>
      </c>
      <c r="C3375" s="78">
        <v>1</v>
      </c>
      <c r="D3375" s="61" t="s">
        <v>158</v>
      </c>
      <c r="E3375" s="90">
        <v>20.25</v>
      </c>
      <c r="F3375" s="79">
        <v>3.65</v>
      </c>
      <c r="G3375" s="79">
        <f t="shared" si="52"/>
        <v>20.25</v>
      </c>
      <c r="H3375" s="79">
        <f t="shared" si="53"/>
        <v>3.65</v>
      </c>
    </row>
    <row r="3376" spans="1:10" hidden="1" outlineLevel="1" x14ac:dyDescent="0.2">
      <c r="B3376" s="60" t="s">
        <v>753</v>
      </c>
      <c r="C3376" s="78">
        <v>1</v>
      </c>
      <c r="D3376" s="61" t="s">
        <v>158</v>
      </c>
      <c r="E3376" s="90">
        <v>101.25</v>
      </c>
      <c r="F3376" s="79">
        <v>18.23</v>
      </c>
      <c r="G3376" s="79">
        <f t="shared" si="52"/>
        <v>101.25</v>
      </c>
      <c r="H3376" s="79">
        <f t="shared" si="53"/>
        <v>18.23</v>
      </c>
    </row>
    <row r="3377" spans="1:10" hidden="1" outlineLevel="1" x14ac:dyDescent="0.2">
      <c r="B3377" s="60" t="s">
        <v>754</v>
      </c>
      <c r="C3377" s="78">
        <v>1</v>
      </c>
      <c r="D3377" s="61" t="s">
        <v>158</v>
      </c>
      <c r="E3377" s="90">
        <v>25</v>
      </c>
      <c r="F3377" s="79">
        <v>4.5</v>
      </c>
      <c r="G3377" s="79">
        <f t="shared" si="52"/>
        <v>25</v>
      </c>
      <c r="H3377" s="79">
        <f t="shared" si="53"/>
        <v>4.5</v>
      </c>
    </row>
    <row r="3378" spans="1:10" hidden="1" outlineLevel="1" x14ac:dyDescent="0.2">
      <c r="B3378" s="60" t="s">
        <v>732</v>
      </c>
      <c r="C3378" s="78">
        <v>0.05</v>
      </c>
      <c r="D3378" s="61" t="s">
        <v>184</v>
      </c>
      <c r="E3378" s="79">
        <v>838.98</v>
      </c>
      <c r="F3378" s="79">
        <v>151.02000000000001</v>
      </c>
      <c r="G3378" s="79">
        <f t="shared" si="52"/>
        <v>41.95</v>
      </c>
      <c r="H3378" s="79">
        <f t="shared" si="53"/>
        <v>7.55</v>
      </c>
    </row>
    <row r="3379" spans="1:10" hidden="1" outlineLevel="1" x14ac:dyDescent="0.2">
      <c r="B3379" s="60" t="s">
        <v>733</v>
      </c>
      <c r="C3379" s="78">
        <v>0.25</v>
      </c>
      <c r="D3379" s="61" t="s">
        <v>158</v>
      </c>
      <c r="E3379" s="79">
        <v>18.64</v>
      </c>
      <c r="F3379" s="79">
        <v>3.36</v>
      </c>
      <c r="G3379" s="79">
        <f t="shared" si="52"/>
        <v>4.66</v>
      </c>
      <c r="H3379" s="79">
        <f t="shared" si="53"/>
        <v>0.84</v>
      </c>
    </row>
    <row r="3380" spans="1:10" hidden="1" outlineLevel="1" x14ac:dyDescent="0.2">
      <c r="B3380" s="60" t="s">
        <v>734</v>
      </c>
      <c r="C3380" s="78">
        <v>2</v>
      </c>
      <c r="D3380" s="61" t="s">
        <v>158</v>
      </c>
      <c r="E3380" s="79">
        <v>1930.2299999999998</v>
      </c>
      <c r="F3380" s="79">
        <v>89.19</v>
      </c>
      <c r="G3380" s="79">
        <f t="shared" si="52"/>
        <v>3860.46</v>
      </c>
      <c r="H3380" s="79">
        <f t="shared" si="53"/>
        <v>178.38</v>
      </c>
    </row>
    <row r="3381" spans="1:10" hidden="1" outlineLevel="1" x14ac:dyDescent="0.2">
      <c r="B3381" s="60" t="s">
        <v>755</v>
      </c>
      <c r="C3381" s="78">
        <v>1</v>
      </c>
      <c r="D3381" s="61" t="s">
        <v>158</v>
      </c>
      <c r="E3381" s="79">
        <v>1853.3099999999997</v>
      </c>
      <c r="F3381" s="79">
        <v>97.36</v>
      </c>
      <c r="G3381" s="79">
        <f t="shared" si="52"/>
        <v>1853.31</v>
      </c>
      <c r="H3381" s="79">
        <f t="shared" si="53"/>
        <v>97.36</v>
      </c>
    </row>
    <row r="3382" spans="1:10" hidden="1" outlineLevel="1" x14ac:dyDescent="0.2">
      <c r="A3382" s="55"/>
      <c r="B3382" s="77" t="s">
        <v>697</v>
      </c>
      <c r="C3382" s="78"/>
      <c r="D3382" s="78"/>
      <c r="E3382" s="57"/>
      <c r="F3382" s="57"/>
      <c r="G3382" s="57"/>
      <c r="H3382" s="57"/>
      <c r="I3382" s="58"/>
      <c r="J3382" s="63"/>
    </row>
    <row r="3383" spans="1:10" hidden="1" outlineLevel="1" x14ac:dyDescent="0.2">
      <c r="B3383" s="89" t="s">
        <v>756</v>
      </c>
      <c r="C3383" s="78">
        <v>1</v>
      </c>
      <c r="D3383" s="78" t="s">
        <v>158</v>
      </c>
      <c r="E3383" s="79">
        <v>2302.9299999999998</v>
      </c>
      <c r="F3383" s="79">
        <v>0</v>
      </c>
      <c r="G3383" s="79">
        <f>ROUND((C3383*(E3383)),2)</f>
        <v>2302.9299999999998</v>
      </c>
      <c r="H3383" s="79">
        <f>ROUND((C3383*(F3383)),2)</f>
        <v>0</v>
      </c>
    </row>
    <row r="3384" spans="1:10" hidden="1" outlineLevel="1" x14ac:dyDescent="0.2">
      <c r="A3384" s="62"/>
      <c r="B3384" s="76" t="s">
        <v>174</v>
      </c>
      <c r="C3384" s="78"/>
      <c r="D3384" s="78"/>
      <c r="E3384" s="79"/>
      <c r="F3384" s="79"/>
      <c r="G3384" s="79">
        <f>SUM(G3368:G3383)</f>
        <v>138841.38</v>
      </c>
      <c r="H3384" s="79">
        <f>SUM(H3368:H3383)</f>
        <v>23824.210000000003</v>
      </c>
      <c r="I3384" s="79">
        <f>SUM(G3384:H3384)</f>
        <v>162665.59</v>
      </c>
    </row>
    <row r="3385" spans="1:10" collapsed="1" x14ac:dyDescent="0.2">
      <c r="A3385" s="62"/>
      <c r="C3385" s="78"/>
      <c r="D3385" s="78"/>
      <c r="E3385" s="79"/>
      <c r="F3385" s="79"/>
      <c r="G3385" s="79"/>
      <c r="H3385" s="79"/>
      <c r="I3385" s="79"/>
    </row>
    <row r="3386" spans="1:10" x14ac:dyDescent="0.2">
      <c r="A3386" s="71">
        <f>+A3364+0.01</f>
        <v>116.14000000000007</v>
      </c>
      <c r="B3386" s="72" t="s">
        <v>769</v>
      </c>
      <c r="C3386" s="73">
        <v>1</v>
      </c>
      <c r="D3386" s="73" t="s">
        <v>158</v>
      </c>
      <c r="E3386" s="74"/>
      <c r="F3386" s="74"/>
      <c r="G3386" s="74">
        <f>+G3404/C3388</f>
        <v>9674.8499999999985</v>
      </c>
      <c r="H3386" s="74">
        <f>+H3404/C3388</f>
        <v>1326.96</v>
      </c>
      <c r="I3386" s="75">
        <f>+H3386+G3386</f>
        <v>11001.809999999998</v>
      </c>
      <c r="J3386" s="66" t="s">
        <v>167</v>
      </c>
    </row>
    <row r="3387" spans="1:10" hidden="1" outlineLevel="1" x14ac:dyDescent="0.2">
      <c r="A3387" s="55"/>
      <c r="B3387" s="77" t="s">
        <v>770</v>
      </c>
      <c r="C3387" s="56"/>
      <c r="D3387" s="56"/>
      <c r="E3387" s="57"/>
      <c r="F3387" s="57"/>
      <c r="G3387" s="57"/>
      <c r="H3387" s="57"/>
      <c r="I3387" s="58"/>
      <c r="J3387" s="63"/>
    </row>
    <row r="3388" spans="1:10" hidden="1" outlineLevel="1" x14ac:dyDescent="0.2">
      <c r="A3388" s="55"/>
      <c r="B3388" s="77" t="s">
        <v>169</v>
      </c>
      <c r="C3388" s="78">
        <v>1</v>
      </c>
      <c r="D3388" s="78" t="s">
        <v>158</v>
      </c>
      <c r="E3388" s="57"/>
      <c r="F3388" s="57"/>
      <c r="G3388" s="57"/>
      <c r="H3388" s="57"/>
      <c r="I3388" s="58"/>
      <c r="J3388" s="63"/>
    </row>
    <row r="3389" spans="1:10" hidden="1" outlineLevel="1" x14ac:dyDescent="0.2">
      <c r="A3389" s="55"/>
      <c r="B3389" s="77" t="s">
        <v>170</v>
      </c>
      <c r="C3389" s="78"/>
      <c r="D3389" s="78"/>
      <c r="E3389" s="57"/>
      <c r="F3389" s="57"/>
      <c r="G3389" s="57"/>
      <c r="H3389" s="57"/>
      <c r="I3389" s="58"/>
      <c r="J3389" s="63"/>
    </row>
    <row r="3390" spans="1:10" hidden="1" outlineLevel="1" x14ac:dyDescent="0.2">
      <c r="B3390" s="60" t="s">
        <v>724</v>
      </c>
      <c r="C3390" s="78">
        <v>1</v>
      </c>
      <c r="D3390" s="61" t="s">
        <v>158</v>
      </c>
      <c r="E3390" s="79">
        <v>46.61</v>
      </c>
      <c r="F3390" s="79">
        <v>8.39</v>
      </c>
      <c r="G3390" s="79">
        <f t="shared" ref="G3390:G3401" si="54">ROUND((C3390*(E3390)),2)</f>
        <v>46.61</v>
      </c>
      <c r="H3390" s="79">
        <f>ROUND((C3390*(F3390)),2)</f>
        <v>8.39</v>
      </c>
    </row>
    <row r="3391" spans="1:10" hidden="1" outlineLevel="1" x14ac:dyDescent="0.2">
      <c r="B3391" s="60" t="s">
        <v>725</v>
      </c>
      <c r="C3391" s="78">
        <v>1</v>
      </c>
      <c r="D3391" s="61" t="s">
        <v>158</v>
      </c>
      <c r="E3391" s="79">
        <v>19.489999999999998</v>
      </c>
      <c r="F3391" s="79">
        <v>3.51</v>
      </c>
      <c r="G3391" s="79">
        <f t="shared" si="54"/>
        <v>19.489999999999998</v>
      </c>
      <c r="H3391" s="79">
        <f>ROUND((C3391*(F3391)),2)</f>
        <v>3.51</v>
      </c>
    </row>
    <row r="3392" spans="1:10" hidden="1" outlineLevel="1" x14ac:dyDescent="0.2">
      <c r="B3392" s="60" t="s">
        <v>726</v>
      </c>
      <c r="C3392" s="78">
        <v>1</v>
      </c>
      <c r="D3392" s="61" t="s">
        <v>158</v>
      </c>
      <c r="E3392" s="79">
        <v>156.78</v>
      </c>
      <c r="F3392" s="79">
        <v>28.22</v>
      </c>
      <c r="G3392" s="79">
        <f t="shared" si="54"/>
        <v>156.78</v>
      </c>
      <c r="H3392" s="79">
        <f>ROUND((C3392*(F3392)),2)</f>
        <v>28.22</v>
      </c>
    </row>
    <row r="3393" spans="1:10" hidden="1" outlineLevel="1" x14ac:dyDescent="0.2">
      <c r="B3393" s="60" t="s">
        <v>748</v>
      </c>
      <c r="C3393" s="78">
        <v>1</v>
      </c>
      <c r="D3393" s="61" t="s">
        <v>158</v>
      </c>
      <c r="E3393" s="79">
        <v>241.53</v>
      </c>
      <c r="F3393" s="79">
        <v>43.48</v>
      </c>
      <c r="G3393" s="79">
        <f t="shared" si="54"/>
        <v>241.53</v>
      </c>
      <c r="H3393" s="79">
        <f>ROUND((C3393*(F3393)),2)</f>
        <v>43.48</v>
      </c>
    </row>
    <row r="3394" spans="1:10" hidden="1" outlineLevel="1" x14ac:dyDescent="0.2">
      <c r="B3394" s="60" t="s">
        <v>749</v>
      </c>
      <c r="C3394" s="78">
        <v>1</v>
      </c>
      <c r="D3394" s="61" t="s">
        <v>158</v>
      </c>
      <c r="E3394" s="90">
        <v>5665.25</v>
      </c>
      <c r="F3394" s="79">
        <v>1019.75</v>
      </c>
      <c r="G3394" s="79">
        <f t="shared" si="54"/>
        <v>5665.25</v>
      </c>
      <c r="H3394" s="79">
        <f t="shared" ref="H3394:H3401" si="55">ROUND((C3394*(F3394)),2)</f>
        <v>1019.75</v>
      </c>
    </row>
    <row r="3395" spans="1:10" hidden="1" outlineLevel="1" x14ac:dyDescent="0.2">
      <c r="B3395" s="60" t="s">
        <v>750</v>
      </c>
      <c r="C3395" s="78">
        <v>1</v>
      </c>
      <c r="D3395" s="61" t="s">
        <v>158</v>
      </c>
      <c r="E3395" s="90">
        <v>805.08</v>
      </c>
      <c r="F3395" s="79">
        <v>144.91</v>
      </c>
      <c r="G3395" s="79">
        <f t="shared" si="54"/>
        <v>805.08</v>
      </c>
      <c r="H3395" s="79">
        <f t="shared" si="55"/>
        <v>144.91</v>
      </c>
    </row>
    <row r="3396" spans="1:10" hidden="1" outlineLevel="1" x14ac:dyDescent="0.2">
      <c r="B3396" s="60" t="s">
        <v>751</v>
      </c>
      <c r="C3396" s="78">
        <v>1</v>
      </c>
      <c r="D3396" s="61" t="s">
        <v>158</v>
      </c>
      <c r="E3396" s="90">
        <v>244.07</v>
      </c>
      <c r="F3396" s="79">
        <v>43.93</v>
      </c>
      <c r="G3396" s="79">
        <f t="shared" si="54"/>
        <v>244.07</v>
      </c>
      <c r="H3396" s="79">
        <f t="shared" si="55"/>
        <v>43.93</v>
      </c>
    </row>
    <row r="3397" spans="1:10" hidden="1" outlineLevel="1" x14ac:dyDescent="0.2">
      <c r="B3397" s="60" t="s">
        <v>752</v>
      </c>
      <c r="C3397" s="78">
        <v>1</v>
      </c>
      <c r="D3397" s="61" t="s">
        <v>158</v>
      </c>
      <c r="E3397" s="90">
        <v>20.25</v>
      </c>
      <c r="F3397" s="79">
        <v>3.65</v>
      </c>
      <c r="G3397" s="79">
        <f t="shared" si="54"/>
        <v>20.25</v>
      </c>
      <c r="H3397" s="79">
        <f t="shared" si="55"/>
        <v>3.65</v>
      </c>
    </row>
    <row r="3398" spans="1:10" hidden="1" outlineLevel="1" x14ac:dyDescent="0.2">
      <c r="B3398" s="60" t="s">
        <v>753</v>
      </c>
      <c r="C3398" s="78">
        <v>1</v>
      </c>
      <c r="D3398" s="61" t="s">
        <v>158</v>
      </c>
      <c r="E3398" s="90">
        <v>101.25</v>
      </c>
      <c r="F3398" s="79">
        <v>18.23</v>
      </c>
      <c r="G3398" s="79">
        <f t="shared" si="54"/>
        <v>101.25</v>
      </c>
      <c r="H3398" s="79">
        <f t="shared" si="55"/>
        <v>18.23</v>
      </c>
    </row>
    <row r="3399" spans="1:10" hidden="1" outlineLevel="1" x14ac:dyDescent="0.2">
      <c r="B3399" s="60" t="s">
        <v>754</v>
      </c>
      <c r="C3399" s="78">
        <v>1</v>
      </c>
      <c r="D3399" s="61" t="s">
        <v>158</v>
      </c>
      <c r="E3399" s="90">
        <v>25</v>
      </c>
      <c r="F3399" s="79">
        <v>4.5</v>
      </c>
      <c r="G3399" s="79">
        <f t="shared" si="54"/>
        <v>25</v>
      </c>
      <c r="H3399" s="79">
        <f t="shared" si="55"/>
        <v>4.5</v>
      </c>
    </row>
    <row r="3400" spans="1:10" hidden="1" outlineLevel="1" x14ac:dyDescent="0.2">
      <c r="B3400" s="60" t="s">
        <v>732</v>
      </c>
      <c r="C3400" s="78">
        <v>0.05</v>
      </c>
      <c r="D3400" s="61" t="s">
        <v>184</v>
      </c>
      <c r="E3400" s="79">
        <v>838.98</v>
      </c>
      <c r="F3400" s="79">
        <v>151.02000000000001</v>
      </c>
      <c r="G3400" s="79">
        <f t="shared" si="54"/>
        <v>41.95</v>
      </c>
      <c r="H3400" s="79">
        <f t="shared" si="55"/>
        <v>7.55</v>
      </c>
    </row>
    <row r="3401" spans="1:10" hidden="1" outlineLevel="1" x14ac:dyDescent="0.2">
      <c r="B3401" s="60" t="s">
        <v>733</v>
      </c>
      <c r="C3401" s="78">
        <v>0.25</v>
      </c>
      <c r="D3401" s="61" t="s">
        <v>158</v>
      </c>
      <c r="E3401" s="79">
        <v>18.64</v>
      </c>
      <c r="F3401" s="79">
        <v>3.36</v>
      </c>
      <c r="G3401" s="79">
        <f t="shared" si="54"/>
        <v>4.66</v>
      </c>
      <c r="H3401" s="79">
        <f t="shared" si="55"/>
        <v>0.84</v>
      </c>
    </row>
    <row r="3402" spans="1:10" hidden="1" outlineLevel="1" x14ac:dyDescent="0.2">
      <c r="A3402" s="55"/>
      <c r="B3402" s="77" t="s">
        <v>697</v>
      </c>
      <c r="C3402" s="78"/>
      <c r="D3402" s="78"/>
      <c r="E3402" s="57"/>
      <c r="F3402" s="57"/>
      <c r="G3402" s="57"/>
      <c r="H3402" s="57"/>
      <c r="I3402" s="58"/>
      <c r="J3402" s="63"/>
    </row>
    <row r="3403" spans="1:10" hidden="1" outlineLevel="1" x14ac:dyDescent="0.2">
      <c r="B3403" s="89" t="s">
        <v>756</v>
      </c>
      <c r="C3403" s="78">
        <v>1</v>
      </c>
      <c r="D3403" s="78" t="s">
        <v>158</v>
      </c>
      <c r="E3403" s="79">
        <v>2302.9299999999998</v>
      </c>
      <c r="F3403" s="79">
        <v>0</v>
      </c>
      <c r="G3403" s="79">
        <f>ROUND((C3403*(E3403)),2)</f>
        <v>2302.9299999999998</v>
      </c>
      <c r="H3403" s="79">
        <f>ROUND((C3403*(F3403)),2)</f>
        <v>0</v>
      </c>
    </row>
    <row r="3404" spans="1:10" hidden="1" outlineLevel="1" x14ac:dyDescent="0.2">
      <c r="A3404" s="62"/>
      <c r="B3404" s="76" t="s">
        <v>174</v>
      </c>
      <c r="C3404" s="78"/>
      <c r="D3404" s="78"/>
      <c r="E3404" s="79"/>
      <c r="F3404" s="79"/>
      <c r="G3404" s="79">
        <f>SUM(G3390:G3403)</f>
        <v>9674.8499999999985</v>
      </c>
      <c r="H3404" s="79">
        <f>SUM(H3390:H3403)</f>
        <v>1326.96</v>
      </c>
      <c r="I3404" s="79">
        <f>SUM(G3404:H3404)</f>
        <v>11001.809999999998</v>
      </c>
    </row>
    <row r="3405" spans="1:10" collapsed="1" x14ac:dyDescent="0.2">
      <c r="A3405" s="62"/>
      <c r="C3405" s="78"/>
      <c r="D3405" s="78"/>
      <c r="E3405" s="79"/>
      <c r="F3405" s="79"/>
      <c r="G3405" s="79"/>
      <c r="H3405" s="79"/>
      <c r="I3405" s="79"/>
    </row>
    <row r="3406" spans="1:10" x14ac:dyDescent="0.2">
      <c r="A3406" s="71">
        <f>+A3386+0.01</f>
        <v>116.15000000000008</v>
      </c>
      <c r="B3406" s="72" t="s">
        <v>771</v>
      </c>
      <c r="C3406" s="73">
        <v>1</v>
      </c>
      <c r="D3406" s="73" t="s">
        <v>158</v>
      </c>
      <c r="E3406" s="74"/>
      <c r="F3406" s="74"/>
      <c r="G3406" s="74">
        <f>+G3424/C3408</f>
        <v>7395.2799999999988</v>
      </c>
      <c r="H3406" s="74">
        <f>+H3424/C3408</f>
        <v>916.65</v>
      </c>
      <c r="I3406" s="75">
        <f>+H3406+G3406</f>
        <v>8311.9299999999985</v>
      </c>
      <c r="J3406" s="66" t="s">
        <v>167</v>
      </c>
    </row>
    <row r="3407" spans="1:10" hidden="1" outlineLevel="1" x14ac:dyDescent="0.2">
      <c r="A3407" s="55"/>
      <c r="B3407" s="77" t="s">
        <v>772</v>
      </c>
      <c r="C3407" s="56"/>
      <c r="D3407" s="56"/>
      <c r="E3407" s="57"/>
      <c r="F3407" s="57"/>
      <c r="G3407" s="57"/>
      <c r="H3407" s="57"/>
      <c r="I3407" s="58"/>
      <c r="J3407" s="63"/>
    </row>
    <row r="3408" spans="1:10" hidden="1" outlineLevel="1" x14ac:dyDescent="0.2">
      <c r="A3408" s="55"/>
      <c r="B3408" s="77" t="s">
        <v>169</v>
      </c>
      <c r="C3408" s="78">
        <v>1</v>
      </c>
      <c r="D3408" s="78" t="s">
        <v>158</v>
      </c>
      <c r="E3408" s="57"/>
      <c r="F3408" s="57"/>
      <c r="G3408" s="57"/>
      <c r="H3408" s="57"/>
      <c r="I3408" s="58"/>
      <c r="J3408" s="63"/>
    </row>
    <row r="3409" spans="1:10" hidden="1" outlineLevel="1" x14ac:dyDescent="0.2">
      <c r="A3409" s="55"/>
      <c r="B3409" s="77" t="s">
        <v>170</v>
      </c>
      <c r="C3409" s="78"/>
      <c r="D3409" s="78"/>
      <c r="E3409" s="57"/>
      <c r="F3409" s="57"/>
      <c r="G3409" s="57"/>
      <c r="H3409" s="57"/>
      <c r="I3409" s="58"/>
      <c r="J3409" s="63"/>
    </row>
    <row r="3410" spans="1:10" hidden="1" outlineLevel="1" x14ac:dyDescent="0.2">
      <c r="B3410" s="60" t="s">
        <v>724</v>
      </c>
      <c r="C3410" s="78">
        <v>2</v>
      </c>
      <c r="D3410" s="61" t="s">
        <v>158</v>
      </c>
      <c r="E3410" s="79">
        <v>46.61</v>
      </c>
      <c r="F3410" s="79">
        <v>8.39</v>
      </c>
      <c r="G3410" s="79">
        <f t="shared" ref="G3410:G3421" si="56">ROUND((C3410*(E3410)),2)</f>
        <v>93.22</v>
      </c>
      <c r="H3410" s="79">
        <f>ROUND((C3410*(F3410)),2)</f>
        <v>16.78</v>
      </c>
    </row>
    <row r="3411" spans="1:10" hidden="1" outlineLevel="1" x14ac:dyDescent="0.2">
      <c r="B3411" s="60" t="s">
        <v>725</v>
      </c>
      <c r="C3411" s="78">
        <v>2</v>
      </c>
      <c r="D3411" s="61" t="s">
        <v>158</v>
      </c>
      <c r="E3411" s="79">
        <v>19.489999999999998</v>
      </c>
      <c r="F3411" s="79">
        <v>3.51</v>
      </c>
      <c r="G3411" s="79">
        <f t="shared" si="56"/>
        <v>38.979999999999997</v>
      </c>
      <c r="H3411" s="79">
        <f>ROUND((C3411*(F3411)),2)</f>
        <v>7.02</v>
      </c>
    </row>
    <row r="3412" spans="1:10" hidden="1" outlineLevel="1" x14ac:dyDescent="0.2">
      <c r="B3412" s="60" t="s">
        <v>726</v>
      </c>
      <c r="C3412" s="78">
        <v>2</v>
      </c>
      <c r="D3412" s="61" t="s">
        <v>158</v>
      </c>
      <c r="E3412" s="79">
        <v>156.78</v>
      </c>
      <c r="F3412" s="79">
        <v>28.22</v>
      </c>
      <c r="G3412" s="79">
        <f t="shared" si="56"/>
        <v>313.56</v>
      </c>
      <c r="H3412" s="79">
        <f>ROUND((C3412*(F3412)),2)</f>
        <v>56.44</v>
      </c>
    </row>
    <row r="3413" spans="1:10" hidden="1" outlineLevel="1" x14ac:dyDescent="0.2">
      <c r="B3413" s="60" t="s">
        <v>748</v>
      </c>
      <c r="C3413" s="78">
        <v>2</v>
      </c>
      <c r="D3413" s="61" t="s">
        <v>158</v>
      </c>
      <c r="E3413" s="79">
        <v>241.53</v>
      </c>
      <c r="F3413" s="79">
        <v>43.48</v>
      </c>
      <c r="G3413" s="79">
        <f t="shared" si="56"/>
        <v>483.06</v>
      </c>
      <c r="H3413" s="79">
        <f>ROUND((C3413*(F3413)),2)</f>
        <v>86.96</v>
      </c>
    </row>
    <row r="3414" spans="1:10" hidden="1" outlineLevel="1" x14ac:dyDescent="0.2">
      <c r="B3414" s="60" t="s">
        <v>773</v>
      </c>
      <c r="C3414" s="78">
        <v>1</v>
      </c>
      <c r="D3414" s="61" t="s">
        <v>158</v>
      </c>
      <c r="E3414" s="90">
        <v>1895</v>
      </c>
      <c r="F3414" s="79">
        <v>341.1</v>
      </c>
      <c r="G3414" s="79">
        <f t="shared" si="56"/>
        <v>1895</v>
      </c>
      <c r="H3414" s="79">
        <f t="shared" ref="H3414:H3421" si="57">ROUND((C3414*(F3414)),2)</f>
        <v>341.1</v>
      </c>
    </row>
    <row r="3415" spans="1:10" hidden="1" outlineLevel="1" x14ac:dyDescent="0.2">
      <c r="B3415" s="60" t="s">
        <v>760</v>
      </c>
      <c r="C3415" s="78">
        <v>1</v>
      </c>
      <c r="D3415" s="61" t="s">
        <v>158</v>
      </c>
      <c r="E3415" s="90">
        <v>1483.05</v>
      </c>
      <c r="F3415" s="79">
        <v>266.95</v>
      </c>
      <c r="G3415" s="79">
        <f t="shared" si="56"/>
        <v>1483.05</v>
      </c>
      <c r="H3415" s="79">
        <f t="shared" si="57"/>
        <v>266.95</v>
      </c>
    </row>
    <row r="3416" spans="1:10" hidden="1" outlineLevel="1" x14ac:dyDescent="0.2">
      <c r="B3416" s="60" t="s">
        <v>761</v>
      </c>
      <c r="C3416" s="78">
        <v>1</v>
      </c>
      <c r="D3416" s="61" t="s">
        <v>158</v>
      </c>
      <c r="E3416" s="79">
        <v>592.37</v>
      </c>
      <c r="F3416" s="79">
        <v>106.63</v>
      </c>
      <c r="G3416" s="79">
        <f t="shared" si="56"/>
        <v>592.37</v>
      </c>
      <c r="H3416" s="79">
        <f t="shared" si="57"/>
        <v>106.63</v>
      </c>
    </row>
    <row r="3417" spans="1:10" hidden="1" outlineLevel="1" x14ac:dyDescent="0.2">
      <c r="B3417" s="60" t="s">
        <v>752</v>
      </c>
      <c r="C3417" s="78">
        <v>1</v>
      </c>
      <c r="D3417" s="61" t="s">
        <v>158</v>
      </c>
      <c r="E3417" s="90">
        <v>20.25</v>
      </c>
      <c r="F3417" s="79">
        <v>3.65</v>
      </c>
      <c r="G3417" s="79">
        <f t="shared" si="56"/>
        <v>20.25</v>
      </c>
      <c r="H3417" s="79">
        <f t="shared" si="57"/>
        <v>3.65</v>
      </c>
    </row>
    <row r="3418" spans="1:10" hidden="1" outlineLevel="1" x14ac:dyDescent="0.2">
      <c r="B3418" s="60" t="s">
        <v>753</v>
      </c>
      <c r="C3418" s="78">
        <v>1</v>
      </c>
      <c r="D3418" s="61" t="s">
        <v>158</v>
      </c>
      <c r="E3418" s="90">
        <v>101.25</v>
      </c>
      <c r="F3418" s="79">
        <v>18.23</v>
      </c>
      <c r="G3418" s="79">
        <f t="shared" si="56"/>
        <v>101.25</v>
      </c>
      <c r="H3418" s="79">
        <f t="shared" si="57"/>
        <v>18.23</v>
      </c>
    </row>
    <row r="3419" spans="1:10" hidden="1" outlineLevel="1" x14ac:dyDescent="0.2">
      <c r="B3419" s="60" t="s">
        <v>754</v>
      </c>
      <c r="C3419" s="78">
        <v>1</v>
      </c>
      <c r="D3419" s="61" t="s">
        <v>158</v>
      </c>
      <c r="E3419" s="90">
        <v>25</v>
      </c>
      <c r="F3419" s="79">
        <v>4.5</v>
      </c>
      <c r="G3419" s="79">
        <f t="shared" si="56"/>
        <v>25</v>
      </c>
      <c r="H3419" s="79">
        <f t="shared" si="57"/>
        <v>4.5</v>
      </c>
    </row>
    <row r="3420" spans="1:10" hidden="1" outlineLevel="1" x14ac:dyDescent="0.2">
      <c r="B3420" s="60" t="s">
        <v>732</v>
      </c>
      <c r="C3420" s="78">
        <v>0.05</v>
      </c>
      <c r="D3420" s="61" t="s">
        <v>184</v>
      </c>
      <c r="E3420" s="79">
        <v>838.98</v>
      </c>
      <c r="F3420" s="79">
        <v>151.02000000000001</v>
      </c>
      <c r="G3420" s="79">
        <f t="shared" si="56"/>
        <v>41.95</v>
      </c>
      <c r="H3420" s="79">
        <f t="shared" si="57"/>
        <v>7.55</v>
      </c>
    </row>
    <row r="3421" spans="1:10" hidden="1" outlineLevel="1" x14ac:dyDescent="0.2">
      <c r="B3421" s="60" t="s">
        <v>733</v>
      </c>
      <c r="C3421" s="78">
        <v>0.25</v>
      </c>
      <c r="D3421" s="61" t="s">
        <v>158</v>
      </c>
      <c r="E3421" s="79">
        <v>18.64</v>
      </c>
      <c r="F3421" s="79">
        <v>3.36</v>
      </c>
      <c r="G3421" s="79">
        <f t="shared" si="56"/>
        <v>4.66</v>
      </c>
      <c r="H3421" s="79">
        <f t="shared" si="57"/>
        <v>0.84</v>
      </c>
    </row>
    <row r="3422" spans="1:10" hidden="1" outlineLevel="1" x14ac:dyDescent="0.2">
      <c r="A3422" s="55"/>
      <c r="B3422" s="77" t="s">
        <v>697</v>
      </c>
      <c r="C3422" s="78"/>
      <c r="D3422" s="78"/>
      <c r="E3422" s="57"/>
      <c r="F3422" s="57"/>
      <c r="G3422" s="57"/>
      <c r="H3422" s="57"/>
      <c r="I3422" s="58"/>
      <c r="J3422" s="63"/>
    </row>
    <row r="3423" spans="1:10" hidden="1" outlineLevel="1" x14ac:dyDescent="0.2">
      <c r="B3423" s="89" t="s">
        <v>756</v>
      </c>
      <c r="C3423" s="78">
        <v>1</v>
      </c>
      <c r="D3423" s="78" t="s">
        <v>158</v>
      </c>
      <c r="E3423" s="79">
        <v>2302.9299999999998</v>
      </c>
      <c r="F3423" s="79">
        <v>0</v>
      </c>
      <c r="G3423" s="79">
        <f>ROUND((C3423*(E3423)),2)</f>
        <v>2302.9299999999998</v>
      </c>
      <c r="H3423" s="79">
        <f>ROUND((C3423*(F3423)),2)</f>
        <v>0</v>
      </c>
    </row>
    <row r="3424" spans="1:10" hidden="1" outlineLevel="1" x14ac:dyDescent="0.2">
      <c r="A3424" s="62"/>
      <c r="B3424" s="76" t="s">
        <v>174</v>
      </c>
      <c r="C3424" s="78"/>
      <c r="D3424" s="78"/>
      <c r="E3424" s="79"/>
      <c r="F3424" s="79"/>
      <c r="G3424" s="79">
        <f>SUM(G3410:G3423)</f>
        <v>7395.2799999999988</v>
      </c>
      <c r="H3424" s="79">
        <f>SUM(H3410:H3423)</f>
        <v>916.65</v>
      </c>
      <c r="I3424" s="79">
        <f>SUM(G3424:H3424)</f>
        <v>8311.9299999999985</v>
      </c>
    </row>
    <row r="3425" spans="1:10" collapsed="1" x14ac:dyDescent="0.2">
      <c r="A3425" s="62"/>
      <c r="C3425" s="78"/>
      <c r="D3425" s="78"/>
      <c r="E3425" s="79"/>
      <c r="F3425" s="79"/>
      <c r="G3425" s="79"/>
      <c r="H3425" s="79"/>
      <c r="I3425" s="79"/>
    </row>
    <row r="3426" spans="1:10" x14ac:dyDescent="0.2">
      <c r="A3426" s="71">
        <f>+A3406+0.01</f>
        <v>116.16000000000008</v>
      </c>
      <c r="B3426" s="72" t="s">
        <v>774</v>
      </c>
      <c r="C3426" s="73">
        <v>1</v>
      </c>
      <c r="D3426" s="73" t="s">
        <v>158</v>
      </c>
      <c r="E3426" s="74"/>
      <c r="F3426" s="74"/>
      <c r="G3426" s="74">
        <f>+G3444/C3428</f>
        <v>9195.2799999999988</v>
      </c>
      <c r="H3426" s="74">
        <f>+H3444/C3428</f>
        <v>1240.6500000000001</v>
      </c>
      <c r="I3426" s="75">
        <f>+H3426+G3426</f>
        <v>10435.929999999998</v>
      </c>
      <c r="J3426" s="66" t="s">
        <v>167</v>
      </c>
    </row>
    <row r="3427" spans="1:10" hidden="1" outlineLevel="1" x14ac:dyDescent="0.2">
      <c r="A3427" s="55"/>
      <c r="B3427" s="77" t="s">
        <v>775</v>
      </c>
      <c r="C3427" s="56"/>
      <c r="D3427" s="56"/>
      <c r="E3427" s="57"/>
      <c r="F3427" s="57"/>
      <c r="G3427" s="57"/>
      <c r="H3427" s="57"/>
      <c r="I3427" s="58"/>
      <c r="J3427" s="63"/>
    </row>
    <row r="3428" spans="1:10" hidden="1" outlineLevel="1" x14ac:dyDescent="0.2">
      <c r="A3428" s="55"/>
      <c r="B3428" s="77" t="s">
        <v>169</v>
      </c>
      <c r="C3428" s="78">
        <v>1</v>
      </c>
      <c r="D3428" s="78" t="s">
        <v>158</v>
      </c>
      <c r="E3428" s="57"/>
      <c r="F3428" s="57"/>
      <c r="G3428" s="57"/>
      <c r="H3428" s="57"/>
      <c r="I3428" s="58"/>
      <c r="J3428" s="63"/>
    </row>
    <row r="3429" spans="1:10" hidden="1" outlineLevel="1" x14ac:dyDescent="0.2">
      <c r="A3429" s="55"/>
      <c r="B3429" s="77" t="s">
        <v>170</v>
      </c>
      <c r="C3429" s="78"/>
      <c r="D3429" s="78"/>
      <c r="E3429" s="57"/>
      <c r="F3429" s="57"/>
      <c r="G3429" s="57"/>
      <c r="H3429" s="57"/>
      <c r="I3429" s="58"/>
      <c r="J3429" s="63"/>
    </row>
    <row r="3430" spans="1:10" hidden="1" outlineLevel="1" x14ac:dyDescent="0.2">
      <c r="B3430" s="60" t="s">
        <v>724</v>
      </c>
      <c r="C3430" s="78">
        <v>2</v>
      </c>
      <c r="D3430" s="61" t="s">
        <v>158</v>
      </c>
      <c r="E3430" s="79">
        <v>46.61</v>
      </c>
      <c r="F3430" s="79">
        <v>8.39</v>
      </c>
      <c r="G3430" s="79">
        <f t="shared" ref="G3430:G3441" si="58">ROUND((C3430*(E3430)),2)</f>
        <v>93.22</v>
      </c>
      <c r="H3430" s="79">
        <f>ROUND((C3430*(F3430)),2)</f>
        <v>16.78</v>
      </c>
    </row>
    <row r="3431" spans="1:10" hidden="1" outlineLevel="1" x14ac:dyDescent="0.2">
      <c r="B3431" s="60" t="s">
        <v>725</v>
      </c>
      <c r="C3431" s="78">
        <v>2</v>
      </c>
      <c r="D3431" s="61" t="s">
        <v>158</v>
      </c>
      <c r="E3431" s="79">
        <v>19.489999999999998</v>
      </c>
      <c r="F3431" s="79">
        <v>3.51</v>
      </c>
      <c r="G3431" s="79">
        <f t="shared" si="58"/>
        <v>38.979999999999997</v>
      </c>
      <c r="H3431" s="79">
        <f>ROUND((C3431*(F3431)),2)</f>
        <v>7.02</v>
      </c>
    </row>
    <row r="3432" spans="1:10" hidden="1" outlineLevel="1" x14ac:dyDescent="0.2">
      <c r="B3432" s="60" t="s">
        <v>726</v>
      </c>
      <c r="C3432" s="78">
        <v>2</v>
      </c>
      <c r="D3432" s="61" t="s">
        <v>158</v>
      </c>
      <c r="E3432" s="79">
        <v>156.78</v>
      </c>
      <c r="F3432" s="79">
        <v>28.22</v>
      </c>
      <c r="G3432" s="79">
        <f t="shared" si="58"/>
        <v>313.56</v>
      </c>
      <c r="H3432" s="79">
        <f>ROUND((C3432*(F3432)),2)</f>
        <v>56.44</v>
      </c>
    </row>
    <row r="3433" spans="1:10" hidden="1" outlineLevel="1" x14ac:dyDescent="0.2">
      <c r="B3433" s="60" t="s">
        <v>748</v>
      </c>
      <c r="C3433" s="78">
        <v>2</v>
      </c>
      <c r="D3433" s="61" t="s">
        <v>158</v>
      </c>
      <c r="E3433" s="79">
        <v>241.53</v>
      </c>
      <c r="F3433" s="79">
        <v>43.48</v>
      </c>
      <c r="G3433" s="79">
        <f t="shared" si="58"/>
        <v>483.06</v>
      </c>
      <c r="H3433" s="79">
        <f>ROUND((C3433*(F3433)),2)</f>
        <v>86.96</v>
      </c>
    </row>
    <row r="3434" spans="1:10" hidden="1" outlineLevel="1" x14ac:dyDescent="0.2">
      <c r="B3434" s="60" t="s">
        <v>776</v>
      </c>
      <c r="C3434" s="78">
        <v>1</v>
      </c>
      <c r="D3434" s="61" t="s">
        <v>158</v>
      </c>
      <c r="E3434" s="90">
        <v>3695</v>
      </c>
      <c r="F3434" s="79">
        <v>665.1</v>
      </c>
      <c r="G3434" s="79">
        <f t="shared" si="58"/>
        <v>3695</v>
      </c>
      <c r="H3434" s="79">
        <f t="shared" ref="H3434:H3441" si="59">ROUND((C3434*(F3434)),2)</f>
        <v>665.1</v>
      </c>
    </row>
    <row r="3435" spans="1:10" hidden="1" outlineLevel="1" x14ac:dyDescent="0.2">
      <c r="B3435" s="60" t="s">
        <v>765</v>
      </c>
      <c r="C3435" s="78">
        <v>1</v>
      </c>
      <c r="D3435" s="61" t="s">
        <v>158</v>
      </c>
      <c r="E3435" s="90">
        <v>1483.05</v>
      </c>
      <c r="F3435" s="79">
        <v>266.95</v>
      </c>
      <c r="G3435" s="79">
        <f t="shared" si="58"/>
        <v>1483.05</v>
      </c>
      <c r="H3435" s="79">
        <f t="shared" si="59"/>
        <v>266.95</v>
      </c>
    </row>
    <row r="3436" spans="1:10" hidden="1" outlineLevel="1" x14ac:dyDescent="0.2">
      <c r="B3436" s="60" t="s">
        <v>761</v>
      </c>
      <c r="C3436" s="78">
        <v>1</v>
      </c>
      <c r="D3436" s="61" t="s">
        <v>158</v>
      </c>
      <c r="E3436" s="79">
        <v>592.37</v>
      </c>
      <c r="F3436" s="79">
        <v>106.63</v>
      </c>
      <c r="G3436" s="79">
        <f t="shared" si="58"/>
        <v>592.37</v>
      </c>
      <c r="H3436" s="79">
        <f t="shared" si="59"/>
        <v>106.63</v>
      </c>
    </row>
    <row r="3437" spans="1:10" hidden="1" outlineLevel="1" x14ac:dyDescent="0.2">
      <c r="B3437" s="60" t="s">
        <v>752</v>
      </c>
      <c r="C3437" s="78">
        <v>1</v>
      </c>
      <c r="D3437" s="61" t="s">
        <v>158</v>
      </c>
      <c r="E3437" s="90">
        <v>20.25</v>
      </c>
      <c r="F3437" s="79">
        <v>3.65</v>
      </c>
      <c r="G3437" s="79">
        <f t="shared" si="58"/>
        <v>20.25</v>
      </c>
      <c r="H3437" s="79">
        <f t="shared" si="59"/>
        <v>3.65</v>
      </c>
    </row>
    <row r="3438" spans="1:10" hidden="1" outlineLevel="1" x14ac:dyDescent="0.2">
      <c r="B3438" s="60" t="s">
        <v>753</v>
      </c>
      <c r="C3438" s="78">
        <v>1</v>
      </c>
      <c r="D3438" s="61" t="s">
        <v>158</v>
      </c>
      <c r="E3438" s="90">
        <v>101.25</v>
      </c>
      <c r="F3438" s="79">
        <v>18.23</v>
      </c>
      <c r="G3438" s="79">
        <f t="shared" si="58"/>
        <v>101.25</v>
      </c>
      <c r="H3438" s="79">
        <f t="shared" si="59"/>
        <v>18.23</v>
      </c>
    </row>
    <row r="3439" spans="1:10" hidden="1" outlineLevel="1" x14ac:dyDescent="0.2">
      <c r="B3439" s="60" t="s">
        <v>754</v>
      </c>
      <c r="C3439" s="78">
        <v>1</v>
      </c>
      <c r="D3439" s="61" t="s">
        <v>158</v>
      </c>
      <c r="E3439" s="90">
        <v>25</v>
      </c>
      <c r="F3439" s="79">
        <v>4.5</v>
      </c>
      <c r="G3439" s="79">
        <f t="shared" si="58"/>
        <v>25</v>
      </c>
      <c r="H3439" s="79">
        <f t="shared" si="59"/>
        <v>4.5</v>
      </c>
    </row>
    <row r="3440" spans="1:10" hidden="1" outlineLevel="1" x14ac:dyDescent="0.2">
      <c r="B3440" s="60" t="s">
        <v>732</v>
      </c>
      <c r="C3440" s="78">
        <v>0.05</v>
      </c>
      <c r="D3440" s="61" t="s">
        <v>184</v>
      </c>
      <c r="E3440" s="79">
        <v>838.98</v>
      </c>
      <c r="F3440" s="79">
        <v>151.02000000000001</v>
      </c>
      <c r="G3440" s="79">
        <f t="shared" si="58"/>
        <v>41.95</v>
      </c>
      <c r="H3440" s="79">
        <f t="shared" si="59"/>
        <v>7.55</v>
      </c>
    </row>
    <row r="3441" spans="1:10" hidden="1" outlineLevel="1" x14ac:dyDescent="0.2">
      <c r="B3441" s="60" t="s">
        <v>733</v>
      </c>
      <c r="C3441" s="78">
        <v>0.25</v>
      </c>
      <c r="D3441" s="61" t="s">
        <v>158</v>
      </c>
      <c r="E3441" s="79">
        <v>18.64</v>
      </c>
      <c r="F3441" s="79">
        <v>3.36</v>
      </c>
      <c r="G3441" s="79">
        <f t="shared" si="58"/>
        <v>4.66</v>
      </c>
      <c r="H3441" s="79">
        <f t="shared" si="59"/>
        <v>0.84</v>
      </c>
    </row>
    <row r="3442" spans="1:10" hidden="1" outlineLevel="1" x14ac:dyDescent="0.2">
      <c r="A3442" s="55"/>
      <c r="B3442" s="77" t="s">
        <v>697</v>
      </c>
      <c r="C3442" s="78"/>
      <c r="D3442" s="78"/>
      <c r="E3442" s="57"/>
      <c r="F3442" s="57"/>
      <c r="G3442" s="57"/>
      <c r="H3442" s="57"/>
      <c r="I3442" s="58"/>
      <c r="J3442" s="63"/>
    </row>
    <row r="3443" spans="1:10" hidden="1" outlineLevel="1" x14ac:dyDescent="0.2">
      <c r="B3443" s="89" t="s">
        <v>756</v>
      </c>
      <c r="C3443" s="78">
        <v>1</v>
      </c>
      <c r="D3443" s="78" t="s">
        <v>158</v>
      </c>
      <c r="E3443" s="79">
        <v>2302.9299999999998</v>
      </c>
      <c r="F3443" s="79">
        <v>0</v>
      </c>
      <c r="G3443" s="79">
        <f>ROUND((C3443*(E3443)),2)</f>
        <v>2302.9299999999998</v>
      </c>
      <c r="H3443" s="79">
        <f>ROUND((C3443*(F3443)),2)</f>
        <v>0</v>
      </c>
    </row>
    <row r="3444" spans="1:10" hidden="1" outlineLevel="1" x14ac:dyDescent="0.2">
      <c r="A3444" s="62"/>
      <c r="B3444" s="76" t="s">
        <v>174</v>
      </c>
      <c r="C3444" s="78"/>
      <c r="D3444" s="78"/>
      <c r="E3444" s="79"/>
      <c r="F3444" s="79"/>
      <c r="G3444" s="79">
        <f>SUM(G3430:G3443)</f>
        <v>9195.2799999999988</v>
      </c>
      <c r="H3444" s="79">
        <f>SUM(H3430:H3443)</f>
        <v>1240.6500000000001</v>
      </c>
      <c r="I3444" s="79">
        <f>SUM(G3444:H3444)</f>
        <v>10435.929999999998</v>
      </c>
    </row>
    <row r="3445" spans="1:10" collapsed="1" x14ac:dyDescent="0.2">
      <c r="A3445" s="62"/>
      <c r="C3445" s="78"/>
      <c r="D3445" s="78"/>
      <c r="E3445" s="79"/>
      <c r="F3445" s="79"/>
      <c r="G3445" s="79"/>
      <c r="H3445" s="79"/>
      <c r="I3445" s="79"/>
    </row>
    <row r="3446" spans="1:10" ht="24" x14ac:dyDescent="0.2">
      <c r="A3446" s="71">
        <f>+A3426+0.01</f>
        <v>116.17000000000009</v>
      </c>
      <c r="B3446" s="72" t="s">
        <v>777</v>
      </c>
      <c r="C3446" s="73">
        <v>1</v>
      </c>
      <c r="D3446" s="73" t="s">
        <v>158</v>
      </c>
      <c r="E3446" s="74"/>
      <c r="F3446" s="74"/>
      <c r="G3446" s="74">
        <f>+G3464/C3448</f>
        <v>133127.61000000002</v>
      </c>
      <c r="H3446" s="74">
        <f>+H3464/C3448</f>
        <v>23548.47</v>
      </c>
      <c r="I3446" s="75">
        <f>+H3446+G3446</f>
        <v>156676.08000000002</v>
      </c>
      <c r="J3446" s="66" t="s">
        <v>167</v>
      </c>
    </row>
    <row r="3447" spans="1:10" ht="24" hidden="1" outlineLevel="1" x14ac:dyDescent="0.2">
      <c r="A3447" s="55"/>
      <c r="B3447" s="77" t="s">
        <v>778</v>
      </c>
      <c r="C3447" s="56"/>
      <c r="D3447" s="56"/>
      <c r="E3447" s="57"/>
      <c r="F3447" s="57"/>
      <c r="G3447" s="57"/>
      <c r="H3447" s="57"/>
      <c r="I3447" s="58"/>
      <c r="J3447" s="63"/>
    </row>
    <row r="3448" spans="1:10" hidden="1" outlineLevel="1" x14ac:dyDescent="0.2">
      <c r="A3448" s="55"/>
      <c r="B3448" s="77" t="s">
        <v>169</v>
      </c>
      <c r="C3448" s="78">
        <v>1</v>
      </c>
      <c r="D3448" s="78" t="s">
        <v>158</v>
      </c>
      <c r="E3448" s="57"/>
      <c r="F3448" s="57"/>
      <c r="G3448" s="57"/>
      <c r="H3448" s="57"/>
      <c r="I3448" s="58"/>
      <c r="J3448" s="63"/>
    </row>
    <row r="3449" spans="1:10" hidden="1" outlineLevel="1" x14ac:dyDescent="0.2">
      <c r="A3449" s="55"/>
      <c r="B3449" s="77" t="s">
        <v>170</v>
      </c>
      <c r="C3449" s="78"/>
      <c r="D3449" s="78"/>
      <c r="E3449" s="57"/>
      <c r="F3449" s="57"/>
      <c r="G3449" s="57"/>
      <c r="H3449" s="57"/>
      <c r="I3449" s="58"/>
      <c r="J3449" s="63"/>
    </row>
    <row r="3450" spans="1:10" hidden="1" outlineLevel="1" x14ac:dyDescent="0.2">
      <c r="B3450" s="60" t="s">
        <v>724</v>
      </c>
      <c r="C3450" s="78">
        <v>2</v>
      </c>
      <c r="D3450" s="61" t="s">
        <v>158</v>
      </c>
      <c r="E3450" s="79">
        <v>46.61</v>
      </c>
      <c r="F3450" s="79">
        <v>8.39</v>
      </c>
      <c r="G3450" s="79">
        <f t="shared" ref="G3450:G3461" si="60">ROUND((C3450*(E3450)),2)</f>
        <v>93.22</v>
      </c>
      <c r="H3450" s="79">
        <f>ROUND((C3450*(F3450)),2)</f>
        <v>16.78</v>
      </c>
    </row>
    <row r="3451" spans="1:10" hidden="1" outlineLevel="1" x14ac:dyDescent="0.2">
      <c r="B3451" s="60" t="s">
        <v>725</v>
      </c>
      <c r="C3451" s="78">
        <v>2</v>
      </c>
      <c r="D3451" s="61" t="s">
        <v>158</v>
      </c>
      <c r="E3451" s="79">
        <v>19.489999999999998</v>
      </c>
      <c r="F3451" s="79">
        <v>3.51</v>
      </c>
      <c r="G3451" s="79">
        <f t="shared" si="60"/>
        <v>38.979999999999997</v>
      </c>
      <c r="H3451" s="79">
        <f>ROUND((C3451*(F3451)),2)</f>
        <v>7.02</v>
      </c>
    </row>
    <row r="3452" spans="1:10" hidden="1" outlineLevel="1" x14ac:dyDescent="0.2">
      <c r="B3452" s="60" t="s">
        <v>726</v>
      </c>
      <c r="C3452" s="78">
        <v>2</v>
      </c>
      <c r="D3452" s="61" t="s">
        <v>158</v>
      </c>
      <c r="E3452" s="79">
        <v>156.78</v>
      </c>
      <c r="F3452" s="79">
        <v>28.22</v>
      </c>
      <c r="G3452" s="79">
        <f t="shared" si="60"/>
        <v>313.56</v>
      </c>
      <c r="H3452" s="79">
        <f>ROUND((C3452*(F3452)),2)</f>
        <v>56.44</v>
      </c>
    </row>
    <row r="3453" spans="1:10" hidden="1" outlineLevel="1" x14ac:dyDescent="0.2">
      <c r="B3453" s="60" t="s">
        <v>748</v>
      </c>
      <c r="C3453" s="78">
        <v>2</v>
      </c>
      <c r="D3453" s="61" t="s">
        <v>158</v>
      </c>
      <c r="E3453" s="79">
        <v>241.53</v>
      </c>
      <c r="F3453" s="79">
        <v>43.48</v>
      </c>
      <c r="G3453" s="79">
        <f t="shared" si="60"/>
        <v>483.06</v>
      </c>
      <c r="H3453" s="79">
        <f>ROUND((C3453*(F3453)),2)</f>
        <v>86.96</v>
      </c>
    </row>
    <row r="3454" spans="1:10" hidden="1" outlineLevel="1" x14ac:dyDescent="0.2">
      <c r="B3454" s="60" t="s">
        <v>768</v>
      </c>
      <c r="C3454" s="78">
        <v>1</v>
      </c>
      <c r="D3454" s="61" t="s">
        <v>158</v>
      </c>
      <c r="E3454" s="90">
        <v>127627.33</v>
      </c>
      <c r="F3454" s="79">
        <v>22972.92</v>
      </c>
      <c r="G3454" s="79">
        <f t="shared" si="60"/>
        <v>127627.33</v>
      </c>
      <c r="H3454" s="79">
        <f t="shared" ref="H3454:H3461" si="61">ROUND((C3454*(F3454)),2)</f>
        <v>22972.92</v>
      </c>
    </row>
    <row r="3455" spans="1:10" hidden="1" outlineLevel="1" x14ac:dyDescent="0.2">
      <c r="B3455" s="60" t="s">
        <v>760</v>
      </c>
      <c r="C3455" s="78">
        <v>1</v>
      </c>
      <c r="D3455" s="61" t="s">
        <v>158</v>
      </c>
      <c r="E3455" s="90">
        <v>1483.05</v>
      </c>
      <c r="F3455" s="79">
        <v>266.95</v>
      </c>
      <c r="G3455" s="79">
        <f t="shared" si="60"/>
        <v>1483.05</v>
      </c>
      <c r="H3455" s="79">
        <f t="shared" si="61"/>
        <v>266.95</v>
      </c>
    </row>
    <row r="3456" spans="1:10" hidden="1" outlineLevel="1" x14ac:dyDescent="0.2">
      <c r="B3456" s="60" t="s">
        <v>761</v>
      </c>
      <c r="C3456" s="78">
        <v>1</v>
      </c>
      <c r="D3456" s="61" t="s">
        <v>158</v>
      </c>
      <c r="E3456" s="79">
        <v>592.37</v>
      </c>
      <c r="F3456" s="79">
        <v>106.63</v>
      </c>
      <c r="G3456" s="79">
        <f t="shared" si="60"/>
        <v>592.37</v>
      </c>
      <c r="H3456" s="79">
        <f t="shared" si="61"/>
        <v>106.63</v>
      </c>
    </row>
    <row r="3457" spans="1:10" hidden="1" outlineLevel="1" x14ac:dyDescent="0.2">
      <c r="B3457" s="60" t="s">
        <v>752</v>
      </c>
      <c r="C3457" s="78">
        <v>1</v>
      </c>
      <c r="D3457" s="61" t="s">
        <v>158</v>
      </c>
      <c r="E3457" s="90">
        <v>20.25</v>
      </c>
      <c r="F3457" s="79">
        <v>3.65</v>
      </c>
      <c r="G3457" s="79">
        <f t="shared" si="60"/>
        <v>20.25</v>
      </c>
      <c r="H3457" s="79">
        <f t="shared" si="61"/>
        <v>3.65</v>
      </c>
    </row>
    <row r="3458" spans="1:10" hidden="1" outlineLevel="1" x14ac:dyDescent="0.2">
      <c r="B3458" s="60" t="s">
        <v>753</v>
      </c>
      <c r="C3458" s="78">
        <v>1</v>
      </c>
      <c r="D3458" s="61" t="s">
        <v>158</v>
      </c>
      <c r="E3458" s="90">
        <v>101.25</v>
      </c>
      <c r="F3458" s="79">
        <v>18.23</v>
      </c>
      <c r="G3458" s="79">
        <f t="shared" si="60"/>
        <v>101.25</v>
      </c>
      <c r="H3458" s="79">
        <f t="shared" si="61"/>
        <v>18.23</v>
      </c>
    </row>
    <row r="3459" spans="1:10" hidden="1" outlineLevel="1" x14ac:dyDescent="0.2">
      <c r="B3459" s="60" t="s">
        <v>754</v>
      </c>
      <c r="C3459" s="78">
        <v>1</v>
      </c>
      <c r="D3459" s="61" t="s">
        <v>158</v>
      </c>
      <c r="E3459" s="90">
        <v>25</v>
      </c>
      <c r="F3459" s="79">
        <v>4.5</v>
      </c>
      <c r="G3459" s="79">
        <f t="shared" si="60"/>
        <v>25</v>
      </c>
      <c r="H3459" s="79">
        <f t="shared" si="61"/>
        <v>4.5</v>
      </c>
    </row>
    <row r="3460" spans="1:10" hidden="1" outlineLevel="1" x14ac:dyDescent="0.2">
      <c r="B3460" s="60" t="s">
        <v>732</v>
      </c>
      <c r="C3460" s="78">
        <v>0.05</v>
      </c>
      <c r="D3460" s="61" t="s">
        <v>184</v>
      </c>
      <c r="E3460" s="79">
        <v>838.98</v>
      </c>
      <c r="F3460" s="79">
        <v>151.02000000000001</v>
      </c>
      <c r="G3460" s="79">
        <f t="shared" si="60"/>
        <v>41.95</v>
      </c>
      <c r="H3460" s="79">
        <f t="shared" si="61"/>
        <v>7.55</v>
      </c>
    </row>
    <row r="3461" spans="1:10" hidden="1" outlineLevel="1" x14ac:dyDescent="0.2">
      <c r="B3461" s="60" t="s">
        <v>733</v>
      </c>
      <c r="C3461" s="78">
        <v>0.25</v>
      </c>
      <c r="D3461" s="61" t="s">
        <v>158</v>
      </c>
      <c r="E3461" s="79">
        <v>18.64</v>
      </c>
      <c r="F3461" s="79">
        <v>3.36</v>
      </c>
      <c r="G3461" s="79">
        <f t="shared" si="60"/>
        <v>4.66</v>
      </c>
      <c r="H3461" s="79">
        <f t="shared" si="61"/>
        <v>0.84</v>
      </c>
    </row>
    <row r="3462" spans="1:10" hidden="1" outlineLevel="1" x14ac:dyDescent="0.2">
      <c r="A3462" s="55"/>
      <c r="B3462" s="77" t="s">
        <v>697</v>
      </c>
      <c r="C3462" s="78"/>
      <c r="D3462" s="78"/>
      <c r="E3462" s="57"/>
      <c r="F3462" s="57"/>
      <c r="G3462" s="57"/>
      <c r="H3462" s="57"/>
      <c r="I3462" s="58"/>
      <c r="J3462" s="63"/>
    </row>
    <row r="3463" spans="1:10" hidden="1" outlineLevel="1" x14ac:dyDescent="0.2">
      <c r="B3463" s="89" t="s">
        <v>756</v>
      </c>
      <c r="C3463" s="78">
        <v>1</v>
      </c>
      <c r="D3463" s="78" t="s">
        <v>158</v>
      </c>
      <c r="E3463" s="79">
        <v>2302.9299999999998</v>
      </c>
      <c r="F3463" s="79">
        <v>0</v>
      </c>
      <c r="G3463" s="79">
        <f>ROUND((C3463*(E3463)),2)</f>
        <v>2302.9299999999998</v>
      </c>
      <c r="H3463" s="79">
        <f>ROUND((C3463*(F3463)),2)</f>
        <v>0</v>
      </c>
    </row>
    <row r="3464" spans="1:10" hidden="1" outlineLevel="1" x14ac:dyDescent="0.2">
      <c r="A3464" s="62"/>
      <c r="B3464" s="76" t="s">
        <v>174</v>
      </c>
      <c r="C3464" s="78"/>
      <c r="D3464" s="78"/>
      <c r="E3464" s="79"/>
      <c r="F3464" s="79"/>
      <c r="G3464" s="79">
        <f>SUM(G3450:G3463)</f>
        <v>133127.61000000002</v>
      </c>
      <c r="H3464" s="79">
        <f>SUM(H3450:H3463)</f>
        <v>23548.47</v>
      </c>
      <c r="I3464" s="79">
        <f>SUM(G3464:H3464)</f>
        <v>156676.08000000002</v>
      </c>
    </row>
    <row r="3465" spans="1:10" collapsed="1" x14ac:dyDescent="0.2">
      <c r="A3465" s="62"/>
      <c r="C3465" s="78"/>
      <c r="D3465" s="78"/>
      <c r="E3465" s="79"/>
      <c r="F3465" s="79"/>
      <c r="G3465" s="79"/>
      <c r="H3465" s="79"/>
      <c r="I3465" s="79"/>
    </row>
    <row r="3466" spans="1:10" x14ac:dyDescent="0.2">
      <c r="A3466" s="71">
        <f>+A3446+0.01</f>
        <v>116.18000000000009</v>
      </c>
      <c r="B3466" s="72" t="s">
        <v>779</v>
      </c>
      <c r="C3466" s="73">
        <v>1</v>
      </c>
      <c r="D3466" s="73" t="s">
        <v>158</v>
      </c>
      <c r="E3466" s="74"/>
      <c r="F3466" s="74"/>
      <c r="G3466" s="74">
        <f>+G3477/C3468</f>
        <v>4022.21</v>
      </c>
      <c r="H3466" s="74">
        <f>+H3477/C3468</f>
        <v>191.39999999999998</v>
      </c>
      <c r="I3466" s="75">
        <f>+H3466+G3466</f>
        <v>4213.6099999999997</v>
      </c>
      <c r="J3466" s="66" t="s">
        <v>167</v>
      </c>
    </row>
    <row r="3467" spans="1:10" hidden="1" outlineLevel="1" x14ac:dyDescent="0.2">
      <c r="A3467" s="55"/>
      <c r="B3467" s="77" t="s">
        <v>780</v>
      </c>
      <c r="C3467" s="56"/>
      <c r="D3467" s="56"/>
      <c r="E3467" s="57"/>
      <c r="F3467" s="57"/>
      <c r="G3467" s="57"/>
      <c r="H3467" s="57"/>
      <c r="I3467" s="58"/>
      <c r="J3467" s="63"/>
    </row>
    <row r="3468" spans="1:10" hidden="1" outlineLevel="1" x14ac:dyDescent="0.2">
      <c r="A3468" s="55"/>
      <c r="B3468" s="77" t="s">
        <v>169</v>
      </c>
      <c r="C3468" s="78">
        <v>1</v>
      </c>
      <c r="D3468" s="78" t="s">
        <v>158</v>
      </c>
      <c r="E3468" s="57"/>
      <c r="F3468" s="57"/>
      <c r="G3468" s="57"/>
      <c r="H3468" s="57"/>
      <c r="I3468" s="58"/>
      <c r="J3468" s="63"/>
    </row>
    <row r="3469" spans="1:10" hidden="1" outlineLevel="1" x14ac:dyDescent="0.2">
      <c r="A3469" s="55"/>
      <c r="B3469" s="77" t="s">
        <v>170</v>
      </c>
      <c r="C3469" s="78"/>
      <c r="D3469" s="78"/>
      <c r="E3469" s="57"/>
      <c r="F3469" s="57"/>
      <c r="G3469" s="57"/>
      <c r="H3469" s="57"/>
      <c r="I3469" s="58"/>
      <c r="J3469" s="63"/>
    </row>
    <row r="3470" spans="1:10" hidden="1" outlineLevel="1" x14ac:dyDescent="0.2">
      <c r="B3470" s="60" t="s">
        <v>781</v>
      </c>
      <c r="C3470" s="78">
        <v>1</v>
      </c>
      <c r="D3470" s="61" t="s">
        <v>158</v>
      </c>
      <c r="E3470" s="79">
        <v>334.75</v>
      </c>
      <c r="F3470" s="79">
        <v>60.26</v>
      </c>
      <c r="G3470" s="79">
        <f>ROUND((C3470*(E3470)),2)</f>
        <v>334.75</v>
      </c>
      <c r="H3470" s="79">
        <f>ROUND((C3470*(F3470)),2)</f>
        <v>60.26</v>
      </c>
    </row>
    <row r="3471" spans="1:10" hidden="1" outlineLevel="1" x14ac:dyDescent="0.2">
      <c r="B3471" s="60" t="s">
        <v>782</v>
      </c>
      <c r="C3471" s="78">
        <v>1</v>
      </c>
      <c r="D3471" s="61" t="s">
        <v>158</v>
      </c>
      <c r="E3471" s="79">
        <v>80.510000000000005</v>
      </c>
      <c r="F3471" s="79">
        <v>14.49</v>
      </c>
      <c r="G3471" s="79">
        <f>ROUND((C3471*(E3471)),2)</f>
        <v>80.510000000000005</v>
      </c>
      <c r="H3471" s="79">
        <f>ROUND((C3471*(F3471)),2)</f>
        <v>14.49</v>
      </c>
    </row>
    <row r="3472" spans="1:10" hidden="1" outlineLevel="1" x14ac:dyDescent="0.2">
      <c r="B3472" s="89" t="s">
        <v>706</v>
      </c>
      <c r="C3472" s="78">
        <v>0.08</v>
      </c>
      <c r="D3472" s="78" t="s">
        <v>158</v>
      </c>
      <c r="E3472" s="79">
        <v>815.25</v>
      </c>
      <c r="F3472" s="79">
        <v>146.75</v>
      </c>
      <c r="G3472" s="79">
        <f>ROUND((C3472*(E3472)),2)</f>
        <v>65.22</v>
      </c>
      <c r="H3472" s="79">
        <f>ROUND((C3472*(F3472)),2)</f>
        <v>11.74</v>
      </c>
    </row>
    <row r="3473" spans="1:10" hidden="1" outlineLevel="1" x14ac:dyDescent="0.2">
      <c r="B3473" s="60" t="s">
        <v>732</v>
      </c>
      <c r="C3473" s="78">
        <v>0.05</v>
      </c>
      <c r="D3473" s="61" t="s">
        <v>184</v>
      </c>
      <c r="E3473" s="79">
        <v>838.98</v>
      </c>
      <c r="F3473" s="79">
        <v>151.02000000000001</v>
      </c>
      <c r="G3473" s="79">
        <f>ROUND((C3473*(E3473)),2)</f>
        <v>41.95</v>
      </c>
      <c r="H3473" s="79">
        <f>ROUND((C3473*(F3473)),2)</f>
        <v>7.55</v>
      </c>
    </row>
    <row r="3474" spans="1:10" hidden="1" outlineLevel="1" x14ac:dyDescent="0.2">
      <c r="B3474" s="60" t="s">
        <v>755</v>
      </c>
      <c r="C3474" s="78">
        <v>1</v>
      </c>
      <c r="D3474" s="61" t="s">
        <v>158</v>
      </c>
      <c r="E3474" s="79">
        <v>1853.3099999999997</v>
      </c>
      <c r="F3474" s="79">
        <v>97.36</v>
      </c>
      <c r="G3474" s="79">
        <f>ROUND((C3474*(E3474)),2)</f>
        <v>1853.31</v>
      </c>
      <c r="H3474" s="79">
        <f>ROUND((C3474*(F3474)),2)</f>
        <v>97.36</v>
      </c>
    </row>
    <row r="3475" spans="1:10" hidden="1" outlineLevel="1" x14ac:dyDescent="0.2">
      <c r="A3475" s="55"/>
      <c r="B3475" s="77" t="s">
        <v>697</v>
      </c>
      <c r="C3475" s="78"/>
      <c r="D3475" s="78"/>
      <c r="E3475" s="57"/>
      <c r="F3475" s="57"/>
      <c r="G3475" s="57"/>
      <c r="H3475" s="57"/>
      <c r="I3475" s="58"/>
      <c r="J3475" s="63"/>
    </row>
    <row r="3476" spans="1:10" hidden="1" outlineLevel="1" x14ac:dyDescent="0.2">
      <c r="B3476" s="89" t="s">
        <v>783</v>
      </c>
      <c r="C3476" s="78">
        <v>1</v>
      </c>
      <c r="D3476" s="78" t="s">
        <v>158</v>
      </c>
      <c r="E3476" s="79">
        <v>1646.47</v>
      </c>
      <c r="F3476" s="79">
        <v>0</v>
      </c>
      <c r="G3476" s="79">
        <f>ROUND((C3476*(E3476)),2)</f>
        <v>1646.47</v>
      </c>
      <c r="H3476" s="79">
        <f>ROUND((C3476*(F3476)),2)</f>
        <v>0</v>
      </c>
    </row>
    <row r="3477" spans="1:10" hidden="1" outlineLevel="1" x14ac:dyDescent="0.2">
      <c r="A3477" s="62"/>
      <c r="B3477" s="76" t="s">
        <v>174</v>
      </c>
      <c r="C3477" s="78"/>
      <c r="D3477" s="78"/>
      <c r="E3477" s="79"/>
      <c r="F3477" s="79"/>
      <c r="G3477" s="79">
        <f>SUM(G3470:G3476)</f>
        <v>4022.21</v>
      </c>
      <c r="H3477" s="79">
        <f>SUM(H3470:H3476)</f>
        <v>191.39999999999998</v>
      </c>
      <c r="I3477" s="79">
        <f>SUM(G3477:H3477)</f>
        <v>4213.6099999999997</v>
      </c>
    </row>
    <row r="3478" spans="1:10" collapsed="1" x14ac:dyDescent="0.2">
      <c r="A3478" s="62"/>
      <c r="C3478" s="78"/>
      <c r="D3478" s="78"/>
      <c r="E3478" s="79"/>
      <c r="F3478" s="79"/>
      <c r="G3478" s="79"/>
      <c r="H3478" s="79"/>
      <c r="I3478" s="79"/>
    </row>
    <row r="3479" spans="1:10" x14ac:dyDescent="0.2">
      <c r="A3479" s="71">
        <f>+A3466+0.01</f>
        <v>116.1900000000001</v>
      </c>
      <c r="B3479" s="72" t="s">
        <v>784</v>
      </c>
      <c r="C3479" s="73">
        <v>1</v>
      </c>
      <c r="D3479" s="73" t="s">
        <v>158</v>
      </c>
      <c r="E3479" s="74"/>
      <c r="F3479" s="74"/>
      <c r="G3479" s="74">
        <f>+G3490/C3481</f>
        <v>3732.38</v>
      </c>
      <c r="H3479" s="74">
        <f>+H3490/C3481</f>
        <v>139.22999999999999</v>
      </c>
      <c r="I3479" s="75">
        <f>+H3479+G3479</f>
        <v>3871.61</v>
      </c>
      <c r="J3479" s="66" t="s">
        <v>167</v>
      </c>
    </row>
    <row r="3480" spans="1:10" hidden="1" outlineLevel="1" x14ac:dyDescent="0.2">
      <c r="A3480" s="55"/>
      <c r="B3480" s="77" t="s">
        <v>785</v>
      </c>
      <c r="C3480" s="56"/>
      <c r="D3480" s="56"/>
      <c r="E3480" s="57"/>
      <c r="F3480" s="57"/>
      <c r="G3480" s="57"/>
      <c r="H3480" s="57"/>
      <c r="I3480" s="58"/>
      <c r="J3480" s="63"/>
    </row>
    <row r="3481" spans="1:10" hidden="1" outlineLevel="1" x14ac:dyDescent="0.2">
      <c r="A3481" s="55"/>
      <c r="B3481" s="77" t="s">
        <v>169</v>
      </c>
      <c r="C3481" s="78">
        <v>1</v>
      </c>
      <c r="D3481" s="78" t="s">
        <v>158</v>
      </c>
      <c r="E3481" s="57"/>
      <c r="F3481" s="57"/>
      <c r="G3481" s="57"/>
      <c r="H3481" s="57"/>
      <c r="I3481" s="58"/>
      <c r="J3481" s="63"/>
    </row>
    <row r="3482" spans="1:10" hidden="1" outlineLevel="1" x14ac:dyDescent="0.2">
      <c r="A3482" s="55"/>
      <c r="B3482" s="77" t="s">
        <v>170</v>
      </c>
      <c r="C3482" s="78"/>
      <c r="D3482" s="78"/>
      <c r="E3482" s="57"/>
      <c r="F3482" s="57"/>
      <c r="G3482" s="57"/>
      <c r="H3482" s="57"/>
      <c r="I3482" s="58"/>
      <c r="J3482" s="63"/>
    </row>
    <row r="3483" spans="1:10" hidden="1" outlineLevel="1" x14ac:dyDescent="0.2">
      <c r="B3483" s="60" t="s">
        <v>786</v>
      </c>
      <c r="C3483" s="78">
        <v>1</v>
      </c>
      <c r="D3483" s="61" t="s">
        <v>158</v>
      </c>
      <c r="E3483" s="79">
        <v>44.92</v>
      </c>
      <c r="F3483" s="79">
        <v>8.09</v>
      </c>
      <c r="G3483" s="79">
        <f>ROUND((C3483*(E3483)),2)</f>
        <v>44.92</v>
      </c>
      <c r="H3483" s="79">
        <f>ROUND((C3483*(F3483)),2)</f>
        <v>8.09</v>
      </c>
    </row>
    <row r="3484" spans="1:10" hidden="1" outlineLevel="1" x14ac:dyDescent="0.2">
      <c r="B3484" s="60" t="s">
        <v>782</v>
      </c>
      <c r="C3484" s="78">
        <v>1</v>
      </c>
      <c r="D3484" s="61" t="s">
        <v>158</v>
      </c>
      <c r="E3484" s="79">
        <v>80.510000000000005</v>
      </c>
      <c r="F3484" s="79">
        <v>14.49</v>
      </c>
      <c r="G3484" s="79">
        <f>ROUND((C3484*(E3484)),2)</f>
        <v>80.510000000000005</v>
      </c>
      <c r="H3484" s="79">
        <f>ROUND((C3484*(F3484)),2)</f>
        <v>14.49</v>
      </c>
    </row>
    <row r="3485" spans="1:10" hidden="1" outlineLevel="1" x14ac:dyDescent="0.2">
      <c r="B3485" s="89" t="s">
        <v>706</v>
      </c>
      <c r="C3485" s="78">
        <v>0.08</v>
      </c>
      <c r="D3485" s="78" t="s">
        <v>158</v>
      </c>
      <c r="E3485" s="79">
        <v>815.25</v>
      </c>
      <c r="F3485" s="79">
        <v>146.75</v>
      </c>
      <c r="G3485" s="79">
        <f>ROUND((C3485*(E3485)),2)</f>
        <v>65.22</v>
      </c>
      <c r="H3485" s="79">
        <f>ROUND((C3485*(F3485)),2)</f>
        <v>11.74</v>
      </c>
    </row>
    <row r="3486" spans="1:10" hidden="1" outlineLevel="1" x14ac:dyDescent="0.2">
      <c r="B3486" s="60" t="s">
        <v>732</v>
      </c>
      <c r="C3486" s="78">
        <v>0.05</v>
      </c>
      <c r="D3486" s="61" t="s">
        <v>184</v>
      </c>
      <c r="E3486" s="79">
        <v>838.98</v>
      </c>
      <c r="F3486" s="79">
        <v>151.02000000000001</v>
      </c>
      <c r="G3486" s="79">
        <f>ROUND((C3486*(E3486)),2)</f>
        <v>41.95</v>
      </c>
      <c r="H3486" s="79">
        <f>ROUND((C3486*(F3486)),2)</f>
        <v>7.55</v>
      </c>
    </row>
    <row r="3487" spans="1:10" hidden="1" outlineLevel="1" x14ac:dyDescent="0.2">
      <c r="B3487" s="60" t="s">
        <v>755</v>
      </c>
      <c r="C3487" s="78">
        <v>1</v>
      </c>
      <c r="D3487" s="61" t="s">
        <v>158</v>
      </c>
      <c r="E3487" s="79">
        <v>1853.3099999999997</v>
      </c>
      <c r="F3487" s="79">
        <v>97.36</v>
      </c>
      <c r="G3487" s="79">
        <f>ROUND((C3487*(E3487)),2)</f>
        <v>1853.31</v>
      </c>
      <c r="H3487" s="79">
        <f>ROUND((C3487*(F3487)),2)</f>
        <v>97.36</v>
      </c>
    </row>
    <row r="3488" spans="1:10" hidden="1" outlineLevel="1" x14ac:dyDescent="0.2">
      <c r="A3488" s="55"/>
      <c r="B3488" s="77" t="s">
        <v>697</v>
      </c>
      <c r="C3488" s="78"/>
      <c r="D3488" s="78"/>
      <c r="E3488" s="57"/>
      <c r="F3488" s="57"/>
      <c r="G3488" s="57"/>
      <c r="H3488" s="57"/>
      <c r="I3488" s="58"/>
      <c r="J3488" s="63"/>
    </row>
    <row r="3489" spans="1:10" hidden="1" outlineLevel="1" x14ac:dyDescent="0.2">
      <c r="B3489" s="89" t="s">
        <v>783</v>
      </c>
      <c r="C3489" s="78">
        <v>1</v>
      </c>
      <c r="D3489" s="78" t="s">
        <v>158</v>
      </c>
      <c r="E3489" s="79">
        <v>1646.47</v>
      </c>
      <c r="F3489" s="79">
        <v>0</v>
      </c>
      <c r="G3489" s="79">
        <f>ROUND((C3489*(E3489)),2)</f>
        <v>1646.47</v>
      </c>
      <c r="H3489" s="79">
        <f>ROUND((C3489*(F3489)),2)</f>
        <v>0</v>
      </c>
    </row>
    <row r="3490" spans="1:10" hidden="1" outlineLevel="1" x14ac:dyDescent="0.2">
      <c r="A3490" s="62"/>
      <c r="B3490" s="76" t="s">
        <v>174</v>
      </c>
      <c r="C3490" s="78"/>
      <c r="D3490" s="78"/>
      <c r="E3490" s="79"/>
      <c r="F3490" s="79"/>
      <c r="G3490" s="79">
        <f>SUM(G3483:G3489)</f>
        <v>3732.38</v>
      </c>
      <c r="H3490" s="79">
        <f>SUM(H3483:H3489)</f>
        <v>139.22999999999999</v>
      </c>
      <c r="I3490" s="79">
        <f>SUM(G3490:H3490)</f>
        <v>3871.61</v>
      </c>
    </row>
    <row r="3491" spans="1:10" collapsed="1" x14ac:dyDescent="0.2">
      <c r="A3491" s="62"/>
      <c r="C3491" s="78"/>
      <c r="D3491" s="78"/>
      <c r="E3491" s="79"/>
      <c r="F3491" s="79"/>
      <c r="G3491" s="79"/>
      <c r="H3491" s="79"/>
      <c r="I3491" s="79"/>
    </row>
    <row r="3492" spans="1:10" x14ac:dyDescent="0.2">
      <c r="A3492" s="71">
        <f>+A3479+0.01</f>
        <v>116.2000000000001</v>
      </c>
      <c r="B3492" s="72" t="s">
        <v>787</v>
      </c>
      <c r="C3492" s="73">
        <v>1</v>
      </c>
      <c r="D3492" s="73" t="s">
        <v>158</v>
      </c>
      <c r="E3492" s="74"/>
      <c r="F3492" s="74"/>
      <c r="G3492" s="74">
        <f>+G3509/C3494</f>
        <v>13284.14</v>
      </c>
      <c r="H3492" s="74">
        <f>+H3509/C3494</f>
        <v>1157.0299999999997</v>
      </c>
      <c r="I3492" s="75">
        <f>+H3492+G3492</f>
        <v>14441.169999999998</v>
      </c>
      <c r="J3492" s="66" t="s">
        <v>167</v>
      </c>
    </row>
    <row r="3493" spans="1:10" hidden="1" outlineLevel="1" x14ac:dyDescent="0.2">
      <c r="A3493" s="55"/>
      <c r="B3493" s="77" t="s">
        <v>788</v>
      </c>
      <c r="C3493" s="56"/>
      <c r="D3493" s="56"/>
      <c r="E3493" s="57"/>
      <c r="F3493" s="57"/>
      <c r="G3493" s="57"/>
      <c r="H3493" s="57"/>
      <c r="I3493" s="58"/>
      <c r="J3493" s="63"/>
    </row>
    <row r="3494" spans="1:10" hidden="1" outlineLevel="1" x14ac:dyDescent="0.2">
      <c r="A3494" s="55"/>
      <c r="B3494" s="77" t="s">
        <v>169</v>
      </c>
      <c r="C3494" s="78">
        <v>1</v>
      </c>
      <c r="D3494" s="78" t="s">
        <v>158</v>
      </c>
      <c r="E3494" s="57"/>
      <c r="F3494" s="57"/>
      <c r="G3494" s="57"/>
      <c r="H3494" s="57"/>
      <c r="I3494" s="58"/>
      <c r="J3494" s="63"/>
    </row>
    <row r="3495" spans="1:10" hidden="1" outlineLevel="1" x14ac:dyDescent="0.2">
      <c r="A3495" s="55"/>
      <c r="B3495" s="77" t="s">
        <v>170</v>
      </c>
      <c r="C3495" s="78"/>
      <c r="D3495" s="78"/>
      <c r="E3495" s="57"/>
      <c r="F3495" s="57"/>
      <c r="G3495" s="57"/>
      <c r="H3495" s="57"/>
      <c r="I3495" s="58"/>
      <c r="J3495" s="63"/>
    </row>
    <row r="3496" spans="1:10" hidden="1" outlineLevel="1" x14ac:dyDescent="0.2">
      <c r="B3496" s="60" t="s">
        <v>789</v>
      </c>
      <c r="C3496" s="78">
        <v>1</v>
      </c>
      <c r="D3496" s="61" t="s">
        <v>158</v>
      </c>
      <c r="E3496" s="79">
        <v>20.13</v>
      </c>
      <c r="F3496" s="79">
        <v>3.62</v>
      </c>
      <c r="G3496" s="79">
        <f t="shared" ref="G3496:G3506" si="62">ROUND((C3496*(E3496)),2)</f>
        <v>20.13</v>
      </c>
      <c r="H3496" s="79">
        <f>ROUND((C3496*(F3496)),2)</f>
        <v>3.62</v>
      </c>
    </row>
    <row r="3497" spans="1:10" hidden="1" outlineLevel="1" x14ac:dyDescent="0.2">
      <c r="B3497" s="60" t="s">
        <v>725</v>
      </c>
      <c r="C3497" s="78">
        <v>1</v>
      </c>
      <c r="D3497" s="61" t="s">
        <v>158</v>
      </c>
      <c r="E3497" s="79">
        <v>19.489999999999998</v>
      </c>
      <c r="F3497" s="79">
        <v>3.51</v>
      </c>
      <c r="G3497" s="79">
        <f t="shared" si="62"/>
        <v>19.489999999999998</v>
      </c>
      <c r="H3497" s="79">
        <f>ROUND((C3497*(F3497)),2)</f>
        <v>3.51</v>
      </c>
    </row>
    <row r="3498" spans="1:10" hidden="1" outlineLevel="1" x14ac:dyDescent="0.2">
      <c r="B3498" s="60" t="s">
        <v>790</v>
      </c>
      <c r="C3498" s="78">
        <v>1</v>
      </c>
      <c r="D3498" s="61" t="s">
        <v>158</v>
      </c>
      <c r="E3498" s="79">
        <v>754.24</v>
      </c>
      <c r="F3498" s="79">
        <v>135.76</v>
      </c>
      <c r="G3498" s="79">
        <f t="shared" si="62"/>
        <v>754.24</v>
      </c>
      <c r="H3498" s="79">
        <f>ROUND((C3498*(F3498)),2)</f>
        <v>135.76</v>
      </c>
    </row>
    <row r="3499" spans="1:10" hidden="1" outlineLevel="1" x14ac:dyDescent="0.2">
      <c r="B3499" s="60" t="s">
        <v>791</v>
      </c>
      <c r="C3499" s="78">
        <v>1</v>
      </c>
      <c r="D3499" s="61" t="s">
        <v>158</v>
      </c>
      <c r="E3499" s="90">
        <v>3220.34</v>
      </c>
      <c r="F3499" s="79">
        <v>579.66</v>
      </c>
      <c r="G3499" s="79">
        <f t="shared" si="62"/>
        <v>3220.34</v>
      </c>
      <c r="H3499" s="79">
        <f t="shared" ref="H3499:H3506" si="63">ROUND((C3499*(F3499)),2)</f>
        <v>579.66</v>
      </c>
    </row>
    <row r="3500" spans="1:10" hidden="1" outlineLevel="1" x14ac:dyDescent="0.2">
      <c r="B3500" s="60" t="s">
        <v>792</v>
      </c>
      <c r="C3500" s="78">
        <v>1</v>
      </c>
      <c r="D3500" s="61" t="s">
        <v>158</v>
      </c>
      <c r="E3500" s="90">
        <v>244.07</v>
      </c>
      <c r="F3500" s="79">
        <v>43.93</v>
      </c>
      <c r="G3500" s="79">
        <f t="shared" si="62"/>
        <v>244.07</v>
      </c>
      <c r="H3500" s="79">
        <f t="shared" si="63"/>
        <v>43.93</v>
      </c>
    </row>
    <row r="3501" spans="1:10" hidden="1" outlineLevel="1" x14ac:dyDescent="0.2">
      <c r="B3501" s="60" t="s">
        <v>793</v>
      </c>
      <c r="C3501" s="78">
        <v>0.08</v>
      </c>
      <c r="D3501" s="61" t="s">
        <v>158</v>
      </c>
      <c r="E3501" s="90">
        <v>292.37</v>
      </c>
      <c r="F3501" s="79">
        <v>52.63</v>
      </c>
      <c r="G3501" s="79">
        <f t="shared" si="62"/>
        <v>23.39</v>
      </c>
      <c r="H3501" s="79">
        <f t="shared" si="63"/>
        <v>4.21</v>
      </c>
    </row>
    <row r="3502" spans="1:10" hidden="1" outlineLevel="1" x14ac:dyDescent="0.2">
      <c r="B3502" s="60" t="s">
        <v>794</v>
      </c>
      <c r="C3502" s="78">
        <v>1</v>
      </c>
      <c r="D3502" s="61" t="s">
        <v>158</v>
      </c>
      <c r="E3502" s="90">
        <v>4022.21</v>
      </c>
      <c r="F3502" s="90">
        <v>191.39999999999998</v>
      </c>
      <c r="G3502" s="79">
        <f t="shared" si="62"/>
        <v>4022.21</v>
      </c>
      <c r="H3502" s="79">
        <f t="shared" si="63"/>
        <v>191.4</v>
      </c>
    </row>
    <row r="3503" spans="1:10" hidden="1" outlineLevel="1" x14ac:dyDescent="0.2">
      <c r="B3503" s="60" t="s">
        <v>732</v>
      </c>
      <c r="C3503" s="78">
        <v>0.05</v>
      </c>
      <c r="D3503" s="61" t="s">
        <v>184</v>
      </c>
      <c r="E3503" s="79">
        <v>838.98</v>
      </c>
      <c r="F3503" s="79">
        <v>151.02000000000001</v>
      </c>
      <c r="G3503" s="79">
        <f t="shared" si="62"/>
        <v>41.95</v>
      </c>
      <c r="H3503" s="79">
        <f t="shared" si="63"/>
        <v>7.55</v>
      </c>
    </row>
    <row r="3504" spans="1:10" hidden="1" outlineLevel="1" x14ac:dyDescent="0.2">
      <c r="B3504" s="60" t="s">
        <v>733</v>
      </c>
      <c r="C3504" s="78">
        <v>0.25</v>
      </c>
      <c r="D3504" s="61" t="s">
        <v>158</v>
      </c>
      <c r="E3504" s="79">
        <v>18.64</v>
      </c>
      <c r="F3504" s="79">
        <v>3.36</v>
      </c>
      <c r="G3504" s="79">
        <f t="shared" si="62"/>
        <v>4.66</v>
      </c>
      <c r="H3504" s="79">
        <f t="shared" si="63"/>
        <v>0.84</v>
      </c>
    </row>
    <row r="3505" spans="1:10" hidden="1" outlineLevel="1" x14ac:dyDescent="0.2">
      <c r="B3505" s="60" t="s">
        <v>734</v>
      </c>
      <c r="C3505" s="78">
        <v>1</v>
      </c>
      <c r="D3505" s="61" t="s">
        <v>158</v>
      </c>
      <c r="E3505" s="79">
        <v>1930.2299999999998</v>
      </c>
      <c r="F3505" s="79">
        <v>89.19</v>
      </c>
      <c r="G3505" s="79">
        <f t="shared" si="62"/>
        <v>1930.23</v>
      </c>
      <c r="H3505" s="79">
        <f t="shared" si="63"/>
        <v>89.19</v>
      </c>
    </row>
    <row r="3506" spans="1:10" hidden="1" outlineLevel="1" x14ac:dyDescent="0.2">
      <c r="B3506" s="60" t="s">
        <v>755</v>
      </c>
      <c r="C3506" s="78">
        <v>1</v>
      </c>
      <c r="D3506" s="61" t="s">
        <v>158</v>
      </c>
      <c r="E3506" s="79">
        <v>1853.3099999999997</v>
      </c>
      <c r="F3506" s="79">
        <v>97.36</v>
      </c>
      <c r="G3506" s="79">
        <f t="shared" si="62"/>
        <v>1853.31</v>
      </c>
      <c r="H3506" s="79">
        <f t="shared" si="63"/>
        <v>97.36</v>
      </c>
    </row>
    <row r="3507" spans="1:10" hidden="1" outlineLevel="1" x14ac:dyDescent="0.2">
      <c r="A3507" s="55"/>
      <c r="B3507" s="77" t="s">
        <v>697</v>
      </c>
      <c r="C3507" s="78"/>
      <c r="D3507" s="78"/>
      <c r="E3507" s="57"/>
      <c r="F3507" s="57"/>
      <c r="G3507" s="57"/>
      <c r="H3507" s="57"/>
      <c r="I3507" s="58"/>
      <c r="J3507" s="63"/>
    </row>
    <row r="3508" spans="1:10" hidden="1" outlineLevel="1" x14ac:dyDescent="0.2">
      <c r="B3508" s="89" t="s">
        <v>795</v>
      </c>
      <c r="C3508" s="78">
        <v>1</v>
      </c>
      <c r="D3508" s="78" t="s">
        <v>158</v>
      </c>
      <c r="E3508" s="79">
        <v>1150.1199999999999</v>
      </c>
      <c r="F3508" s="79">
        <v>0</v>
      </c>
      <c r="G3508" s="79">
        <f>ROUND((C3508*(E3508)),2)</f>
        <v>1150.1199999999999</v>
      </c>
      <c r="H3508" s="79">
        <f>ROUND((C3508*(F3508)),2)</f>
        <v>0</v>
      </c>
    </row>
    <row r="3509" spans="1:10" hidden="1" outlineLevel="1" x14ac:dyDescent="0.2">
      <c r="A3509" s="62"/>
      <c r="B3509" s="76" t="s">
        <v>174</v>
      </c>
      <c r="C3509" s="78"/>
      <c r="D3509" s="78"/>
      <c r="E3509" s="79"/>
      <c r="F3509" s="79"/>
      <c r="G3509" s="79">
        <f>SUM(G3496:G3508)</f>
        <v>13284.14</v>
      </c>
      <c r="H3509" s="79">
        <f>SUM(H3496:H3508)</f>
        <v>1157.0299999999997</v>
      </c>
      <c r="I3509" s="79">
        <f>SUM(G3509:H3509)</f>
        <v>14441.169999999998</v>
      </c>
    </row>
    <row r="3510" spans="1:10" collapsed="1" x14ac:dyDescent="0.2">
      <c r="A3510" s="62"/>
      <c r="C3510" s="78"/>
      <c r="D3510" s="78"/>
      <c r="E3510" s="79"/>
      <c r="F3510" s="79"/>
      <c r="G3510" s="79"/>
      <c r="H3510" s="79"/>
      <c r="I3510" s="79"/>
    </row>
    <row r="3511" spans="1:10" x14ac:dyDescent="0.2">
      <c r="A3511" s="71">
        <f>+A3492+0.01</f>
        <v>116.21000000000011</v>
      </c>
      <c r="B3511" s="72" t="s">
        <v>796</v>
      </c>
      <c r="C3511" s="73">
        <v>1</v>
      </c>
      <c r="D3511" s="73" t="s">
        <v>158</v>
      </c>
      <c r="E3511" s="74"/>
      <c r="F3511" s="74"/>
      <c r="G3511" s="74">
        <f>+G3528/C3513</f>
        <v>15879.59</v>
      </c>
      <c r="H3511" s="74">
        <f>+H3528/C3513</f>
        <v>1564.6399999999999</v>
      </c>
      <c r="I3511" s="75">
        <f>+H3511+G3511</f>
        <v>17444.23</v>
      </c>
      <c r="J3511" s="66" t="s">
        <v>167</v>
      </c>
    </row>
    <row r="3512" spans="1:10" hidden="1" outlineLevel="1" x14ac:dyDescent="0.2">
      <c r="A3512" s="55"/>
      <c r="B3512" s="77" t="s">
        <v>797</v>
      </c>
      <c r="C3512" s="56"/>
      <c r="D3512" s="56"/>
      <c r="E3512" s="57"/>
      <c r="F3512" s="57"/>
      <c r="G3512" s="57"/>
      <c r="H3512" s="57"/>
      <c r="I3512" s="58"/>
      <c r="J3512" s="63"/>
    </row>
    <row r="3513" spans="1:10" hidden="1" outlineLevel="1" x14ac:dyDescent="0.2">
      <c r="A3513" s="55"/>
      <c r="B3513" s="77" t="s">
        <v>169</v>
      </c>
      <c r="C3513" s="78">
        <v>1</v>
      </c>
      <c r="D3513" s="78" t="s">
        <v>158</v>
      </c>
      <c r="E3513" s="57"/>
      <c r="F3513" s="57"/>
      <c r="G3513" s="57"/>
      <c r="H3513" s="57"/>
      <c r="I3513" s="58"/>
      <c r="J3513" s="63"/>
    </row>
    <row r="3514" spans="1:10" hidden="1" outlineLevel="1" x14ac:dyDescent="0.2">
      <c r="A3514" s="55"/>
      <c r="B3514" s="77" t="s">
        <v>170</v>
      </c>
      <c r="C3514" s="78"/>
      <c r="D3514" s="78"/>
      <c r="E3514" s="57"/>
      <c r="F3514" s="57"/>
      <c r="G3514" s="57"/>
      <c r="H3514" s="57"/>
      <c r="I3514" s="58"/>
      <c r="J3514" s="63"/>
    </row>
    <row r="3515" spans="1:10" hidden="1" outlineLevel="1" x14ac:dyDescent="0.2">
      <c r="B3515" s="60" t="s">
        <v>789</v>
      </c>
      <c r="C3515" s="78">
        <v>2</v>
      </c>
      <c r="D3515" s="61" t="s">
        <v>158</v>
      </c>
      <c r="E3515" s="79">
        <v>20.13</v>
      </c>
      <c r="F3515" s="79">
        <v>3.62</v>
      </c>
      <c r="G3515" s="79">
        <f t="shared" ref="G3515:G3525" si="64">ROUND((C3515*(E3515)),2)</f>
        <v>40.26</v>
      </c>
      <c r="H3515" s="79">
        <f>ROUND((C3515*(F3515)),2)</f>
        <v>7.24</v>
      </c>
    </row>
    <row r="3516" spans="1:10" hidden="1" outlineLevel="1" x14ac:dyDescent="0.2">
      <c r="B3516" s="60" t="s">
        <v>725</v>
      </c>
      <c r="C3516" s="78">
        <v>2</v>
      </c>
      <c r="D3516" s="61" t="s">
        <v>158</v>
      </c>
      <c r="E3516" s="79">
        <v>19.489999999999998</v>
      </c>
      <c r="F3516" s="79">
        <v>3.51</v>
      </c>
      <c r="G3516" s="79">
        <f t="shared" si="64"/>
        <v>38.979999999999997</v>
      </c>
      <c r="H3516" s="79">
        <f>ROUND((C3516*(F3516)),2)</f>
        <v>7.02</v>
      </c>
    </row>
    <row r="3517" spans="1:10" hidden="1" outlineLevel="1" x14ac:dyDescent="0.2">
      <c r="B3517" s="60" t="s">
        <v>790</v>
      </c>
      <c r="C3517" s="78">
        <v>2</v>
      </c>
      <c r="D3517" s="61" t="s">
        <v>158</v>
      </c>
      <c r="E3517" s="79">
        <v>754.24</v>
      </c>
      <c r="F3517" s="79">
        <v>135.76</v>
      </c>
      <c r="G3517" s="79">
        <f t="shared" si="64"/>
        <v>1508.48</v>
      </c>
      <c r="H3517" s="79">
        <f>ROUND((C3517*(F3517)),2)</f>
        <v>271.52</v>
      </c>
    </row>
    <row r="3518" spans="1:10" hidden="1" outlineLevel="1" x14ac:dyDescent="0.2">
      <c r="B3518" s="60" t="s">
        <v>798</v>
      </c>
      <c r="C3518" s="78">
        <v>1</v>
      </c>
      <c r="D3518" s="61" t="s">
        <v>158</v>
      </c>
      <c r="E3518" s="90">
        <v>4406.78</v>
      </c>
      <c r="F3518" s="79">
        <v>793.22</v>
      </c>
      <c r="G3518" s="79">
        <f t="shared" si="64"/>
        <v>4406.78</v>
      </c>
      <c r="H3518" s="79">
        <f t="shared" ref="H3518:H3525" si="65">ROUND((C3518*(F3518)),2)</f>
        <v>793.22</v>
      </c>
    </row>
    <row r="3519" spans="1:10" hidden="1" outlineLevel="1" x14ac:dyDescent="0.2">
      <c r="B3519" s="60" t="s">
        <v>792</v>
      </c>
      <c r="C3519" s="78">
        <v>2</v>
      </c>
      <c r="D3519" s="61" t="s">
        <v>158</v>
      </c>
      <c r="E3519" s="90">
        <v>244.07</v>
      </c>
      <c r="F3519" s="79">
        <v>43.93</v>
      </c>
      <c r="G3519" s="79">
        <f t="shared" si="64"/>
        <v>488.14</v>
      </c>
      <c r="H3519" s="79">
        <f t="shared" si="65"/>
        <v>87.86</v>
      </c>
    </row>
    <row r="3520" spans="1:10" hidden="1" outlineLevel="1" x14ac:dyDescent="0.2">
      <c r="B3520" s="60" t="s">
        <v>793</v>
      </c>
      <c r="C3520" s="78">
        <v>0.16</v>
      </c>
      <c r="D3520" s="61" t="s">
        <v>158</v>
      </c>
      <c r="E3520" s="90">
        <v>292.37</v>
      </c>
      <c r="F3520" s="79">
        <v>52.63</v>
      </c>
      <c r="G3520" s="79">
        <f t="shared" si="64"/>
        <v>46.78</v>
      </c>
      <c r="H3520" s="79">
        <f t="shared" si="65"/>
        <v>8.42</v>
      </c>
    </row>
    <row r="3521" spans="1:10" hidden="1" outlineLevel="1" x14ac:dyDescent="0.2">
      <c r="B3521" s="60" t="s">
        <v>794</v>
      </c>
      <c r="C3521" s="78">
        <v>1</v>
      </c>
      <c r="D3521" s="61" t="s">
        <v>158</v>
      </c>
      <c r="E3521" s="90">
        <v>4022.21</v>
      </c>
      <c r="F3521" s="90">
        <v>191.39999999999998</v>
      </c>
      <c r="G3521" s="79">
        <f t="shared" si="64"/>
        <v>4022.21</v>
      </c>
      <c r="H3521" s="79">
        <f t="shared" si="65"/>
        <v>191.4</v>
      </c>
    </row>
    <row r="3522" spans="1:10" hidden="1" outlineLevel="1" x14ac:dyDescent="0.2">
      <c r="B3522" s="60" t="s">
        <v>732</v>
      </c>
      <c r="C3522" s="78">
        <v>7.0000000000000007E-2</v>
      </c>
      <c r="D3522" s="61" t="s">
        <v>184</v>
      </c>
      <c r="E3522" s="79">
        <v>838.98</v>
      </c>
      <c r="F3522" s="79">
        <v>151.02000000000001</v>
      </c>
      <c r="G3522" s="79">
        <f t="shared" si="64"/>
        <v>58.73</v>
      </c>
      <c r="H3522" s="79">
        <f t="shared" si="65"/>
        <v>10.57</v>
      </c>
    </row>
    <row r="3523" spans="1:10" hidden="1" outlineLevel="1" x14ac:dyDescent="0.2">
      <c r="B3523" s="60" t="s">
        <v>733</v>
      </c>
      <c r="C3523" s="78">
        <v>0.25</v>
      </c>
      <c r="D3523" s="61" t="s">
        <v>158</v>
      </c>
      <c r="E3523" s="79">
        <v>18.64</v>
      </c>
      <c r="F3523" s="79">
        <v>3.36</v>
      </c>
      <c r="G3523" s="79">
        <f t="shared" si="64"/>
        <v>4.66</v>
      </c>
      <c r="H3523" s="79">
        <f t="shared" si="65"/>
        <v>0.84</v>
      </c>
    </row>
    <row r="3524" spans="1:10" hidden="1" outlineLevel="1" x14ac:dyDescent="0.2">
      <c r="B3524" s="60" t="s">
        <v>734</v>
      </c>
      <c r="C3524" s="78">
        <v>1</v>
      </c>
      <c r="D3524" s="61" t="s">
        <v>158</v>
      </c>
      <c r="E3524" s="79">
        <v>1930.2299999999998</v>
      </c>
      <c r="F3524" s="79">
        <v>89.19</v>
      </c>
      <c r="G3524" s="79">
        <f t="shared" si="64"/>
        <v>1930.23</v>
      </c>
      <c r="H3524" s="79">
        <f t="shared" si="65"/>
        <v>89.19</v>
      </c>
    </row>
    <row r="3525" spans="1:10" hidden="1" outlineLevel="1" x14ac:dyDescent="0.2">
      <c r="B3525" s="60" t="s">
        <v>755</v>
      </c>
      <c r="C3525" s="78">
        <v>1</v>
      </c>
      <c r="D3525" s="61" t="s">
        <v>158</v>
      </c>
      <c r="E3525" s="79">
        <v>1853.3099999999997</v>
      </c>
      <c r="F3525" s="79">
        <v>97.36</v>
      </c>
      <c r="G3525" s="79">
        <f t="shared" si="64"/>
        <v>1853.31</v>
      </c>
      <c r="H3525" s="79">
        <f t="shared" si="65"/>
        <v>97.36</v>
      </c>
    </row>
    <row r="3526" spans="1:10" hidden="1" outlineLevel="1" x14ac:dyDescent="0.2">
      <c r="A3526" s="55"/>
      <c r="B3526" s="77" t="s">
        <v>697</v>
      </c>
      <c r="C3526" s="78"/>
      <c r="D3526" s="78"/>
      <c r="E3526" s="57"/>
      <c r="F3526" s="57"/>
      <c r="G3526" s="57"/>
      <c r="H3526" s="57"/>
      <c r="I3526" s="58"/>
      <c r="J3526" s="63"/>
    </row>
    <row r="3527" spans="1:10" hidden="1" outlineLevel="1" x14ac:dyDescent="0.2">
      <c r="B3527" s="89" t="s">
        <v>799</v>
      </c>
      <c r="C3527" s="78">
        <v>1</v>
      </c>
      <c r="D3527" s="78" t="s">
        <v>158</v>
      </c>
      <c r="E3527" s="79">
        <v>1481.03</v>
      </c>
      <c r="F3527" s="79">
        <v>0</v>
      </c>
      <c r="G3527" s="79">
        <f>ROUND((C3527*(E3527)),2)</f>
        <v>1481.03</v>
      </c>
      <c r="H3527" s="79">
        <f>ROUND((C3527*(F3527)),2)</f>
        <v>0</v>
      </c>
    </row>
    <row r="3528" spans="1:10" hidden="1" outlineLevel="1" x14ac:dyDescent="0.2">
      <c r="A3528" s="62"/>
      <c r="B3528" s="76" t="s">
        <v>174</v>
      </c>
      <c r="C3528" s="78"/>
      <c r="D3528" s="78"/>
      <c r="E3528" s="79"/>
      <c r="F3528" s="79"/>
      <c r="G3528" s="79">
        <f>SUM(G3515:G3527)</f>
        <v>15879.59</v>
      </c>
      <c r="H3528" s="79">
        <f>SUM(H3515:H3527)</f>
        <v>1564.6399999999999</v>
      </c>
      <c r="I3528" s="79">
        <f>SUM(G3528:H3528)</f>
        <v>17444.23</v>
      </c>
    </row>
    <row r="3529" spans="1:10" collapsed="1" x14ac:dyDescent="0.2">
      <c r="A3529" s="62"/>
      <c r="C3529" s="78"/>
      <c r="D3529" s="78"/>
      <c r="E3529" s="79"/>
      <c r="F3529" s="79"/>
      <c r="G3529" s="79"/>
      <c r="H3529" s="79"/>
      <c r="I3529" s="79"/>
    </row>
    <row r="3530" spans="1:10" x14ac:dyDescent="0.2">
      <c r="A3530" s="71">
        <f>+A3511+0.01</f>
        <v>116.22000000000011</v>
      </c>
      <c r="B3530" s="72" t="s">
        <v>800</v>
      </c>
      <c r="C3530" s="73">
        <v>1</v>
      </c>
      <c r="D3530" s="73" t="s">
        <v>158</v>
      </c>
      <c r="E3530" s="74"/>
      <c r="F3530" s="74"/>
      <c r="G3530" s="74">
        <f>+G3545/C3532</f>
        <v>9500.6000000000022</v>
      </c>
      <c r="H3530" s="74">
        <f>+H3545/C3532</f>
        <v>970.4799999999999</v>
      </c>
      <c r="I3530" s="75">
        <f>+H3530+G3530</f>
        <v>10471.080000000002</v>
      </c>
      <c r="J3530" s="66" t="s">
        <v>167</v>
      </c>
    </row>
    <row r="3531" spans="1:10" hidden="1" outlineLevel="1" x14ac:dyDescent="0.2">
      <c r="A3531" s="55"/>
      <c r="B3531" s="77" t="s">
        <v>801</v>
      </c>
      <c r="C3531" s="56"/>
      <c r="D3531" s="56"/>
      <c r="E3531" s="57"/>
      <c r="F3531" s="57"/>
      <c r="G3531" s="57"/>
      <c r="H3531" s="57"/>
      <c r="I3531" s="58"/>
      <c r="J3531" s="63"/>
    </row>
    <row r="3532" spans="1:10" hidden="1" outlineLevel="1" x14ac:dyDescent="0.2">
      <c r="A3532" s="55"/>
      <c r="B3532" s="77" t="s">
        <v>169</v>
      </c>
      <c r="C3532" s="78">
        <v>1</v>
      </c>
      <c r="D3532" s="78" t="s">
        <v>158</v>
      </c>
      <c r="E3532" s="57"/>
      <c r="F3532" s="57"/>
      <c r="G3532" s="57"/>
      <c r="H3532" s="57"/>
      <c r="I3532" s="58"/>
      <c r="J3532" s="63"/>
    </row>
    <row r="3533" spans="1:10" hidden="1" outlineLevel="1" x14ac:dyDescent="0.2">
      <c r="A3533" s="55"/>
      <c r="B3533" s="77" t="s">
        <v>170</v>
      </c>
      <c r="C3533" s="78"/>
      <c r="D3533" s="78"/>
      <c r="E3533" s="57"/>
      <c r="F3533" s="57"/>
      <c r="G3533" s="57"/>
      <c r="H3533" s="57"/>
      <c r="I3533" s="58"/>
      <c r="J3533" s="63"/>
    </row>
    <row r="3534" spans="1:10" hidden="1" outlineLevel="1" x14ac:dyDescent="0.2">
      <c r="B3534" s="60" t="s">
        <v>789</v>
      </c>
      <c r="C3534" s="78">
        <v>1</v>
      </c>
      <c r="D3534" s="61" t="s">
        <v>158</v>
      </c>
      <c r="E3534" s="79">
        <v>20.13</v>
      </c>
      <c r="F3534" s="79">
        <v>3.62</v>
      </c>
      <c r="G3534" s="79">
        <f t="shared" ref="G3534:G3542" si="66">ROUND((C3534*(E3534)),2)</f>
        <v>20.13</v>
      </c>
      <c r="H3534" s="79">
        <f>ROUND((C3534*(F3534)),2)</f>
        <v>3.62</v>
      </c>
    </row>
    <row r="3535" spans="1:10" hidden="1" outlineLevel="1" x14ac:dyDescent="0.2">
      <c r="B3535" s="60" t="s">
        <v>725</v>
      </c>
      <c r="C3535" s="78">
        <v>1</v>
      </c>
      <c r="D3535" s="61" t="s">
        <v>158</v>
      </c>
      <c r="E3535" s="79">
        <v>19.489999999999998</v>
      </c>
      <c r="F3535" s="79">
        <v>3.51</v>
      </c>
      <c r="G3535" s="79">
        <f t="shared" si="66"/>
        <v>19.489999999999998</v>
      </c>
      <c r="H3535" s="79">
        <f>ROUND((C3535*(F3535)),2)</f>
        <v>3.51</v>
      </c>
    </row>
    <row r="3536" spans="1:10" hidden="1" outlineLevel="1" x14ac:dyDescent="0.2">
      <c r="B3536" s="60" t="s">
        <v>790</v>
      </c>
      <c r="C3536" s="78">
        <v>1</v>
      </c>
      <c r="D3536" s="61" t="s">
        <v>158</v>
      </c>
      <c r="E3536" s="79">
        <v>754.24</v>
      </c>
      <c r="F3536" s="79">
        <v>135.76</v>
      </c>
      <c r="G3536" s="79">
        <f t="shared" si="66"/>
        <v>754.24</v>
      </c>
      <c r="H3536" s="79">
        <f>ROUND((C3536*(F3536)),2)</f>
        <v>135.76</v>
      </c>
    </row>
    <row r="3537" spans="1:10" hidden="1" outlineLevel="1" x14ac:dyDescent="0.2">
      <c r="B3537" s="60" t="s">
        <v>791</v>
      </c>
      <c r="C3537" s="78">
        <v>1</v>
      </c>
      <c r="D3537" s="61" t="s">
        <v>158</v>
      </c>
      <c r="E3537" s="90">
        <v>3220.34</v>
      </c>
      <c r="F3537" s="79">
        <v>579.66</v>
      </c>
      <c r="G3537" s="79">
        <f t="shared" si="66"/>
        <v>3220.34</v>
      </c>
      <c r="H3537" s="79">
        <f t="shared" ref="H3537:H3542" si="67">ROUND((C3537*(F3537)),2)</f>
        <v>579.66</v>
      </c>
    </row>
    <row r="3538" spans="1:10" hidden="1" outlineLevel="1" x14ac:dyDescent="0.2">
      <c r="B3538" s="60" t="s">
        <v>792</v>
      </c>
      <c r="C3538" s="78">
        <v>1</v>
      </c>
      <c r="D3538" s="61" t="s">
        <v>158</v>
      </c>
      <c r="E3538" s="90">
        <v>244.07</v>
      </c>
      <c r="F3538" s="79">
        <v>43.93</v>
      </c>
      <c r="G3538" s="79">
        <f t="shared" si="66"/>
        <v>244.07</v>
      </c>
      <c r="H3538" s="79">
        <f t="shared" si="67"/>
        <v>43.93</v>
      </c>
    </row>
    <row r="3539" spans="1:10" hidden="1" outlineLevel="1" x14ac:dyDescent="0.2">
      <c r="B3539" s="60" t="s">
        <v>793</v>
      </c>
      <c r="C3539" s="78">
        <v>0.08</v>
      </c>
      <c r="D3539" s="61" t="s">
        <v>158</v>
      </c>
      <c r="E3539" s="90">
        <v>292.37</v>
      </c>
      <c r="F3539" s="79">
        <v>52.63</v>
      </c>
      <c r="G3539" s="79">
        <f t="shared" si="66"/>
        <v>23.39</v>
      </c>
      <c r="H3539" s="79">
        <f t="shared" si="67"/>
        <v>4.21</v>
      </c>
    </row>
    <row r="3540" spans="1:10" hidden="1" outlineLevel="1" x14ac:dyDescent="0.2">
      <c r="B3540" s="60" t="s">
        <v>794</v>
      </c>
      <c r="C3540" s="78">
        <v>1</v>
      </c>
      <c r="D3540" s="61" t="s">
        <v>158</v>
      </c>
      <c r="E3540" s="90">
        <v>4022.21</v>
      </c>
      <c r="F3540" s="90">
        <v>191.39999999999998</v>
      </c>
      <c r="G3540" s="79">
        <f t="shared" si="66"/>
        <v>4022.21</v>
      </c>
      <c r="H3540" s="79">
        <f t="shared" si="67"/>
        <v>191.4</v>
      </c>
    </row>
    <row r="3541" spans="1:10" hidden="1" outlineLevel="1" x14ac:dyDescent="0.2">
      <c r="B3541" s="60" t="s">
        <v>732</v>
      </c>
      <c r="C3541" s="78">
        <v>0.05</v>
      </c>
      <c r="D3541" s="61" t="s">
        <v>184</v>
      </c>
      <c r="E3541" s="79">
        <v>838.98</v>
      </c>
      <c r="F3541" s="79">
        <v>151.02000000000001</v>
      </c>
      <c r="G3541" s="79">
        <f t="shared" si="66"/>
        <v>41.95</v>
      </c>
      <c r="H3541" s="79">
        <f t="shared" si="67"/>
        <v>7.55</v>
      </c>
    </row>
    <row r="3542" spans="1:10" hidden="1" outlineLevel="1" x14ac:dyDescent="0.2">
      <c r="B3542" s="60" t="s">
        <v>733</v>
      </c>
      <c r="C3542" s="78">
        <v>0.25</v>
      </c>
      <c r="D3542" s="61" t="s">
        <v>158</v>
      </c>
      <c r="E3542" s="79">
        <v>18.64</v>
      </c>
      <c r="F3542" s="79">
        <v>3.36</v>
      </c>
      <c r="G3542" s="79">
        <f t="shared" si="66"/>
        <v>4.66</v>
      </c>
      <c r="H3542" s="79">
        <f t="shared" si="67"/>
        <v>0.84</v>
      </c>
    </row>
    <row r="3543" spans="1:10" hidden="1" outlineLevel="1" x14ac:dyDescent="0.2">
      <c r="A3543" s="55"/>
      <c r="B3543" s="77" t="s">
        <v>697</v>
      </c>
      <c r="C3543" s="78"/>
      <c r="D3543" s="78"/>
      <c r="E3543" s="57"/>
      <c r="F3543" s="57"/>
      <c r="G3543" s="57"/>
      <c r="H3543" s="57"/>
      <c r="I3543" s="58"/>
      <c r="J3543" s="63"/>
    </row>
    <row r="3544" spans="1:10" hidden="1" outlineLevel="1" x14ac:dyDescent="0.2">
      <c r="B3544" s="89" t="s">
        <v>795</v>
      </c>
      <c r="C3544" s="78">
        <v>1</v>
      </c>
      <c r="D3544" s="78" t="s">
        <v>158</v>
      </c>
      <c r="E3544" s="79">
        <v>1150.1199999999999</v>
      </c>
      <c r="F3544" s="79">
        <v>0</v>
      </c>
      <c r="G3544" s="79">
        <f>ROUND((C3544*(E3544)),2)</f>
        <v>1150.1199999999999</v>
      </c>
      <c r="H3544" s="79">
        <f>ROUND((C3544*(F3544)),2)</f>
        <v>0</v>
      </c>
    </row>
    <row r="3545" spans="1:10" hidden="1" outlineLevel="1" x14ac:dyDescent="0.2">
      <c r="A3545" s="62"/>
      <c r="B3545" s="76" t="s">
        <v>174</v>
      </c>
      <c r="C3545" s="78"/>
      <c r="D3545" s="78"/>
      <c r="E3545" s="79"/>
      <c r="F3545" s="79"/>
      <c r="G3545" s="79">
        <f>SUM(G3534:G3544)</f>
        <v>9500.6000000000022</v>
      </c>
      <c r="H3545" s="79">
        <f>SUM(H3534:H3544)</f>
        <v>970.4799999999999</v>
      </c>
      <c r="I3545" s="79">
        <f>SUM(G3545:H3545)</f>
        <v>10471.080000000002</v>
      </c>
    </row>
    <row r="3546" spans="1:10" collapsed="1" x14ac:dyDescent="0.2">
      <c r="A3546" s="62"/>
      <c r="C3546" s="78"/>
      <c r="D3546" s="78"/>
      <c r="E3546" s="79"/>
      <c r="F3546" s="79"/>
      <c r="G3546" s="79"/>
      <c r="H3546" s="79"/>
      <c r="I3546" s="79"/>
    </row>
    <row r="3547" spans="1:10" x14ac:dyDescent="0.2">
      <c r="A3547" s="71">
        <f>+A3530+0.01</f>
        <v>116.23000000000012</v>
      </c>
      <c r="B3547" s="72" t="s">
        <v>802</v>
      </c>
      <c r="C3547" s="73">
        <v>1</v>
      </c>
      <c r="D3547" s="73" t="s">
        <v>158</v>
      </c>
      <c r="E3547" s="74"/>
      <c r="F3547" s="74"/>
      <c r="G3547" s="74">
        <f>+G3562/C3549</f>
        <v>12096.050000000001</v>
      </c>
      <c r="H3547" s="74">
        <f>+H3562/C3549</f>
        <v>1378.09</v>
      </c>
      <c r="I3547" s="75">
        <f>+H3547+G3547</f>
        <v>13474.140000000001</v>
      </c>
      <c r="J3547" s="66" t="s">
        <v>167</v>
      </c>
    </row>
    <row r="3548" spans="1:10" hidden="1" outlineLevel="1" x14ac:dyDescent="0.2">
      <c r="A3548" s="55"/>
      <c r="B3548" s="77" t="s">
        <v>803</v>
      </c>
      <c r="C3548" s="56"/>
      <c r="D3548" s="56"/>
      <c r="E3548" s="57"/>
      <c r="F3548" s="57"/>
      <c r="G3548" s="57"/>
      <c r="H3548" s="57"/>
      <c r="I3548" s="58"/>
      <c r="J3548" s="63"/>
    </row>
    <row r="3549" spans="1:10" hidden="1" outlineLevel="1" x14ac:dyDescent="0.2">
      <c r="A3549" s="55"/>
      <c r="B3549" s="77" t="s">
        <v>169</v>
      </c>
      <c r="C3549" s="78">
        <v>1</v>
      </c>
      <c r="D3549" s="78" t="s">
        <v>158</v>
      </c>
      <c r="E3549" s="57"/>
      <c r="F3549" s="57"/>
      <c r="G3549" s="57"/>
      <c r="H3549" s="57"/>
      <c r="I3549" s="58"/>
      <c r="J3549" s="63"/>
    </row>
    <row r="3550" spans="1:10" hidden="1" outlineLevel="1" x14ac:dyDescent="0.2">
      <c r="A3550" s="55"/>
      <c r="B3550" s="77" t="s">
        <v>170</v>
      </c>
      <c r="C3550" s="78"/>
      <c r="D3550" s="78"/>
      <c r="E3550" s="57"/>
      <c r="F3550" s="57"/>
      <c r="G3550" s="57"/>
      <c r="H3550" s="57"/>
      <c r="I3550" s="58"/>
      <c r="J3550" s="63"/>
    </row>
    <row r="3551" spans="1:10" hidden="1" outlineLevel="1" x14ac:dyDescent="0.2">
      <c r="B3551" s="60" t="s">
        <v>789</v>
      </c>
      <c r="C3551" s="78">
        <v>2</v>
      </c>
      <c r="D3551" s="61" t="s">
        <v>158</v>
      </c>
      <c r="E3551" s="79">
        <v>20.13</v>
      </c>
      <c r="F3551" s="79">
        <v>3.62</v>
      </c>
      <c r="G3551" s="79">
        <f t="shared" ref="G3551:G3559" si="68">ROUND((C3551*(E3551)),2)</f>
        <v>40.26</v>
      </c>
      <c r="H3551" s="79">
        <f>ROUND((C3551*(F3551)),2)</f>
        <v>7.24</v>
      </c>
    </row>
    <row r="3552" spans="1:10" hidden="1" outlineLevel="1" x14ac:dyDescent="0.2">
      <c r="B3552" s="60" t="s">
        <v>725</v>
      </c>
      <c r="C3552" s="78">
        <v>2</v>
      </c>
      <c r="D3552" s="61" t="s">
        <v>158</v>
      </c>
      <c r="E3552" s="79">
        <v>19.489999999999998</v>
      </c>
      <c r="F3552" s="79">
        <v>3.51</v>
      </c>
      <c r="G3552" s="79">
        <f t="shared" si="68"/>
        <v>38.979999999999997</v>
      </c>
      <c r="H3552" s="79">
        <f>ROUND((C3552*(F3552)),2)</f>
        <v>7.02</v>
      </c>
    </row>
    <row r="3553" spans="1:10" hidden="1" outlineLevel="1" x14ac:dyDescent="0.2">
      <c r="B3553" s="60" t="s">
        <v>790</v>
      </c>
      <c r="C3553" s="78">
        <v>2</v>
      </c>
      <c r="D3553" s="61" t="s">
        <v>158</v>
      </c>
      <c r="E3553" s="79">
        <v>754.24</v>
      </c>
      <c r="F3553" s="79">
        <v>135.76</v>
      </c>
      <c r="G3553" s="79">
        <f t="shared" si="68"/>
        <v>1508.48</v>
      </c>
      <c r="H3553" s="79">
        <f>ROUND((C3553*(F3553)),2)</f>
        <v>271.52</v>
      </c>
    </row>
    <row r="3554" spans="1:10" hidden="1" outlineLevel="1" x14ac:dyDescent="0.2">
      <c r="B3554" s="60" t="s">
        <v>798</v>
      </c>
      <c r="C3554" s="78">
        <v>1</v>
      </c>
      <c r="D3554" s="61" t="s">
        <v>158</v>
      </c>
      <c r="E3554" s="90">
        <v>4406.78</v>
      </c>
      <c r="F3554" s="79">
        <v>793.22</v>
      </c>
      <c r="G3554" s="79">
        <f t="shared" si="68"/>
        <v>4406.78</v>
      </c>
      <c r="H3554" s="79">
        <f t="shared" ref="H3554:H3559" si="69">ROUND((C3554*(F3554)),2)</f>
        <v>793.22</v>
      </c>
    </row>
    <row r="3555" spans="1:10" hidden="1" outlineLevel="1" x14ac:dyDescent="0.2">
      <c r="B3555" s="60" t="s">
        <v>792</v>
      </c>
      <c r="C3555" s="78">
        <v>2</v>
      </c>
      <c r="D3555" s="61" t="s">
        <v>158</v>
      </c>
      <c r="E3555" s="90">
        <v>244.07</v>
      </c>
      <c r="F3555" s="79">
        <v>43.93</v>
      </c>
      <c r="G3555" s="79">
        <f t="shared" si="68"/>
        <v>488.14</v>
      </c>
      <c r="H3555" s="79">
        <f t="shared" si="69"/>
        <v>87.86</v>
      </c>
    </row>
    <row r="3556" spans="1:10" hidden="1" outlineLevel="1" x14ac:dyDescent="0.2">
      <c r="B3556" s="60" t="s">
        <v>793</v>
      </c>
      <c r="C3556" s="78">
        <v>0.16</v>
      </c>
      <c r="D3556" s="61" t="s">
        <v>158</v>
      </c>
      <c r="E3556" s="90">
        <v>292.37</v>
      </c>
      <c r="F3556" s="79">
        <v>52.63</v>
      </c>
      <c r="G3556" s="79">
        <f t="shared" si="68"/>
        <v>46.78</v>
      </c>
      <c r="H3556" s="79">
        <f t="shared" si="69"/>
        <v>8.42</v>
      </c>
    </row>
    <row r="3557" spans="1:10" hidden="1" outlineLevel="1" x14ac:dyDescent="0.2">
      <c r="B3557" s="60" t="s">
        <v>794</v>
      </c>
      <c r="C3557" s="78">
        <v>1</v>
      </c>
      <c r="D3557" s="61" t="s">
        <v>158</v>
      </c>
      <c r="E3557" s="90">
        <v>4022.21</v>
      </c>
      <c r="F3557" s="90">
        <v>191.39999999999998</v>
      </c>
      <c r="G3557" s="79">
        <f t="shared" si="68"/>
        <v>4022.21</v>
      </c>
      <c r="H3557" s="79">
        <f t="shared" si="69"/>
        <v>191.4</v>
      </c>
    </row>
    <row r="3558" spans="1:10" hidden="1" outlineLevel="1" x14ac:dyDescent="0.2">
      <c r="B3558" s="60" t="s">
        <v>732</v>
      </c>
      <c r="C3558" s="78">
        <v>7.0000000000000007E-2</v>
      </c>
      <c r="D3558" s="61" t="s">
        <v>184</v>
      </c>
      <c r="E3558" s="79">
        <v>838.98</v>
      </c>
      <c r="F3558" s="79">
        <v>151.02000000000001</v>
      </c>
      <c r="G3558" s="79">
        <f t="shared" si="68"/>
        <v>58.73</v>
      </c>
      <c r="H3558" s="79">
        <f t="shared" si="69"/>
        <v>10.57</v>
      </c>
    </row>
    <row r="3559" spans="1:10" hidden="1" outlineLevel="1" x14ac:dyDescent="0.2">
      <c r="B3559" s="60" t="s">
        <v>733</v>
      </c>
      <c r="C3559" s="78">
        <v>0.25</v>
      </c>
      <c r="D3559" s="61" t="s">
        <v>158</v>
      </c>
      <c r="E3559" s="79">
        <v>18.64</v>
      </c>
      <c r="F3559" s="79">
        <v>3.36</v>
      </c>
      <c r="G3559" s="79">
        <f t="shared" si="68"/>
        <v>4.66</v>
      </c>
      <c r="H3559" s="79">
        <f t="shared" si="69"/>
        <v>0.84</v>
      </c>
    </row>
    <row r="3560" spans="1:10" hidden="1" outlineLevel="1" x14ac:dyDescent="0.2">
      <c r="A3560" s="55"/>
      <c r="B3560" s="77" t="s">
        <v>697</v>
      </c>
      <c r="C3560" s="78"/>
      <c r="D3560" s="78"/>
      <c r="E3560" s="57"/>
      <c r="F3560" s="57"/>
      <c r="G3560" s="57"/>
      <c r="H3560" s="57"/>
      <c r="I3560" s="58"/>
      <c r="J3560" s="63"/>
    </row>
    <row r="3561" spans="1:10" hidden="1" outlineLevel="1" x14ac:dyDescent="0.2">
      <c r="B3561" s="89" t="s">
        <v>799</v>
      </c>
      <c r="C3561" s="78">
        <v>1</v>
      </c>
      <c r="D3561" s="78" t="s">
        <v>158</v>
      </c>
      <c r="E3561" s="79">
        <v>1481.03</v>
      </c>
      <c r="F3561" s="79">
        <v>0</v>
      </c>
      <c r="G3561" s="79">
        <f>ROUND((C3561*(E3561)),2)</f>
        <v>1481.03</v>
      </c>
      <c r="H3561" s="79">
        <f>ROUND((C3561*(F3561)),2)</f>
        <v>0</v>
      </c>
    </row>
    <row r="3562" spans="1:10" hidden="1" outlineLevel="1" x14ac:dyDescent="0.2">
      <c r="A3562" s="62"/>
      <c r="B3562" s="76" t="s">
        <v>174</v>
      </c>
      <c r="C3562" s="78"/>
      <c r="D3562" s="78"/>
      <c r="E3562" s="79"/>
      <c r="F3562" s="79"/>
      <c r="G3562" s="79">
        <f>SUM(G3551:G3561)</f>
        <v>12096.050000000001</v>
      </c>
      <c r="H3562" s="79">
        <f>SUM(H3551:H3561)</f>
        <v>1378.09</v>
      </c>
      <c r="I3562" s="79">
        <f>SUM(G3562:H3562)</f>
        <v>13474.140000000001</v>
      </c>
    </row>
    <row r="3563" spans="1:10" collapsed="1" x14ac:dyDescent="0.2">
      <c r="A3563" s="62"/>
      <c r="C3563" s="78"/>
      <c r="D3563" s="78"/>
      <c r="E3563" s="79"/>
      <c r="F3563" s="79"/>
      <c r="G3563" s="79"/>
      <c r="H3563" s="79"/>
      <c r="I3563" s="79"/>
    </row>
    <row r="3564" spans="1:10" x14ac:dyDescent="0.2">
      <c r="A3564" s="71">
        <f>+A3547+0.01</f>
        <v>116.24000000000012</v>
      </c>
      <c r="B3564" s="72" t="s">
        <v>804</v>
      </c>
      <c r="C3564" s="73">
        <v>1</v>
      </c>
      <c r="D3564" s="73" t="s">
        <v>158</v>
      </c>
      <c r="E3564" s="74"/>
      <c r="F3564" s="74"/>
      <c r="G3564" s="74">
        <f>+G3586/C3566</f>
        <v>18490.77</v>
      </c>
      <c r="H3564" s="74">
        <f>+H3586/C3566</f>
        <v>2220.73</v>
      </c>
      <c r="I3564" s="75">
        <f>+H3564+G3564</f>
        <v>20711.5</v>
      </c>
      <c r="J3564" s="66" t="s">
        <v>167</v>
      </c>
    </row>
    <row r="3565" spans="1:10" hidden="1" outlineLevel="1" x14ac:dyDescent="0.2">
      <c r="A3565" s="55"/>
      <c r="B3565" s="77" t="s">
        <v>805</v>
      </c>
      <c r="C3565" s="56"/>
      <c r="D3565" s="56"/>
      <c r="E3565" s="57"/>
      <c r="F3565" s="57"/>
      <c r="G3565" s="57"/>
      <c r="H3565" s="57"/>
      <c r="I3565" s="58"/>
      <c r="J3565" s="63"/>
    </row>
    <row r="3566" spans="1:10" hidden="1" outlineLevel="1" x14ac:dyDescent="0.2">
      <c r="A3566" s="55"/>
      <c r="B3566" s="77" t="s">
        <v>169</v>
      </c>
      <c r="C3566" s="78">
        <v>1</v>
      </c>
      <c r="D3566" s="78" t="s">
        <v>158</v>
      </c>
      <c r="E3566" s="57"/>
      <c r="F3566" s="57"/>
      <c r="G3566" s="57"/>
      <c r="H3566" s="57"/>
      <c r="I3566" s="58"/>
      <c r="J3566" s="63"/>
    </row>
    <row r="3567" spans="1:10" hidden="1" outlineLevel="1" x14ac:dyDescent="0.2">
      <c r="A3567" s="55"/>
      <c r="B3567" s="77" t="s">
        <v>170</v>
      </c>
      <c r="C3567" s="78"/>
      <c r="D3567" s="78"/>
      <c r="E3567" s="57"/>
      <c r="F3567" s="57"/>
      <c r="G3567" s="57"/>
      <c r="H3567" s="57"/>
      <c r="I3567" s="58"/>
      <c r="J3567" s="63"/>
    </row>
    <row r="3568" spans="1:10" hidden="1" outlineLevel="1" x14ac:dyDescent="0.2">
      <c r="B3568" s="60" t="s">
        <v>724</v>
      </c>
      <c r="C3568" s="78">
        <v>2</v>
      </c>
      <c r="D3568" s="61" t="s">
        <v>158</v>
      </c>
      <c r="E3568" s="79">
        <v>46.61</v>
      </c>
      <c r="F3568" s="79">
        <v>8.39</v>
      </c>
      <c r="G3568" s="79">
        <f t="shared" ref="G3568:G3583" si="70">ROUND((C3568*(E3568)),2)</f>
        <v>93.22</v>
      </c>
      <c r="H3568" s="79">
        <f>ROUND((C3568*(F3568)),2)</f>
        <v>16.78</v>
      </c>
    </row>
    <row r="3569" spans="1:10" hidden="1" outlineLevel="1" x14ac:dyDescent="0.2">
      <c r="B3569" s="60" t="s">
        <v>725</v>
      </c>
      <c r="C3569" s="78">
        <v>2</v>
      </c>
      <c r="D3569" s="61" t="s">
        <v>158</v>
      </c>
      <c r="E3569" s="79">
        <v>19.489999999999998</v>
      </c>
      <c r="F3569" s="79">
        <v>3.51</v>
      </c>
      <c r="G3569" s="79">
        <f t="shared" si="70"/>
        <v>38.979999999999997</v>
      </c>
      <c r="H3569" s="79">
        <f>ROUND((C3569*(F3569)),2)</f>
        <v>7.02</v>
      </c>
    </row>
    <row r="3570" spans="1:10" hidden="1" outlineLevel="1" x14ac:dyDescent="0.2">
      <c r="B3570" s="60" t="s">
        <v>726</v>
      </c>
      <c r="C3570" s="78">
        <v>2</v>
      </c>
      <c r="D3570" s="61" t="s">
        <v>158</v>
      </c>
      <c r="E3570" s="79">
        <v>156.78</v>
      </c>
      <c r="F3570" s="79">
        <v>28.22</v>
      </c>
      <c r="G3570" s="79">
        <f t="shared" si="70"/>
        <v>313.56</v>
      </c>
      <c r="H3570" s="79">
        <f>ROUND((C3570*(F3570)),2)</f>
        <v>56.44</v>
      </c>
    </row>
    <row r="3571" spans="1:10" hidden="1" outlineLevel="1" x14ac:dyDescent="0.2">
      <c r="B3571" s="60" t="s">
        <v>806</v>
      </c>
      <c r="C3571" s="78">
        <v>2</v>
      </c>
      <c r="D3571" s="61" t="s">
        <v>158</v>
      </c>
      <c r="E3571" s="79">
        <v>241.53</v>
      </c>
      <c r="F3571" s="79">
        <v>43.48</v>
      </c>
      <c r="G3571" s="79">
        <f t="shared" si="70"/>
        <v>483.06</v>
      </c>
      <c r="H3571" s="79">
        <f>ROUND((C3571*(F3571)),2)</f>
        <v>86.96</v>
      </c>
    </row>
    <row r="3572" spans="1:10" hidden="1" outlineLevel="1" x14ac:dyDescent="0.2">
      <c r="B3572" s="60" t="s">
        <v>807</v>
      </c>
      <c r="C3572" s="78">
        <v>1</v>
      </c>
      <c r="D3572" s="61" t="s">
        <v>158</v>
      </c>
      <c r="E3572" s="90">
        <v>1097.46</v>
      </c>
      <c r="F3572" s="79">
        <v>197.54</v>
      </c>
      <c r="G3572" s="79">
        <f t="shared" si="70"/>
        <v>1097.46</v>
      </c>
      <c r="H3572" s="79">
        <f t="shared" ref="H3572:H3583" si="71">ROUND((C3572*(F3572)),2)</f>
        <v>197.54</v>
      </c>
    </row>
    <row r="3573" spans="1:10" hidden="1" outlineLevel="1" x14ac:dyDescent="0.2">
      <c r="B3573" s="60" t="s">
        <v>808</v>
      </c>
      <c r="C3573" s="78">
        <v>1</v>
      </c>
      <c r="D3573" s="61" t="s">
        <v>158</v>
      </c>
      <c r="E3573" s="90">
        <v>8050.85</v>
      </c>
      <c r="F3573" s="79">
        <v>1449.15</v>
      </c>
      <c r="G3573" s="79">
        <f t="shared" si="70"/>
        <v>8050.85</v>
      </c>
      <c r="H3573" s="79">
        <f t="shared" si="71"/>
        <v>1449.15</v>
      </c>
    </row>
    <row r="3574" spans="1:10" hidden="1" outlineLevel="1" x14ac:dyDescent="0.2">
      <c r="B3574" s="60" t="s">
        <v>809</v>
      </c>
      <c r="C3574" s="78">
        <v>1</v>
      </c>
      <c r="D3574" s="61" t="s">
        <v>158</v>
      </c>
      <c r="E3574" s="79">
        <v>202.54</v>
      </c>
      <c r="F3574" s="79">
        <v>36.46</v>
      </c>
      <c r="G3574" s="79">
        <f t="shared" si="70"/>
        <v>202.54</v>
      </c>
      <c r="H3574" s="79">
        <f t="shared" si="71"/>
        <v>36.46</v>
      </c>
    </row>
    <row r="3575" spans="1:10" hidden="1" outlineLevel="1" x14ac:dyDescent="0.2">
      <c r="B3575" s="60" t="s">
        <v>752</v>
      </c>
      <c r="C3575" s="78">
        <v>1</v>
      </c>
      <c r="D3575" s="61" t="s">
        <v>158</v>
      </c>
      <c r="E3575" s="90">
        <v>20.25</v>
      </c>
      <c r="F3575" s="79">
        <v>3.65</v>
      </c>
      <c r="G3575" s="79">
        <f t="shared" si="70"/>
        <v>20.25</v>
      </c>
      <c r="H3575" s="79">
        <f t="shared" si="71"/>
        <v>3.65</v>
      </c>
    </row>
    <row r="3576" spans="1:10" hidden="1" outlineLevel="1" x14ac:dyDescent="0.2">
      <c r="B3576" s="60" t="s">
        <v>753</v>
      </c>
      <c r="C3576" s="78">
        <v>1</v>
      </c>
      <c r="D3576" s="61" t="s">
        <v>158</v>
      </c>
      <c r="E3576" s="90">
        <v>101.25</v>
      </c>
      <c r="F3576" s="79">
        <v>18.23</v>
      </c>
      <c r="G3576" s="79">
        <f t="shared" si="70"/>
        <v>101.25</v>
      </c>
      <c r="H3576" s="79">
        <f t="shared" si="71"/>
        <v>18.23</v>
      </c>
    </row>
    <row r="3577" spans="1:10" hidden="1" outlineLevel="1" x14ac:dyDescent="0.2">
      <c r="B3577" s="60" t="s">
        <v>810</v>
      </c>
      <c r="C3577" s="78">
        <v>1</v>
      </c>
      <c r="D3577" s="61" t="s">
        <v>158</v>
      </c>
      <c r="E3577" s="90">
        <v>93.22</v>
      </c>
      <c r="F3577" s="79">
        <v>16.78</v>
      </c>
      <c r="G3577" s="79">
        <f t="shared" si="70"/>
        <v>93.22</v>
      </c>
      <c r="H3577" s="79">
        <f>ROUND((C3577*(F3577)),2)</f>
        <v>16.78</v>
      </c>
    </row>
    <row r="3578" spans="1:10" hidden="1" outlineLevel="1" x14ac:dyDescent="0.2">
      <c r="B3578" s="60" t="s">
        <v>754</v>
      </c>
      <c r="C3578" s="78">
        <v>1</v>
      </c>
      <c r="D3578" s="61" t="s">
        <v>158</v>
      </c>
      <c r="E3578" s="90">
        <v>25</v>
      </c>
      <c r="F3578" s="79">
        <v>4.5</v>
      </c>
      <c r="G3578" s="79">
        <f t="shared" si="70"/>
        <v>25</v>
      </c>
      <c r="H3578" s="79">
        <f t="shared" si="71"/>
        <v>4.5</v>
      </c>
    </row>
    <row r="3579" spans="1:10" hidden="1" outlineLevel="1" x14ac:dyDescent="0.2">
      <c r="B3579" s="60" t="s">
        <v>732</v>
      </c>
      <c r="C3579" s="78">
        <v>0.05</v>
      </c>
      <c r="D3579" s="61" t="s">
        <v>184</v>
      </c>
      <c r="E3579" s="79">
        <v>838.98</v>
      </c>
      <c r="F3579" s="79">
        <v>151.02000000000001</v>
      </c>
      <c r="G3579" s="79">
        <f t="shared" si="70"/>
        <v>41.95</v>
      </c>
      <c r="H3579" s="79">
        <f t="shared" si="71"/>
        <v>7.55</v>
      </c>
    </row>
    <row r="3580" spans="1:10" hidden="1" outlineLevel="1" x14ac:dyDescent="0.2">
      <c r="B3580" s="60" t="s">
        <v>733</v>
      </c>
      <c r="C3580" s="78">
        <v>0.25</v>
      </c>
      <c r="D3580" s="61" t="s">
        <v>158</v>
      </c>
      <c r="E3580" s="79">
        <v>18.64</v>
      </c>
      <c r="F3580" s="79">
        <v>3.36</v>
      </c>
      <c r="G3580" s="79">
        <f t="shared" si="70"/>
        <v>4.66</v>
      </c>
      <c r="H3580" s="79">
        <f t="shared" si="71"/>
        <v>0.84</v>
      </c>
    </row>
    <row r="3581" spans="1:10" hidden="1" outlineLevel="1" x14ac:dyDescent="0.2">
      <c r="B3581" s="60" t="s">
        <v>811</v>
      </c>
      <c r="C3581" s="78">
        <v>1</v>
      </c>
      <c r="D3581" s="61" t="s">
        <v>158</v>
      </c>
      <c r="E3581" s="79">
        <v>239.4</v>
      </c>
      <c r="F3581" s="79">
        <v>43.09</v>
      </c>
      <c r="G3581" s="79">
        <f t="shared" si="70"/>
        <v>239.4</v>
      </c>
      <c r="H3581" s="79">
        <f>ROUND((C3581*(F3581)),2)</f>
        <v>43.09</v>
      </c>
    </row>
    <row r="3582" spans="1:10" hidden="1" outlineLevel="1" x14ac:dyDescent="0.2">
      <c r="B3582" s="60" t="s">
        <v>734</v>
      </c>
      <c r="C3582" s="78">
        <v>2</v>
      </c>
      <c r="D3582" s="61" t="s">
        <v>158</v>
      </c>
      <c r="E3582" s="79">
        <v>1930.2299999999998</v>
      </c>
      <c r="F3582" s="79">
        <v>89.19</v>
      </c>
      <c r="G3582" s="79">
        <f t="shared" si="70"/>
        <v>3860.46</v>
      </c>
      <c r="H3582" s="79">
        <f t="shared" si="71"/>
        <v>178.38</v>
      </c>
    </row>
    <row r="3583" spans="1:10" hidden="1" outlineLevel="1" x14ac:dyDescent="0.2">
      <c r="B3583" s="60" t="s">
        <v>755</v>
      </c>
      <c r="C3583" s="78">
        <v>1</v>
      </c>
      <c r="D3583" s="61" t="s">
        <v>158</v>
      </c>
      <c r="E3583" s="79">
        <v>1853.3099999999997</v>
      </c>
      <c r="F3583" s="79">
        <v>97.36</v>
      </c>
      <c r="G3583" s="79">
        <f t="shared" si="70"/>
        <v>1853.31</v>
      </c>
      <c r="H3583" s="79">
        <f t="shared" si="71"/>
        <v>97.36</v>
      </c>
    </row>
    <row r="3584" spans="1:10" hidden="1" outlineLevel="1" x14ac:dyDescent="0.2">
      <c r="A3584" s="55"/>
      <c r="B3584" s="77" t="s">
        <v>697</v>
      </c>
      <c r="C3584" s="78"/>
      <c r="D3584" s="78"/>
      <c r="E3584" s="57"/>
      <c r="F3584" s="57"/>
      <c r="G3584" s="57"/>
      <c r="H3584" s="57"/>
      <c r="I3584" s="58"/>
      <c r="J3584" s="63"/>
    </row>
    <row r="3585" spans="1:10" hidden="1" outlineLevel="1" x14ac:dyDescent="0.2">
      <c r="B3585" s="89" t="s">
        <v>812</v>
      </c>
      <c r="C3585" s="78">
        <v>1</v>
      </c>
      <c r="D3585" s="78" t="s">
        <v>158</v>
      </c>
      <c r="E3585" s="79">
        <v>1971.6</v>
      </c>
      <c r="F3585" s="79">
        <v>0</v>
      </c>
      <c r="G3585" s="79">
        <f>ROUND((C3585*(E3585)),2)</f>
        <v>1971.6</v>
      </c>
      <c r="H3585" s="79">
        <f>ROUND((C3585*(F3585)),2)</f>
        <v>0</v>
      </c>
    </row>
    <row r="3586" spans="1:10" hidden="1" outlineLevel="1" x14ac:dyDescent="0.2">
      <c r="A3586" s="62"/>
      <c r="B3586" s="76" t="s">
        <v>174</v>
      </c>
      <c r="C3586" s="78"/>
      <c r="D3586" s="78"/>
      <c r="E3586" s="79"/>
      <c r="F3586" s="79"/>
      <c r="G3586" s="79">
        <f>SUM(G3568:G3585)</f>
        <v>18490.77</v>
      </c>
      <c r="H3586" s="79">
        <f>SUM(H3568:H3585)</f>
        <v>2220.73</v>
      </c>
      <c r="I3586" s="79">
        <f>SUM(G3586:H3586)</f>
        <v>20711.5</v>
      </c>
    </row>
    <row r="3587" spans="1:10" collapsed="1" x14ac:dyDescent="0.2">
      <c r="A3587" s="62"/>
      <c r="C3587" s="78"/>
      <c r="D3587" s="78"/>
      <c r="E3587" s="79"/>
      <c r="F3587" s="79"/>
      <c r="G3587" s="79"/>
      <c r="H3587" s="79"/>
      <c r="I3587" s="79"/>
    </row>
    <row r="3588" spans="1:10" x14ac:dyDescent="0.2">
      <c r="A3588" s="71">
        <f>+A3564+0.01</f>
        <v>116.25000000000013</v>
      </c>
      <c r="B3588" s="72" t="s">
        <v>813</v>
      </c>
      <c r="C3588" s="73">
        <v>1</v>
      </c>
      <c r="D3588" s="73" t="s">
        <v>158</v>
      </c>
      <c r="E3588" s="74"/>
      <c r="F3588" s="74"/>
      <c r="G3588" s="74">
        <f>+G3610/C3590</f>
        <v>20546.590000000004</v>
      </c>
      <c r="H3588" s="74">
        <f>+H3610/C3590</f>
        <v>2531.1500000000015</v>
      </c>
      <c r="I3588" s="75">
        <f>+H3588+G3588</f>
        <v>23077.740000000005</v>
      </c>
      <c r="J3588" s="66" t="s">
        <v>167</v>
      </c>
    </row>
    <row r="3589" spans="1:10" hidden="1" outlineLevel="1" x14ac:dyDescent="0.2">
      <c r="A3589" s="55"/>
      <c r="B3589" s="77" t="s">
        <v>814</v>
      </c>
      <c r="C3589" s="56"/>
      <c r="D3589" s="56"/>
      <c r="E3589" s="57"/>
      <c r="F3589" s="57"/>
      <c r="G3589" s="57"/>
      <c r="H3589" s="57"/>
      <c r="I3589" s="58"/>
      <c r="J3589" s="63"/>
    </row>
    <row r="3590" spans="1:10" hidden="1" outlineLevel="1" x14ac:dyDescent="0.2">
      <c r="A3590" s="55"/>
      <c r="B3590" s="77" t="s">
        <v>169</v>
      </c>
      <c r="C3590" s="78">
        <v>1</v>
      </c>
      <c r="D3590" s="78" t="s">
        <v>158</v>
      </c>
      <c r="E3590" s="57"/>
      <c r="F3590" s="57"/>
      <c r="G3590" s="57"/>
      <c r="H3590" s="57"/>
      <c r="I3590" s="58"/>
      <c r="J3590" s="63"/>
    </row>
    <row r="3591" spans="1:10" hidden="1" outlineLevel="1" x14ac:dyDescent="0.2">
      <c r="A3591" s="55"/>
      <c r="B3591" s="77" t="s">
        <v>170</v>
      </c>
      <c r="C3591" s="78"/>
      <c r="D3591" s="78"/>
      <c r="E3591" s="57"/>
      <c r="F3591" s="57"/>
      <c r="G3591" s="57"/>
      <c r="H3591" s="57"/>
      <c r="I3591" s="58"/>
      <c r="J3591" s="63"/>
    </row>
    <row r="3592" spans="1:10" hidden="1" outlineLevel="1" x14ac:dyDescent="0.2">
      <c r="B3592" s="60" t="s">
        <v>724</v>
      </c>
      <c r="C3592" s="78">
        <v>2</v>
      </c>
      <c r="D3592" s="61" t="s">
        <v>158</v>
      </c>
      <c r="E3592" s="79">
        <v>46.61</v>
      </c>
      <c r="F3592" s="79">
        <v>8.39</v>
      </c>
      <c r="G3592" s="79">
        <f t="shared" ref="G3592:G3607" si="72">ROUND((C3592*(E3592)),2)</f>
        <v>93.22</v>
      </c>
      <c r="H3592" s="79">
        <f>ROUND((C3592*(F3592)),2)</f>
        <v>16.78</v>
      </c>
    </row>
    <row r="3593" spans="1:10" hidden="1" outlineLevel="1" x14ac:dyDescent="0.2">
      <c r="B3593" s="60" t="s">
        <v>725</v>
      </c>
      <c r="C3593" s="78">
        <v>2</v>
      </c>
      <c r="D3593" s="61" t="s">
        <v>158</v>
      </c>
      <c r="E3593" s="79">
        <v>19.489999999999998</v>
      </c>
      <c r="F3593" s="79">
        <v>3.51</v>
      </c>
      <c r="G3593" s="79">
        <f t="shared" si="72"/>
        <v>38.979999999999997</v>
      </c>
      <c r="H3593" s="79">
        <f>ROUND((C3593*(F3593)),2)</f>
        <v>7.02</v>
      </c>
    </row>
    <row r="3594" spans="1:10" hidden="1" outlineLevel="1" x14ac:dyDescent="0.2">
      <c r="B3594" s="60" t="s">
        <v>726</v>
      </c>
      <c r="C3594" s="78">
        <v>2</v>
      </c>
      <c r="D3594" s="61" t="s">
        <v>158</v>
      </c>
      <c r="E3594" s="79">
        <v>156.78</v>
      </c>
      <c r="F3594" s="79">
        <v>28.22</v>
      </c>
      <c r="G3594" s="79">
        <f t="shared" si="72"/>
        <v>313.56</v>
      </c>
      <c r="H3594" s="79">
        <f>ROUND((C3594*(F3594)),2)</f>
        <v>56.44</v>
      </c>
    </row>
    <row r="3595" spans="1:10" hidden="1" outlineLevel="1" x14ac:dyDescent="0.2">
      <c r="B3595" s="60" t="s">
        <v>806</v>
      </c>
      <c r="C3595" s="78">
        <v>2</v>
      </c>
      <c r="D3595" s="61" t="s">
        <v>158</v>
      </c>
      <c r="E3595" s="79">
        <v>241.53</v>
      </c>
      <c r="F3595" s="79">
        <v>43.48</v>
      </c>
      <c r="G3595" s="79">
        <f t="shared" si="72"/>
        <v>483.06</v>
      </c>
      <c r="H3595" s="79">
        <f>ROUND((C3595*(F3595)),2)</f>
        <v>86.96</v>
      </c>
    </row>
    <row r="3596" spans="1:10" hidden="1" outlineLevel="1" x14ac:dyDescent="0.2">
      <c r="B3596" s="60" t="s">
        <v>815</v>
      </c>
      <c r="C3596" s="78">
        <v>1</v>
      </c>
      <c r="D3596" s="61" t="s">
        <v>158</v>
      </c>
      <c r="E3596" s="90">
        <v>2538.14</v>
      </c>
      <c r="F3596" s="79">
        <v>456.87</v>
      </c>
      <c r="G3596" s="79">
        <f t="shared" si="72"/>
        <v>2538.14</v>
      </c>
      <c r="H3596" s="79">
        <f t="shared" ref="H3596:H3607" si="73">ROUND((C3596*(F3596)),2)</f>
        <v>456.87</v>
      </c>
    </row>
    <row r="3597" spans="1:10" hidden="1" outlineLevel="1" x14ac:dyDescent="0.2">
      <c r="B3597" s="60" t="s">
        <v>808</v>
      </c>
      <c r="C3597" s="78">
        <v>1</v>
      </c>
      <c r="D3597" s="61" t="s">
        <v>158</v>
      </c>
      <c r="E3597" s="90">
        <v>8050.85</v>
      </c>
      <c r="F3597" s="79">
        <v>1449.15</v>
      </c>
      <c r="G3597" s="79">
        <f t="shared" si="72"/>
        <v>8050.85</v>
      </c>
      <c r="H3597" s="79">
        <f t="shared" si="73"/>
        <v>1449.15</v>
      </c>
    </row>
    <row r="3598" spans="1:10" hidden="1" outlineLevel="1" x14ac:dyDescent="0.2">
      <c r="B3598" s="60" t="s">
        <v>809</v>
      </c>
      <c r="C3598" s="78">
        <v>2</v>
      </c>
      <c r="D3598" s="61" t="s">
        <v>158</v>
      </c>
      <c r="E3598" s="79">
        <v>202.54</v>
      </c>
      <c r="F3598" s="79">
        <v>36.46</v>
      </c>
      <c r="G3598" s="79">
        <f t="shared" si="72"/>
        <v>405.08</v>
      </c>
      <c r="H3598" s="79">
        <f t="shared" si="73"/>
        <v>72.92</v>
      </c>
    </row>
    <row r="3599" spans="1:10" hidden="1" outlineLevel="1" x14ac:dyDescent="0.2">
      <c r="B3599" s="60" t="s">
        <v>752</v>
      </c>
      <c r="C3599" s="78">
        <v>2</v>
      </c>
      <c r="D3599" s="61" t="s">
        <v>158</v>
      </c>
      <c r="E3599" s="90">
        <v>20.25</v>
      </c>
      <c r="F3599" s="79">
        <v>3.65</v>
      </c>
      <c r="G3599" s="79">
        <f t="shared" si="72"/>
        <v>40.5</v>
      </c>
      <c r="H3599" s="79">
        <f t="shared" si="73"/>
        <v>7.3</v>
      </c>
    </row>
    <row r="3600" spans="1:10" hidden="1" outlineLevel="1" x14ac:dyDescent="0.2">
      <c r="B3600" s="60" t="s">
        <v>753</v>
      </c>
      <c r="C3600" s="78">
        <v>1</v>
      </c>
      <c r="D3600" s="61" t="s">
        <v>158</v>
      </c>
      <c r="E3600" s="90">
        <v>101.25</v>
      </c>
      <c r="F3600" s="79">
        <v>18.23</v>
      </c>
      <c r="G3600" s="79">
        <f t="shared" si="72"/>
        <v>101.25</v>
      </c>
      <c r="H3600" s="79">
        <f t="shared" si="73"/>
        <v>18.23</v>
      </c>
    </row>
    <row r="3601" spans="1:10" hidden="1" outlineLevel="1" x14ac:dyDescent="0.2">
      <c r="B3601" s="60" t="s">
        <v>816</v>
      </c>
      <c r="C3601" s="78">
        <v>1</v>
      </c>
      <c r="D3601" s="61" t="s">
        <v>158</v>
      </c>
      <c r="E3601" s="90">
        <v>154.24</v>
      </c>
      <c r="F3601" s="79">
        <v>27.76</v>
      </c>
      <c r="G3601" s="79">
        <f t="shared" si="72"/>
        <v>154.24</v>
      </c>
      <c r="H3601" s="79">
        <f>ROUND((C3601*(F3601)),2)</f>
        <v>27.76</v>
      </c>
    </row>
    <row r="3602" spans="1:10" hidden="1" outlineLevel="1" x14ac:dyDescent="0.2">
      <c r="B3602" s="60" t="s">
        <v>754</v>
      </c>
      <c r="C3602" s="78">
        <v>1</v>
      </c>
      <c r="D3602" s="61" t="s">
        <v>158</v>
      </c>
      <c r="E3602" s="90">
        <v>25</v>
      </c>
      <c r="F3602" s="79">
        <v>4.5</v>
      </c>
      <c r="G3602" s="79">
        <f t="shared" si="72"/>
        <v>25</v>
      </c>
      <c r="H3602" s="79">
        <f t="shared" si="73"/>
        <v>4.5</v>
      </c>
    </row>
    <row r="3603" spans="1:10" hidden="1" outlineLevel="1" x14ac:dyDescent="0.2">
      <c r="B3603" s="60" t="s">
        <v>732</v>
      </c>
      <c r="C3603" s="78">
        <v>0.05</v>
      </c>
      <c r="D3603" s="61" t="s">
        <v>184</v>
      </c>
      <c r="E3603" s="79">
        <v>838.98</v>
      </c>
      <c r="F3603" s="79">
        <v>151.02000000000001</v>
      </c>
      <c r="G3603" s="79">
        <f t="shared" si="72"/>
        <v>41.95</v>
      </c>
      <c r="H3603" s="79">
        <f t="shared" si="73"/>
        <v>7.55</v>
      </c>
    </row>
    <row r="3604" spans="1:10" hidden="1" outlineLevel="1" x14ac:dyDescent="0.2">
      <c r="B3604" s="60" t="s">
        <v>733</v>
      </c>
      <c r="C3604" s="78">
        <v>0.25</v>
      </c>
      <c r="D3604" s="61" t="s">
        <v>158</v>
      </c>
      <c r="E3604" s="79">
        <v>18.64</v>
      </c>
      <c r="F3604" s="79">
        <v>3.36</v>
      </c>
      <c r="G3604" s="79">
        <f t="shared" si="72"/>
        <v>4.66</v>
      </c>
      <c r="H3604" s="79">
        <f t="shared" si="73"/>
        <v>0.84</v>
      </c>
    </row>
    <row r="3605" spans="1:10" hidden="1" outlineLevel="1" x14ac:dyDescent="0.2">
      <c r="B3605" s="60" t="s">
        <v>811</v>
      </c>
      <c r="C3605" s="78">
        <v>1</v>
      </c>
      <c r="D3605" s="61" t="s">
        <v>158</v>
      </c>
      <c r="E3605" s="79">
        <v>239.4</v>
      </c>
      <c r="F3605" s="79">
        <v>43.09</v>
      </c>
      <c r="G3605" s="79">
        <f t="shared" si="72"/>
        <v>239.4</v>
      </c>
      <c r="H3605" s="79">
        <f t="shared" si="73"/>
        <v>43.09</v>
      </c>
    </row>
    <row r="3606" spans="1:10" hidden="1" outlineLevel="1" x14ac:dyDescent="0.2">
      <c r="B3606" s="60" t="s">
        <v>734</v>
      </c>
      <c r="C3606" s="78">
        <v>2</v>
      </c>
      <c r="D3606" s="61" t="s">
        <v>158</v>
      </c>
      <c r="E3606" s="79">
        <v>1930.2299999999998</v>
      </c>
      <c r="F3606" s="79">
        <v>89.19</v>
      </c>
      <c r="G3606" s="79">
        <f t="shared" si="72"/>
        <v>3860.46</v>
      </c>
      <c r="H3606" s="79">
        <f t="shared" si="73"/>
        <v>178.38</v>
      </c>
    </row>
    <row r="3607" spans="1:10" hidden="1" outlineLevel="1" x14ac:dyDescent="0.2">
      <c r="B3607" s="60" t="s">
        <v>755</v>
      </c>
      <c r="C3607" s="78">
        <v>1</v>
      </c>
      <c r="D3607" s="61" t="s">
        <v>158</v>
      </c>
      <c r="E3607" s="79">
        <v>1853.3099999999997</v>
      </c>
      <c r="F3607" s="79">
        <v>97.36</v>
      </c>
      <c r="G3607" s="79">
        <f t="shared" si="72"/>
        <v>1853.31</v>
      </c>
      <c r="H3607" s="79">
        <f t="shared" si="73"/>
        <v>97.36</v>
      </c>
    </row>
    <row r="3608" spans="1:10" hidden="1" outlineLevel="1" x14ac:dyDescent="0.2">
      <c r="A3608" s="55"/>
      <c r="B3608" s="77" t="s">
        <v>697</v>
      </c>
      <c r="C3608" s="78"/>
      <c r="D3608" s="78"/>
      <c r="E3608" s="57"/>
      <c r="F3608" s="57"/>
      <c r="G3608" s="57"/>
      <c r="H3608" s="57"/>
      <c r="I3608" s="58"/>
      <c r="J3608" s="63"/>
    </row>
    <row r="3609" spans="1:10" hidden="1" outlineLevel="1" x14ac:dyDescent="0.2">
      <c r="B3609" s="89" t="s">
        <v>812</v>
      </c>
      <c r="C3609" s="78">
        <v>1</v>
      </c>
      <c r="D3609" s="78" t="s">
        <v>158</v>
      </c>
      <c r="E3609" s="79">
        <v>2302.9299999999998</v>
      </c>
      <c r="F3609" s="79">
        <v>0</v>
      </c>
      <c r="G3609" s="79">
        <f>ROUND((C3609*(E3609)),2)</f>
        <v>2302.9299999999998</v>
      </c>
      <c r="H3609" s="79">
        <f>ROUND((C3609*(F3609)),2)</f>
        <v>0</v>
      </c>
    </row>
    <row r="3610" spans="1:10" hidden="1" outlineLevel="1" x14ac:dyDescent="0.2">
      <c r="A3610" s="62"/>
      <c r="B3610" s="76" t="s">
        <v>174</v>
      </c>
      <c r="C3610" s="78"/>
      <c r="D3610" s="78"/>
      <c r="E3610" s="79"/>
      <c r="F3610" s="79"/>
      <c r="G3610" s="79">
        <f>SUM(G3592:G3609)</f>
        <v>20546.590000000004</v>
      </c>
      <c r="H3610" s="79">
        <f>SUM(H3592:H3609)</f>
        <v>2531.1500000000015</v>
      </c>
      <c r="I3610" s="79">
        <f>SUM(G3610:H3610)</f>
        <v>23077.740000000005</v>
      </c>
    </row>
    <row r="3611" spans="1:10" collapsed="1" x14ac:dyDescent="0.2">
      <c r="A3611" s="62"/>
      <c r="C3611" s="78"/>
      <c r="D3611" s="78"/>
      <c r="E3611" s="79"/>
      <c r="F3611" s="79"/>
      <c r="G3611" s="79"/>
      <c r="H3611" s="79"/>
      <c r="I3611" s="79"/>
    </row>
    <row r="3612" spans="1:10" x14ac:dyDescent="0.2">
      <c r="A3612" s="71">
        <f>+A3588+0.01</f>
        <v>116.26000000000013</v>
      </c>
      <c r="B3612" s="72" t="s">
        <v>817</v>
      </c>
      <c r="C3612" s="73">
        <v>1</v>
      </c>
      <c r="D3612" s="73" t="s">
        <v>158</v>
      </c>
      <c r="E3612" s="74"/>
      <c r="F3612" s="74"/>
      <c r="G3612" s="74">
        <f>+G3632/C3614</f>
        <v>12777.000000000002</v>
      </c>
      <c r="H3612" s="74">
        <f>+H3632/C3614</f>
        <v>1944.99</v>
      </c>
      <c r="I3612" s="75">
        <f>+H3612+G3612</f>
        <v>14721.990000000002</v>
      </c>
      <c r="J3612" s="66" t="s">
        <v>167</v>
      </c>
    </row>
    <row r="3613" spans="1:10" hidden="1" outlineLevel="1" x14ac:dyDescent="0.2">
      <c r="A3613" s="55"/>
      <c r="B3613" s="77" t="s">
        <v>818</v>
      </c>
      <c r="C3613" s="56"/>
      <c r="D3613" s="56"/>
      <c r="E3613" s="57"/>
      <c r="F3613" s="57"/>
      <c r="G3613" s="57"/>
      <c r="H3613" s="57"/>
      <c r="I3613" s="58"/>
      <c r="J3613" s="63"/>
    </row>
    <row r="3614" spans="1:10" hidden="1" outlineLevel="1" x14ac:dyDescent="0.2">
      <c r="A3614" s="55"/>
      <c r="B3614" s="77" t="s">
        <v>169</v>
      </c>
      <c r="C3614" s="78">
        <v>1</v>
      </c>
      <c r="D3614" s="78" t="s">
        <v>158</v>
      </c>
      <c r="E3614" s="57"/>
      <c r="F3614" s="57"/>
      <c r="G3614" s="57"/>
      <c r="H3614" s="57"/>
      <c r="I3614" s="58"/>
      <c r="J3614" s="63"/>
    </row>
    <row r="3615" spans="1:10" hidden="1" outlineLevel="1" x14ac:dyDescent="0.2">
      <c r="A3615" s="55"/>
      <c r="B3615" s="77" t="s">
        <v>170</v>
      </c>
      <c r="C3615" s="78"/>
      <c r="D3615" s="78"/>
      <c r="E3615" s="57"/>
      <c r="F3615" s="57"/>
      <c r="G3615" s="57"/>
      <c r="H3615" s="57"/>
      <c r="I3615" s="58"/>
      <c r="J3615" s="63"/>
    </row>
    <row r="3616" spans="1:10" hidden="1" outlineLevel="1" x14ac:dyDescent="0.2">
      <c r="B3616" s="60" t="s">
        <v>724</v>
      </c>
      <c r="C3616" s="78">
        <v>2</v>
      </c>
      <c r="D3616" s="61" t="s">
        <v>158</v>
      </c>
      <c r="E3616" s="79">
        <v>46.61</v>
      </c>
      <c r="F3616" s="79">
        <v>8.39</v>
      </c>
      <c r="G3616" s="79">
        <f t="shared" ref="G3616:G3629" si="74">ROUND((C3616*(E3616)),2)</f>
        <v>93.22</v>
      </c>
      <c r="H3616" s="79">
        <f>ROUND((C3616*(F3616)),2)</f>
        <v>16.78</v>
      </c>
    </row>
    <row r="3617" spans="1:10" hidden="1" outlineLevel="1" x14ac:dyDescent="0.2">
      <c r="B3617" s="60" t="s">
        <v>725</v>
      </c>
      <c r="C3617" s="78">
        <v>2</v>
      </c>
      <c r="D3617" s="61" t="s">
        <v>158</v>
      </c>
      <c r="E3617" s="79">
        <v>19.489999999999998</v>
      </c>
      <c r="F3617" s="79">
        <v>3.51</v>
      </c>
      <c r="G3617" s="79">
        <f t="shared" si="74"/>
        <v>38.979999999999997</v>
      </c>
      <c r="H3617" s="79">
        <f>ROUND((C3617*(F3617)),2)</f>
        <v>7.02</v>
      </c>
    </row>
    <row r="3618" spans="1:10" hidden="1" outlineLevel="1" x14ac:dyDescent="0.2">
      <c r="B3618" s="60" t="s">
        <v>726</v>
      </c>
      <c r="C3618" s="78">
        <v>2</v>
      </c>
      <c r="D3618" s="61" t="s">
        <v>158</v>
      </c>
      <c r="E3618" s="79">
        <v>156.78</v>
      </c>
      <c r="F3618" s="79">
        <v>28.22</v>
      </c>
      <c r="G3618" s="79">
        <f t="shared" si="74"/>
        <v>313.56</v>
      </c>
      <c r="H3618" s="79">
        <f>ROUND((C3618*(F3618)),2)</f>
        <v>56.44</v>
      </c>
    </row>
    <row r="3619" spans="1:10" hidden="1" outlineLevel="1" x14ac:dyDescent="0.2">
      <c r="B3619" s="60" t="s">
        <v>806</v>
      </c>
      <c r="C3619" s="78">
        <v>2</v>
      </c>
      <c r="D3619" s="61" t="s">
        <v>158</v>
      </c>
      <c r="E3619" s="79">
        <v>241.53</v>
      </c>
      <c r="F3619" s="79">
        <v>43.48</v>
      </c>
      <c r="G3619" s="79">
        <f t="shared" si="74"/>
        <v>483.06</v>
      </c>
      <c r="H3619" s="79">
        <f>ROUND((C3619*(F3619)),2)</f>
        <v>86.96</v>
      </c>
    </row>
    <row r="3620" spans="1:10" hidden="1" outlineLevel="1" x14ac:dyDescent="0.2">
      <c r="B3620" s="60" t="s">
        <v>807</v>
      </c>
      <c r="C3620" s="78">
        <v>1</v>
      </c>
      <c r="D3620" s="61" t="s">
        <v>158</v>
      </c>
      <c r="E3620" s="90">
        <v>1097.46</v>
      </c>
      <c r="F3620" s="79">
        <v>197.54</v>
      </c>
      <c r="G3620" s="79">
        <f t="shared" si="74"/>
        <v>1097.46</v>
      </c>
      <c r="H3620" s="79">
        <f t="shared" ref="H3620:H3629" si="75">ROUND((C3620*(F3620)),2)</f>
        <v>197.54</v>
      </c>
    </row>
    <row r="3621" spans="1:10" hidden="1" outlineLevel="1" x14ac:dyDescent="0.2">
      <c r="B3621" s="60" t="s">
        <v>808</v>
      </c>
      <c r="C3621" s="78">
        <v>1</v>
      </c>
      <c r="D3621" s="61" t="s">
        <v>158</v>
      </c>
      <c r="E3621" s="90">
        <v>8050.85</v>
      </c>
      <c r="F3621" s="79">
        <v>1449.15</v>
      </c>
      <c r="G3621" s="79">
        <f t="shared" si="74"/>
        <v>8050.85</v>
      </c>
      <c r="H3621" s="79">
        <f t="shared" si="75"/>
        <v>1449.15</v>
      </c>
    </row>
    <row r="3622" spans="1:10" hidden="1" outlineLevel="1" x14ac:dyDescent="0.2">
      <c r="B3622" s="60" t="s">
        <v>809</v>
      </c>
      <c r="C3622" s="78">
        <v>1</v>
      </c>
      <c r="D3622" s="61" t="s">
        <v>158</v>
      </c>
      <c r="E3622" s="79">
        <v>202.54</v>
      </c>
      <c r="F3622" s="79">
        <v>36.46</v>
      </c>
      <c r="G3622" s="79">
        <f t="shared" si="74"/>
        <v>202.54</v>
      </c>
      <c r="H3622" s="79">
        <f t="shared" si="75"/>
        <v>36.46</v>
      </c>
    </row>
    <row r="3623" spans="1:10" hidden="1" outlineLevel="1" x14ac:dyDescent="0.2">
      <c r="B3623" s="60" t="s">
        <v>752</v>
      </c>
      <c r="C3623" s="78">
        <v>1</v>
      </c>
      <c r="D3623" s="61" t="s">
        <v>158</v>
      </c>
      <c r="E3623" s="90">
        <v>20.25</v>
      </c>
      <c r="F3623" s="79">
        <v>3.65</v>
      </c>
      <c r="G3623" s="79">
        <f t="shared" si="74"/>
        <v>20.25</v>
      </c>
      <c r="H3623" s="79">
        <f t="shared" si="75"/>
        <v>3.65</v>
      </c>
    </row>
    <row r="3624" spans="1:10" hidden="1" outlineLevel="1" x14ac:dyDescent="0.2">
      <c r="B3624" s="60" t="s">
        <v>753</v>
      </c>
      <c r="C3624" s="78">
        <v>1</v>
      </c>
      <c r="D3624" s="61" t="s">
        <v>158</v>
      </c>
      <c r="E3624" s="90">
        <v>101.25</v>
      </c>
      <c r="F3624" s="79">
        <v>18.23</v>
      </c>
      <c r="G3624" s="79">
        <f t="shared" si="74"/>
        <v>101.25</v>
      </c>
      <c r="H3624" s="79">
        <f t="shared" si="75"/>
        <v>18.23</v>
      </c>
    </row>
    <row r="3625" spans="1:10" hidden="1" outlineLevel="1" x14ac:dyDescent="0.2">
      <c r="B3625" s="60" t="s">
        <v>810</v>
      </c>
      <c r="C3625" s="78">
        <v>1</v>
      </c>
      <c r="D3625" s="61" t="s">
        <v>158</v>
      </c>
      <c r="E3625" s="90">
        <v>93.22</v>
      </c>
      <c r="F3625" s="79">
        <v>16.78</v>
      </c>
      <c r="G3625" s="79">
        <f t="shared" si="74"/>
        <v>93.22</v>
      </c>
      <c r="H3625" s="79">
        <f t="shared" si="75"/>
        <v>16.78</v>
      </c>
    </row>
    <row r="3626" spans="1:10" hidden="1" outlineLevel="1" x14ac:dyDescent="0.2">
      <c r="B3626" s="60" t="s">
        <v>754</v>
      </c>
      <c r="C3626" s="78">
        <v>1</v>
      </c>
      <c r="D3626" s="61" t="s">
        <v>158</v>
      </c>
      <c r="E3626" s="90">
        <v>25</v>
      </c>
      <c r="F3626" s="79">
        <v>4.5</v>
      </c>
      <c r="G3626" s="79">
        <f t="shared" si="74"/>
        <v>25</v>
      </c>
      <c r="H3626" s="79">
        <f t="shared" si="75"/>
        <v>4.5</v>
      </c>
    </row>
    <row r="3627" spans="1:10" hidden="1" outlineLevel="1" x14ac:dyDescent="0.2">
      <c r="B3627" s="60" t="s">
        <v>732</v>
      </c>
      <c r="C3627" s="78">
        <v>0.05</v>
      </c>
      <c r="D3627" s="61" t="s">
        <v>184</v>
      </c>
      <c r="E3627" s="79">
        <v>838.98</v>
      </c>
      <c r="F3627" s="79">
        <v>151.02000000000001</v>
      </c>
      <c r="G3627" s="79">
        <f t="shared" si="74"/>
        <v>41.95</v>
      </c>
      <c r="H3627" s="79">
        <f t="shared" si="75"/>
        <v>7.55</v>
      </c>
    </row>
    <row r="3628" spans="1:10" hidden="1" outlineLevel="1" x14ac:dyDescent="0.2">
      <c r="B3628" s="60" t="s">
        <v>733</v>
      </c>
      <c r="C3628" s="78">
        <v>0.25</v>
      </c>
      <c r="D3628" s="61" t="s">
        <v>158</v>
      </c>
      <c r="E3628" s="79">
        <v>18.64</v>
      </c>
      <c r="F3628" s="79">
        <v>3.36</v>
      </c>
      <c r="G3628" s="79">
        <f t="shared" si="74"/>
        <v>4.66</v>
      </c>
      <c r="H3628" s="79">
        <f t="shared" si="75"/>
        <v>0.84</v>
      </c>
    </row>
    <row r="3629" spans="1:10" hidden="1" outlineLevel="1" x14ac:dyDescent="0.2">
      <c r="B3629" s="60" t="s">
        <v>811</v>
      </c>
      <c r="C3629" s="78">
        <v>1</v>
      </c>
      <c r="D3629" s="61" t="s">
        <v>158</v>
      </c>
      <c r="E3629" s="79">
        <v>239.4</v>
      </c>
      <c r="F3629" s="79">
        <v>43.09</v>
      </c>
      <c r="G3629" s="79">
        <f t="shared" si="74"/>
        <v>239.4</v>
      </c>
      <c r="H3629" s="79">
        <f t="shared" si="75"/>
        <v>43.09</v>
      </c>
    </row>
    <row r="3630" spans="1:10" hidden="1" outlineLevel="1" x14ac:dyDescent="0.2">
      <c r="A3630" s="55"/>
      <c r="B3630" s="77" t="s">
        <v>697</v>
      </c>
      <c r="C3630" s="78"/>
      <c r="D3630" s="78"/>
      <c r="E3630" s="57"/>
      <c r="F3630" s="57"/>
      <c r="G3630" s="57"/>
      <c r="H3630" s="57"/>
      <c r="I3630" s="58"/>
      <c r="J3630" s="63"/>
    </row>
    <row r="3631" spans="1:10" hidden="1" outlineLevel="1" x14ac:dyDescent="0.2">
      <c r="B3631" s="89" t="s">
        <v>812</v>
      </c>
      <c r="C3631" s="78">
        <v>1</v>
      </c>
      <c r="D3631" s="78" t="s">
        <v>158</v>
      </c>
      <c r="E3631" s="79">
        <v>1971.6</v>
      </c>
      <c r="F3631" s="79">
        <v>0</v>
      </c>
      <c r="G3631" s="79">
        <f>ROUND((C3631*(E3631)),2)</f>
        <v>1971.6</v>
      </c>
      <c r="H3631" s="79">
        <f>ROUND((C3631*(F3631)),2)</f>
        <v>0</v>
      </c>
    </row>
    <row r="3632" spans="1:10" hidden="1" outlineLevel="1" x14ac:dyDescent="0.2">
      <c r="A3632" s="62"/>
      <c r="B3632" s="76" t="s">
        <v>174</v>
      </c>
      <c r="C3632" s="78"/>
      <c r="D3632" s="78"/>
      <c r="E3632" s="79"/>
      <c r="F3632" s="79"/>
      <c r="G3632" s="79">
        <f>SUM(G3616:G3631)</f>
        <v>12777.000000000002</v>
      </c>
      <c r="H3632" s="79">
        <f>SUM(H3616:H3631)</f>
        <v>1944.99</v>
      </c>
      <c r="I3632" s="79">
        <f>SUM(G3632:H3632)</f>
        <v>14721.990000000002</v>
      </c>
    </row>
    <row r="3633" spans="1:10" collapsed="1" x14ac:dyDescent="0.2">
      <c r="A3633" s="62"/>
      <c r="C3633" s="78"/>
      <c r="D3633" s="78"/>
      <c r="E3633" s="79"/>
      <c r="F3633" s="79"/>
      <c r="G3633" s="79"/>
      <c r="H3633" s="79"/>
      <c r="I3633" s="79"/>
    </row>
    <row r="3634" spans="1:10" x14ac:dyDescent="0.2">
      <c r="A3634" s="71">
        <f>+A3612+0.01</f>
        <v>116.27000000000014</v>
      </c>
      <c r="B3634" s="72" t="s">
        <v>819</v>
      </c>
      <c r="C3634" s="73">
        <v>1</v>
      </c>
      <c r="D3634" s="73" t="s">
        <v>158</v>
      </c>
      <c r="E3634" s="74"/>
      <c r="F3634" s="74"/>
      <c r="G3634" s="74">
        <f>+G3654/C3636</f>
        <v>14832.820000000002</v>
      </c>
      <c r="H3634" s="74">
        <f>+H3654/C3636</f>
        <v>2255.4100000000012</v>
      </c>
      <c r="I3634" s="75">
        <f>+H3634+G3634</f>
        <v>17088.230000000003</v>
      </c>
      <c r="J3634" s="66" t="s">
        <v>167</v>
      </c>
    </row>
    <row r="3635" spans="1:10" hidden="1" outlineLevel="1" x14ac:dyDescent="0.2">
      <c r="A3635" s="55"/>
      <c r="B3635" s="77" t="s">
        <v>820</v>
      </c>
      <c r="C3635" s="56"/>
      <c r="D3635" s="56"/>
      <c r="E3635" s="57"/>
      <c r="F3635" s="57"/>
      <c r="G3635" s="57"/>
      <c r="H3635" s="57"/>
      <c r="I3635" s="58"/>
      <c r="J3635" s="63"/>
    </row>
    <row r="3636" spans="1:10" hidden="1" outlineLevel="1" x14ac:dyDescent="0.2">
      <c r="A3636" s="55"/>
      <c r="B3636" s="77" t="s">
        <v>169</v>
      </c>
      <c r="C3636" s="78">
        <v>1</v>
      </c>
      <c r="D3636" s="78" t="s">
        <v>158</v>
      </c>
      <c r="E3636" s="57"/>
      <c r="F3636" s="57"/>
      <c r="G3636" s="57"/>
      <c r="H3636" s="57"/>
      <c r="I3636" s="58"/>
      <c r="J3636" s="63"/>
    </row>
    <row r="3637" spans="1:10" hidden="1" outlineLevel="1" x14ac:dyDescent="0.2">
      <c r="A3637" s="55"/>
      <c r="B3637" s="77" t="s">
        <v>170</v>
      </c>
      <c r="C3637" s="78"/>
      <c r="D3637" s="78"/>
      <c r="E3637" s="57"/>
      <c r="F3637" s="57"/>
      <c r="G3637" s="57"/>
      <c r="H3637" s="57"/>
      <c r="I3637" s="58"/>
      <c r="J3637" s="63"/>
    </row>
    <row r="3638" spans="1:10" hidden="1" outlineLevel="1" x14ac:dyDescent="0.2">
      <c r="B3638" s="60" t="s">
        <v>724</v>
      </c>
      <c r="C3638" s="78">
        <v>2</v>
      </c>
      <c r="D3638" s="61" t="s">
        <v>158</v>
      </c>
      <c r="E3638" s="79">
        <v>46.61</v>
      </c>
      <c r="F3638" s="79">
        <v>8.39</v>
      </c>
      <c r="G3638" s="79">
        <f t="shared" ref="G3638:G3651" si="76">ROUND((C3638*(E3638)),2)</f>
        <v>93.22</v>
      </c>
      <c r="H3638" s="79">
        <f>ROUND((C3638*(F3638)),2)</f>
        <v>16.78</v>
      </c>
    </row>
    <row r="3639" spans="1:10" hidden="1" outlineLevel="1" x14ac:dyDescent="0.2">
      <c r="B3639" s="60" t="s">
        <v>725</v>
      </c>
      <c r="C3639" s="78">
        <v>2</v>
      </c>
      <c r="D3639" s="61" t="s">
        <v>158</v>
      </c>
      <c r="E3639" s="79">
        <v>19.489999999999998</v>
      </c>
      <c r="F3639" s="79">
        <v>3.51</v>
      </c>
      <c r="G3639" s="79">
        <f t="shared" si="76"/>
        <v>38.979999999999997</v>
      </c>
      <c r="H3639" s="79">
        <f>ROUND((C3639*(F3639)),2)</f>
        <v>7.02</v>
      </c>
    </row>
    <row r="3640" spans="1:10" hidden="1" outlineLevel="1" x14ac:dyDescent="0.2">
      <c r="B3640" s="60" t="s">
        <v>726</v>
      </c>
      <c r="C3640" s="78">
        <v>2</v>
      </c>
      <c r="D3640" s="61" t="s">
        <v>158</v>
      </c>
      <c r="E3640" s="79">
        <v>156.78</v>
      </c>
      <c r="F3640" s="79">
        <v>28.22</v>
      </c>
      <c r="G3640" s="79">
        <f t="shared" si="76"/>
        <v>313.56</v>
      </c>
      <c r="H3640" s="79">
        <f>ROUND((C3640*(F3640)),2)</f>
        <v>56.44</v>
      </c>
    </row>
    <row r="3641" spans="1:10" hidden="1" outlineLevel="1" x14ac:dyDescent="0.2">
      <c r="B3641" s="60" t="s">
        <v>806</v>
      </c>
      <c r="C3641" s="78">
        <v>2</v>
      </c>
      <c r="D3641" s="61" t="s">
        <v>158</v>
      </c>
      <c r="E3641" s="79">
        <v>241.53</v>
      </c>
      <c r="F3641" s="79">
        <v>43.48</v>
      </c>
      <c r="G3641" s="79">
        <f t="shared" si="76"/>
        <v>483.06</v>
      </c>
      <c r="H3641" s="79">
        <f>ROUND((C3641*(F3641)),2)</f>
        <v>86.96</v>
      </c>
    </row>
    <row r="3642" spans="1:10" hidden="1" outlineLevel="1" x14ac:dyDescent="0.2">
      <c r="B3642" s="60" t="s">
        <v>815</v>
      </c>
      <c r="C3642" s="78">
        <v>1</v>
      </c>
      <c r="D3642" s="61" t="s">
        <v>158</v>
      </c>
      <c r="E3642" s="90">
        <v>2538.14</v>
      </c>
      <c r="F3642" s="79">
        <v>456.87</v>
      </c>
      <c r="G3642" s="79">
        <f t="shared" si="76"/>
        <v>2538.14</v>
      </c>
      <c r="H3642" s="79">
        <f t="shared" ref="H3642:H3651" si="77">ROUND((C3642*(F3642)),2)</f>
        <v>456.87</v>
      </c>
    </row>
    <row r="3643" spans="1:10" hidden="1" outlineLevel="1" x14ac:dyDescent="0.2">
      <c r="B3643" s="60" t="s">
        <v>808</v>
      </c>
      <c r="C3643" s="78">
        <v>1</v>
      </c>
      <c r="D3643" s="61" t="s">
        <v>158</v>
      </c>
      <c r="E3643" s="90">
        <v>8050.85</v>
      </c>
      <c r="F3643" s="79">
        <v>1449.15</v>
      </c>
      <c r="G3643" s="79">
        <f t="shared" si="76"/>
        <v>8050.85</v>
      </c>
      <c r="H3643" s="79">
        <f t="shared" si="77"/>
        <v>1449.15</v>
      </c>
    </row>
    <row r="3644" spans="1:10" hidden="1" outlineLevel="1" x14ac:dyDescent="0.2">
      <c r="B3644" s="60" t="s">
        <v>809</v>
      </c>
      <c r="C3644" s="78">
        <v>2</v>
      </c>
      <c r="D3644" s="61" t="s">
        <v>158</v>
      </c>
      <c r="E3644" s="79">
        <v>202.54</v>
      </c>
      <c r="F3644" s="79">
        <v>36.46</v>
      </c>
      <c r="G3644" s="79">
        <f t="shared" si="76"/>
        <v>405.08</v>
      </c>
      <c r="H3644" s="79">
        <f t="shared" si="77"/>
        <v>72.92</v>
      </c>
    </row>
    <row r="3645" spans="1:10" hidden="1" outlineLevel="1" x14ac:dyDescent="0.2">
      <c r="B3645" s="60" t="s">
        <v>752</v>
      </c>
      <c r="C3645" s="78">
        <v>2</v>
      </c>
      <c r="D3645" s="61" t="s">
        <v>158</v>
      </c>
      <c r="E3645" s="90">
        <v>20.25</v>
      </c>
      <c r="F3645" s="79">
        <v>3.65</v>
      </c>
      <c r="G3645" s="79">
        <f t="shared" si="76"/>
        <v>40.5</v>
      </c>
      <c r="H3645" s="79">
        <f t="shared" si="77"/>
        <v>7.3</v>
      </c>
    </row>
    <row r="3646" spans="1:10" hidden="1" outlineLevel="1" x14ac:dyDescent="0.2">
      <c r="B3646" s="60" t="s">
        <v>753</v>
      </c>
      <c r="C3646" s="78">
        <v>1</v>
      </c>
      <c r="D3646" s="61" t="s">
        <v>158</v>
      </c>
      <c r="E3646" s="90">
        <v>101.25</v>
      </c>
      <c r="F3646" s="79">
        <v>18.23</v>
      </c>
      <c r="G3646" s="79">
        <f t="shared" si="76"/>
        <v>101.25</v>
      </c>
      <c r="H3646" s="79">
        <f t="shared" si="77"/>
        <v>18.23</v>
      </c>
    </row>
    <row r="3647" spans="1:10" hidden="1" outlineLevel="1" x14ac:dyDescent="0.2">
      <c r="B3647" s="60" t="s">
        <v>816</v>
      </c>
      <c r="C3647" s="78">
        <v>1</v>
      </c>
      <c r="D3647" s="61" t="s">
        <v>158</v>
      </c>
      <c r="E3647" s="90">
        <v>154.24</v>
      </c>
      <c r="F3647" s="79">
        <v>27.76</v>
      </c>
      <c r="G3647" s="79">
        <f t="shared" si="76"/>
        <v>154.24</v>
      </c>
      <c r="H3647" s="79">
        <f t="shared" si="77"/>
        <v>27.76</v>
      </c>
    </row>
    <row r="3648" spans="1:10" hidden="1" outlineLevel="1" x14ac:dyDescent="0.2">
      <c r="B3648" s="60" t="s">
        <v>754</v>
      </c>
      <c r="C3648" s="78">
        <v>1</v>
      </c>
      <c r="D3648" s="61" t="s">
        <v>158</v>
      </c>
      <c r="E3648" s="90">
        <v>25</v>
      </c>
      <c r="F3648" s="79">
        <v>4.5</v>
      </c>
      <c r="G3648" s="79">
        <f t="shared" si="76"/>
        <v>25</v>
      </c>
      <c r="H3648" s="79">
        <f t="shared" si="77"/>
        <v>4.5</v>
      </c>
    </row>
    <row r="3649" spans="1:10" hidden="1" outlineLevel="1" x14ac:dyDescent="0.2">
      <c r="B3649" s="60" t="s">
        <v>732</v>
      </c>
      <c r="C3649" s="78">
        <v>0.05</v>
      </c>
      <c r="D3649" s="61" t="s">
        <v>184</v>
      </c>
      <c r="E3649" s="79">
        <v>838.98</v>
      </c>
      <c r="F3649" s="79">
        <v>151.02000000000001</v>
      </c>
      <c r="G3649" s="79">
        <f t="shared" si="76"/>
        <v>41.95</v>
      </c>
      <c r="H3649" s="79">
        <f t="shared" si="77"/>
        <v>7.55</v>
      </c>
    </row>
    <row r="3650" spans="1:10" hidden="1" outlineLevel="1" x14ac:dyDescent="0.2">
      <c r="B3650" s="60" t="s">
        <v>733</v>
      </c>
      <c r="C3650" s="78">
        <v>0.25</v>
      </c>
      <c r="D3650" s="61" t="s">
        <v>158</v>
      </c>
      <c r="E3650" s="79">
        <v>18.64</v>
      </c>
      <c r="F3650" s="79">
        <v>3.36</v>
      </c>
      <c r="G3650" s="79">
        <f t="shared" si="76"/>
        <v>4.66</v>
      </c>
      <c r="H3650" s="79">
        <f t="shared" si="77"/>
        <v>0.84</v>
      </c>
    </row>
    <row r="3651" spans="1:10" hidden="1" outlineLevel="1" x14ac:dyDescent="0.2">
      <c r="B3651" s="60" t="s">
        <v>811</v>
      </c>
      <c r="C3651" s="78">
        <v>1</v>
      </c>
      <c r="D3651" s="61" t="s">
        <v>158</v>
      </c>
      <c r="E3651" s="79">
        <v>239.4</v>
      </c>
      <c r="F3651" s="79">
        <v>43.09</v>
      </c>
      <c r="G3651" s="79">
        <f t="shared" si="76"/>
        <v>239.4</v>
      </c>
      <c r="H3651" s="79">
        <f t="shared" si="77"/>
        <v>43.09</v>
      </c>
    </row>
    <row r="3652" spans="1:10" hidden="1" outlineLevel="1" x14ac:dyDescent="0.2">
      <c r="A3652" s="55"/>
      <c r="B3652" s="77" t="s">
        <v>697</v>
      </c>
      <c r="C3652" s="78"/>
      <c r="D3652" s="78"/>
      <c r="E3652" s="57"/>
      <c r="F3652" s="57"/>
      <c r="G3652" s="57"/>
      <c r="H3652" s="57"/>
      <c r="I3652" s="58"/>
      <c r="J3652" s="63"/>
    </row>
    <row r="3653" spans="1:10" hidden="1" outlineLevel="1" x14ac:dyDescent="0.2">
      <c r="B3653" s="89" t="s">
        <v>812</v>
      </c>
      <c r="C3653" s="78">
        <v>1</v>
      </c>
      <c r="D3653" s="78" t="s">
        <v>158</v>
      </c>
      <c r="E3653" s="79">
        <v>2302.9299999999998</v>
      </c>
      <c r="F3653" s="79">
        <v>0</v>
      </c>
      <c r="G3653" s="79">
        <f>ROUND((C3653*(E3653)),2)</f>
        <v>2302.9299999999998</v>
      </c>
      <c r="H3653" s="79">
        <f>ROUND((C3653*(F3653)),2)</f>
        <v>0</v>
      </c>
    </row>
    <row r="3654" spans="1:10" hidden="1" outlineLevel="1" x14ac:dyDescent="0.2">
      <c r="A3654" s="62"/>
      <c r="B3654" s="76" t="s">
        <v>174</v>
      </c>
      <c r="C3654" s="78"/>
      <c r="D3654" s="78"/>
      <c r="E3654" s="79"/>
      <c r="F3654" s="79"/>
      <c r="G3654" s="79">
        <f>SUM(G3638:G3653)</f>
        <v>14832.820000000002</v>
      </c>
      <c r="H3654" s="79">
        <f>SUM(H3638:H3653)</f>
        <v>2255.4100000000012</v>
      </c>
      <c r="I3654" s="79">
        <f>SUM(G3654:H3654)</f>
        <v>17088.230000000003</v>
      </c>
    </row>
    <row r="3655" spans="1:10" collapsed="1" x14ac:dyDescent="0.2">
      <c r="A3655" s="62"/>
      <c r="C3655" s="78"/>
      <c r="D3655" s="78"/>
      <c r="E3655" s="79"/>
      <c r="F3655" s="79"/>
      <c r="G3655" s="79"/>
      <c r="H3655" s="79"/>
      <c r="I3655" s="79"/>
    </row>
    <row r="3656" spans="1:10" x14ac:dyDescent="0.2">
      <c r="A3656" s="71">
        <f>+A3634+0.01</f>
        <v>116.28000000000014</v>
      </c>
      <c r="B3656" s="72" t="s">
        <v>821</v>
      </c>
      <c r="C3656" s="73">
        <v>1</v>
      </c>
      <c r="D3656" s="73" t="s">
        <v>158</v>
      </c>
      <c r="E3656" s="74"/>
      <c r="F3656" s="74"/>
      <c r="G3656" s="74">
        <f>+G3670/C3658</f>
        <v>9647.5300000000007</v>
      </c>
      <c r="H3656" s="74">
        <f>+H3670/C3658</f>
        <v>709.38999999999987</v>
      </c>
      <c r="I3656" s="75">
        <f>+H3656+G3656</f>
        <v>10356.92</v>
      </c>
      <c r="J3656" s="66" t="s">
        <v>167</v>
      </c>
    </row>
    <row r="3657" spans="1:10" hidden="1" outlineLevel="1" x14ac:dyDescent="0.2">
      <c r="A3657" s="55"/>
      <c r="B3657" s="77" t="s">
        <v>822</v>
      </c>
      <c r="C3657" s="56"/>
      <c r="D3657" s="56"/>
      <c r="E3657" s="57"/>
      <c r="F3657" s="57"/>
      <c r="G3657" s="57"/>
      <c r="H3657" s="57"/>
      <c r="I3657" s="58"/>
      <c r="J3657" s="63"/>
    </row>
    <row r="3658" spans="1:10" hidden="1" outlineLevel="1" x14ac:dyDescent="0.2">
      <c r="A3658" s="55"/>
      <c r="B3658" s="77" t="s">
        <v>169</v>
      </c>
      <c r="C3658" s="78">
        <v>1</v>
      </c>
      <c r="D3658" s="78" t="s">
        <v>158</v>
      </c>
      <c r="E3658" s="57"/>
      <c r="F3658" s="57"/>
      <c r="G3658" s="57"/>
      <c r="H3658" s="57"/>
      <c r="I3658" s="58"/>
      <c r="J3658" s="63"/>
    </row>
    <row r="3659" spans="1:10" hidden="1" outlineLevel="1" x14ac:dyDescent="0.2">
      <c r="A3659" s="55"/>
      <c r="B3659" s="77" t="s">
        <v>170</v>
      </c>
      <c r="C3659" s="78"/>
      <c r="D3659" s="78"/>
      <c r="E3659" s="57"/>
      <c r="F3659" s="57"/>
      <c r="G3659" s="57"/>
      <c r="H3659" s="57"/>
      <c r="I3659" s="58"/>
      <c r="J3659" s="63"/>
    </row>
    <row r="3660" spans="1:10" hidden="1" outlineLevel="1" x14ac:dyDescent="0.2">
      <c r="B3660" s="60" t="s">
        <v>725</v>
      </c>
      <c r="C3660" s="78">
        <v>1</v>
      </c>
      <c r="D3660" s="61" t="s">
        <v>158</v>
      </c>
      <c r="E3660" s="79">
        <v>19.489999999999998</v>
      </c>
      <c r="F3660" s="79">
        <v>3.51</v>
      </c>
      <c r="G3660" s="79">
        <f t="shared" ref="G3660:G3666" si="78">ROUND((C3660*(E3660)),2)</f>
        <v>19.489999999999998</v>
      </c>
      <c r="H3660" s="79">
        <f>ROUND((C3660*(F3660)),2)</f>
        <v>3.51</v>
      </c>
    </row>
    <row r="3661" spans="1:10" hidden="1" outlineLevel="1" x14ac:dyDescent="0.2">
      <c r="B3661" s="60" t="s">
        <v>823</v>
      </c>
      <c r="C3661" s="78">
        <v>1</v>
      </c>
      <c r="D3661" s="61" t="s">
        <v>158</v>
      </c>
      <c r="E3661" s="90">
        <v>1038.1400000000001</v>
      </c>
      <c r="F3661" s="79">
        <v>186.87</v>
      </c>
      <c r="G3661" s="79">
        <f t="shared" si="78"/>
        <v>1038.1400000000001</v>
      </c>
      <c r="H3661" s="79">
        <f t="shared" ref="H3661:H3666" si="79">ROUND((C3661*(F3661)),2)</f>
        <v>186.87</v>
      </c>
    </row>
    <row r="3662" spans="1:10" hidden="1" outlineLevel="1" x14ac:dyDescent="0.2">
      <c r="B3662" s="60" t="s">
        <v>824</v>
      </c>
      <c r="C3662" s="78">
        <v>1</v>
      </c>
      <c r="D3662" s="61" t="s">
        <v>158</v>
      </c>
      <c r="E3662" s="90">
        <v>1567.8</v>
      </c>
      <c r="F3662" s="79">
        <v>282.2</v>
      </c>
      <c r="G3662" s="79">
        <f t="shared" si="78"/>
        <v>1567.8</v>
      </c>
      <c r="H3662" s="79">
        <f t="shared" si="79"/>
        <v>282.2</v>
      </c>
    </row>
    <row r="3663" spans="1:10" hidden="1" outlineLevel="1" x14ac:dyDescent="0.2">
      <c r="B3663" s="60" t="s">
        <v>825</v>
      </c>
      <c r="C3663" s="78">
        <v>1</v>
      </c>
      <c r="D3663" s="61" t="s">
        <v>158</v>
      </c>
      <c r="E3663" s="90">
        <v>3732.38</v>
      </c>
      <c r="F3663" s="90">
        <v>139.22999999999999</v>
      </c>
      <c r="G3663" s="79">
        <f t="shared" si="78"/>
        <v>3732.38</v>
      </c>
      <c r="H3663" s="79">
        <f t="shared" si="79"/>
        <v>139.22999999999999</v>
      </c>
    </row>
    <row r="3664" spans="1:10" hidden="1" outlineLevel="1" x14ac:dyDescent="0.2">
      <c r="B3664" s="60" t="s">
        <v>732</v>
      </c>
      <c r="C3664" s="78">
        <v>0.05</v>
      </c>
      <c r="D3664" s="61" t="s">
        <v>184</v>
      </c>
      <c r="E3664" s="79">
        <v>838.98</v>
      </c>
      <c r="F3664" s="79">
        <v>151.02000000000001</v>
      </c>
      <c r="G3664" s="79">
        <f t="shared" si="78"/>
        <v>41.95</v>
      </c>
      <c r="H3664" s="79">
        <f t="shared" si="79"/>
        <v>7.55</v>
      </c>
    </row>
    <row r="3665" spans="1:10" hidden="1" outlineLevel="1" x14ac:dyDescent="0.2">
      <c r="B3665" s="60" t="s">
        <v>733</v>
      </c>
      <c r="C3665" s="78">
        <v>0.25</v>
      </c>
      <c r="D3665" s="61" t="s">
        <v>158</v>
      </c>
      <c r="E3665" s="79">
        <v>18.64</v>
      </c>
      <c r="F3665" s="79">
        <v>3.36</v>
      </c>
      <c r="G3665" s="79">
        <f t="shared" si="78"/>
        <v>4.66</v>
      </c>
      <c r="H3665" s="79">
        <f t="shared" si="79"/>
        <v>0.84</v>
      </c>
    </row>
    <row r="3666" spans="1:10" hidden="1" outlineLevel="1" x14ac:dyDescent="0.2">
      <c r="B3666" s="60" t="s">
        <v>734</v>
      </c>
      <c r="C3666" s="78">
        <v>1</v>
      </c>
      <c r="D3666" s="61" t="s">
        <v>158</v>
      </c>
      <c r="E3666" s="79">
        <v>1930.2299999999998</v>
      </c>
      <c r="F3666" s="79">
        <v>89.19</v>
      </c>
      <c r="G3666" s="79">
        <f t="shared" si="78"/>
        <v>1930.23</v>
      </c>
      <c r="H3666" s="79">
        <f t="shared" si="79"/>
        <v>89.19</v>
      </c>
    </row>
    <row r="3667" spans="1:10" hidden="1" outlineLevel="1" x14ac:dyDescent="0.2">
      <c r="A3667" s="55"/>
      <c r="B3667" s="77" t="s">
        <v>697</v>
      </c>
      <c r="C3667" s="78"/>
      <c r="D3667" s="78"/>
      <c r="E3667" s="57"/>
      <c r="F3667" s="57"/>
      <c r="G3667" s="57"/>
      <c r="H3667" s="57"/>
      <c r="I3667" s="58"/>
      <c r="J3667" s="63"/>
    </row>
    <row r="3668" spans="1:10" hidden="1" outlineLevel="1" x14ac:dyDescent="0.2">
      <c r="A3668" s="55"/>
      <c r="B3668" s="89" t="s">
        <v>826</v>
      </c>
      <c r="C3668" s="78">
        <v>1</v>
      </c>
      <c r="D3668" s="78" t="s">
        <v>158</v>
      </c>
      <c r="E3668" s="79">
        <v>656.44</v>
      </c>
      <c r="F3668" s="79">
        <v>0</v>
      </c>
      <c r="G3668" s="79">
        <f>ROUND((C3668*(E3668)),2)</f>
        <v>656.44</v>
      </c>
      <c r="H3668" s="79">
        <f>ROUND((C3668*(F3668)),2)</f>
        <v>0</v>
      </c>
      <c r="I3668" s="58"/>
      <c r="J3668" s="63"/>
    </row>
    <row r="3669" spans="1:10" hidden="1" outlineLevel="1" x14ac:dyDescent="0.2">
      <c r="B3669" s="89" t="s">
        <v>827</v>
      </c>
      <c r="C3669" s="78">
        <v>1</v>
      </c>
      <c r="D3669" s="78" t="s">
        <v>158</v>
      </c>
      <c r="E3669" s="79">
        <v>656.44359999999995</v>
      </c>
      <c r="F3669" s="79">
        <v>0</v>
      </c>
      <c r="G3669" s="79">
        <f>ROUND((C3669*(E3669)),2)</f>
        <v>656.44</v>
      </c>
      <c r="H3669" s="79">
        <f>ROUND((C3669*(F3669)),2)</f>
        <v>0</v>
      </c>
    </row>
    <row r="3670" spans="1:10" hidden="1" outlineLevel="1" x14ac:dyDescent="0.2">
      <c r="A3670" s="62"/>
      <c r="B3670" s="76" t="s">
        <v>174</v>
      </c>
      <c r="C3670" s="78"/>
      <c r="D3670" s="78"/>
      <c r="E3670" s="79"/>
      <c r="F3670" s="79"/>
      <c r="G3670" s="79">
        <f>SUM(G3660:G3669)</f>
        <v>9647.5300000000007</v>
      </c>
      <c r="H3670" s="79">
        <f>SUM(H3660:H3669)</f>
        <v>709.38999999999987</v>
      </c>
      <c r="I3670" s="79">
        <f>SUM(G3670:H3670)</f>
        <v>10356.92</v>
      </c>
    </row>
    <row r="3671" spans="1:10" collapsed="1" x14ac:dyDescent="0.2">
      <c r="A3671" s="62"/>
      <c r="C3671" s="78"/>
      <c r="D3671" s="78"/>
      <c r="E3671" s="79"/>
      <c r="F3671" s="79"/>
      <c r="G3671" s="79"/>
      <c r="H3671" s="79"/>
      <c r="I3671" s="79"/>
    </row>
    <row r="3672" spans="1:10" ht="24" x14ac:dyDescent="0.2">
      <c r="A3672" s="71">
        <f>+A3656+0.01</f>
        <v>116.29000000000015</v>
      </c>
      <c r="B3672" s="72" t="s">
        <v>828</v>
      </c>
      <c r="C3672" s="73">
        <v>1</v>
      </c>
      <c r="D3672" s="73" t="s">
        <v>158</v>
      </c>
      <c r="E3672" s="74"/>
      <c r="F3672" s="74"/>
      <c r="G3672" s="74">
        <f>+G3683/C3674</f>
        <v>12425.02</v>
      </c>
      <c r="H3672" s="74">
        <f>+H3683/C3674</f>
        <v>1276.74</v>
      </c>
      <c r="I3672" s="75">
        <f>+H3672+G3672</f>
        <v>13701.76</v>
      </c>
      <c r="J3672" s="66" t="s">
        <v>167</v>
      </c>
    </row>
    <row r="3673" spans="1:10" hidden="1" outlineLevel="1" x14ac:dyDescent="0.2">
      <c r="A3673" s="55"/>
      <c r="B3673" s="77" t="s">
        <v>829</v>
      </c>
      <c r="C3673" s="56"/>
      <c r="D3673" s="56"/>
      <c r="E3673" s="57"/>
      <c r="F3673" s="57"/>
      <c r="G3673" s="57"/>
      <c r="H3673" s="57"/>
      <c r="I3673" s="58"/>
      <c r="J3673" s="63"/>
    </row>
    <row r="3674" spans="1:10" hidden="1" outlineLevel="1" x14ac:dyDescent="0.2">
      <c r="A3674" s="55"/>
      <c r="B3674" s="77" t="s">
        <v>169</v>
      </c>
      <c r="C3674" s="78">
        <v>1</v>
      </c>
      <c r="D3674" s="78" t="s">
        <v>158</v>
      </c>
      <c r="E3674" s="57"/>
      <c r="F3674" s="57"/>
      <c r="G3674" s="57"/>
      <c r="H3674" s="57"/>
      <c r="I3674" s="58"/>
      <c r="J3674" s="63"/>
    </row>
    <row r="3675" spans="1:10" hidden="1" outlineLevel="1" x14ac:dyDescent="0.2">
      <c r="A3675" s="55"/>
      <c r="B3675" s="77" t="s">
        <v>170</v>
      </c>
      <c r="C3675" s="78"/>
      <c r="D3675" s="78"/>
      <c r="E3675" s="57"/>
      <c r="F3675" s="57"/>
      <c r="G3675" s="57"/>
      <c r="H3675" s="57"/>
      <c r="I3675" s="58"/>
      <c r="J3675" s="63"/>
    </row>
    <row r="3676" spans="1:10" hidden="1" outlineLevel="1" x14ac:dyDescent="0.2">
      <c r="B3676" s="60" t="s">
        <v>830</v>
      </c>
      <c r="C3676" s="78">
        <v>2</v>
      </c>
      <c r="D3676" s="61" t="s">
        <v>158</v>
      </c>
      <c r="E3676" s="90">
        <v>24</v>
      </c>
      <c r="F3676" s="79">
        <v>4.32</v>
      </c>
      <c r="G3676" s="79">
        <f>ROUND((C3676*(E3676)),2)</f>
        <v>48</v>
      </c>
      <c r="H3676" s="79">
        <f>ROUND((C3676*(F3676)),2)</f>
        <v>8.64</v>
      </c>
    </row>
    <row r="3677" spans="1:10" hidden="1" outlineLevel="1" x14ac:dyDescent="0.2">
      <c r="B3677" s="60" t="s">
        <v>831</v>
      </c>
      <c r="C3677" s="78">
        <v>1</v>
      </c>
      <c r="D3677" s="61" t="s">
        <v>158</v>
      </c>
      <c r="E3677" s="90">
        <v>5508.47</v>
      </c>
      <c r="F3677" s="79">
        <v>991.52</v>
      </c>
      <c r="G3677" s="79">
        <f>ROUND((C3677*(E3677)),2)</f>
        <v>5508.47</v>
      </c>
      <c r="H3677" s="79">
        <f>ROUND((C3677*(F3677)),2)</f>
        <v>991.52</v>
      </c>
    </row>
    <row r="3678" spans="1:10" hidden="1" outlineLevel="1" x14ac:dyDescent="0.2">
      <c r="B3678" s="60" t="s">
        <v>733</v>
      </c>
      <c r="C3678" s="78">
        <v>0.25</v>
      </c>
      <c r="D3678" s="61" t="s">
        <v>158</v>
      </c>
      <c r="E3678" s="79">
        <v>18.64</v>
      </c>
      <c r="F3678" s="79">
        <v>3.36</v>
      </c>
      <c r="G3678" s="79">
        <f>ROUND((C3678*(E3678)),2)</f>
        <v>4.66</v>
      </c>
      <c r="H3678" s="79">
        <f>ROUND((C3678*(F3678)),2)</f>
        <v>0.84</v>
      </c>
    </row>
    <row r="3679" spans="1:10" hidden="1" outlineLevel="1" x14ac:dyDescent="0.2">
      <c r="B3679" s="60" t="s">
        <v>734</v>
      </c>
      <c r="C3679" s="78">
        <v>2</v>
      </c>
      <c r="D3679" s="61" t="s">
        <v>158</v>
      </c>
      <c r="E3679" s="79">
        <v>1930.2299999999998</v>
      </c>
      <c r="F3679" s="79">
        <v>89.19</v>
      </c>
      <c r="G3679" s="79">
        <f>ROUND((C3679*(E3679)),2)</f>
        <v>3860.46</v>
      </c>
      <c r="H3679" s="79">
        <f>ROUND((C3679*(F3679)),2)</f>
        <v>178.38</v>
      </c>
    </row>
    <row r="3680" spans="1:10" hidden="1" outlineLevel="1" x14ac:dyDescent="0.2">
      <c r="B3680" s="60" t="s">
        <v>755</v>
      </c>
      <c r="C3680" s="78">
        <v>1</v>
      </c>
      <c r="D3680" s="61" t="s">
        <v>158</v>
      </c>
      <c r="E3680" s="79">
        <v>1853.3099999999997</v>
      </c>
      <c r="F3680" s="79">
        <v>97.36</v>
      </c>
      <c r="G3680" s="79">
        <f>ROUND((C3680*(E3680)),2)</f>
        <v>1853.31</v>
      </c>
      <c r="H3680" s="79">
        <f>ROUND((C3680*(F3680)),2)</f>
        <v>97.36</v>
      </c>
    </row>
    <row r="3681" spans="1:10" hidden="1" outlineLevel="1" x14ac:dyDescent="0.2">
      <c r="A3681" s="55"/>
      <c r="B3681" s="77" t="s">
        <v>697</v>
      </c>
      <c r="C3681" s="78"/>
      <c r="D3681" s="78"/>
      <c r="E3681" s="57"/>
      <c r="F3681" s="57"/>
      <c r="G3681" s="57"/>
      <c r="H3681" s="57"/>
      <c r="I3681" s="58"/>
      <c r="J3681" s="63"/>
    </row>
    <row r="3682" spans="1:10" hidden="1" outlineLevel="1" x14ac:dyDescent="0.2">
      <c r="A3682" s="55"/>
      <c r="B3682" s="89" t="s">
        <v>832</v>
      </c>
      <c r="C3682" s="78">
        <v>1</v>
      </c>
      <c r="D3682" s="78" t="s">
        <v>158</v>
      </c>
      <c r="E3682" s="79">
        <v>1150.1248000000001</v>
      </c>
      <c r="F3682" s="79">
        <v>0</v>
      </c>
      <c r="G3682" s="79">
        <f>ROUND((C3682*(E3682)),2)</f>
        <v>1150.1199999999999</v>
      </c>
      <c r="H3682" s="79">
        <f>ROUND((C3682*(F3682)),2)</f>
        <v>0</v>
      </c>
      <c r="I3682" s="58"/>
      <c r="J3682" s="63"/>
    </row>
    <row r="3683" spans="1:10" hidden="1" outlineLevel="1" x14ac:dyDescent="0.2">
      <c r="A3683" s="62"/>
      <c r="B3683" s="76" t="s">
        <v>174</v>
      </c>
      <c r="C3683" s="78"/>
      <c r="D3683" s="78"/>
      <c r="E3683" s="79"/>
      <c r="F3683" s="79"/>
      <c r="G3683" s="79">
        <f>SUM(G3676:G3682)</f>
        <v>12425.02</v>
      </c>
      <c r="H3683" s="79">
        <f>SUM(H3676:H3682)</f>
        <v>1276.74</v>
      </c>
      <c r="I3683" s="79">
        <f>SUM(G3683:H3683)</f>
        <v>13701.76</v>
      </c>
    </row>
    <row r="3684" spans="1:10" collapsed="1" x14ac:dyDescent="0.2">
      <c r="A3684" s="62"/>
      <c r="C3684" s="78"/>
      <c r="D3684" s="78"/>
      <c r="E3684" s="79"/>
      <c r="F3684" s="79"/>
      <c r="G3684" s="79"/>
      <c r="H3684" s="79"/>
      <c r="I3684" s="79"/>
    </row>
    <row r="3685" spans="1:10" ht="24" x14ac:dyDescent="0.2">
      <c r="A3685" s="71">
        <f>+A3672+0.01</f>
        <v>116.30000000000015</v>
      </c>
      <c r="B3685" s="72" t="s">
        <v>833</v>
      </c>
      <c r="C3685" s="73">
        <v>1</v>
      </c>
      <c r="D3685" s="73" t="s">
        <v>158</v>
      </c>
      <c r="E3685" s="74"/>
      <c r="F3685" s="74"/>
      <c r="G3685" s="74">
        <f>+G3697/C3687</f>
        <v>11129.630000000001</v>
      </c>
      <c r="H3685" s="74">
        <f>+H3697/C3687</f>
        <v>895.7</v>
      </c>
      <c r="I3685" s="75">
        <f>+H3685+G3685</f>
        <v>12025.330000000002</v>
      </c>
      <c r="J3685" s="66" t="s">
        <v>167</v>
      </c>
    </row>
    <row r="3686" spans="1:10" hidden="1" outlineLevel="1" x14ac:dyDescent="0.2">
      <c r="A3686" s="55"/>
      <c r="B3686" s="77" t="s">
        <v>834</v>
      </c>
      <c r="C3686" s="56"/>
      <c r="D3686" s="56"/>
      <c r="E3686" s="57"/>
      <c r="F3686" s="57"/>
      <c r="G3686" s="57"/>
      <c r="H3686" s="57"/>
      <c r="I3686" s="58"/>
      <c r="J3686" s="63"/>
    </row>
    <row r="3687" spans="1:10" hidden="1" outlineLevel="1" x14ac:dyDescent="0.2">
      <c r="A3687" s="55"/>
      <c r="B3687" s="77" t="s">
        <v>169</v>
      </c>
      <c r="C3687" s="78">
        <v>1</v>
      </c>
      <c r="D3687" s="78" t="s">
        <v>158</v>
      </c>
      <c r="E3687" s="57"/>
      <c r="F3687" s="57"/>
      <c r="G3687" s="57"/>
      <c r="H3687" s="57"/>
      <c r="I3687" s="58"/>
      <c r="J3687" s="63"/>
    </row>
    <row r="3688" spans="1:10" hidden="1" outlineLevel="1" x14ac:dyDescent="0.2">
      <c r="A3688" s="55"/>
      <c r="B3688" s="77" t="s">
        <v>170</v>
      </c>
      <c r="C3688" s="78"/>
      <c r="D3688" s="78"/>
      <c r="E3688" s="57"/>
      <c r="F3688" s="57"/>
      <c r="G3688" s="57"/>
      <c r="H3688" s="57"/>
      <c r="I3688" s="58"/>
      <c r="J3688" s="63"/>
    </row>
    <row r="3689" spans="1:10" hidden="1" outlineLevel="1" x14ac:dyDescent="0.2">
      <c r="B3689" s="60" t="s">
        <v>830</v>
      </c>
      <c r="C3689" s="78">
        <v>3</v>
      </c>
      <c r="D3689" s="61" t="s">
        <v>158</v>
      </c>
      <c r="E3689" s="90">
        <v>24</v>
      </c>
      <c r="F3689" s="79">
        <v>4.32</v>
      </c>
      <c r="G3689" s="79">
        <f t="shared" ref="G3689:G3694" si="80">ROUND((C3689*(E3689)),2)</f>
        <v>72</v>
      </c>
      <c r="H3689" s="79">
        <f t="shared" ref="H3689:H3694" si="81">ROUND((C3689*(F3689)),2)</f>
        <v>12.96</v>
      </c>
    </row>
    <row r="3690" spans="1:10" hidden="1" outlineLevel="1" x14ac:dyDescent="0.2">
      <c r="B3690" s="60" t="s">
        <v>789</v>
      </c>
      <c r="C3690" s="78">
        <v>1</v>
      </c>
      <c r="D3690" s="61" t="s">
        <v>158</v>
      </c>
      <c r="E3690" s="79">
        <v>20.13</v>
      </c>
      <c r="F3690" s="79">
        <v>3.62</v>
      </c>
      <c r="G3690" s="79">
        <f t="shared" si="80"/>
        <v>20.13</v>
      </c>
      <c r="H3690" s="79">
        <f t="shared" si="81"/>
        <v>3.62</v>
      </c>
    </row>
    <row r="3691" spans="1:10" hidden="1" outlineLevel="1" x14ac:dyDescent="0.2">
      <c r="B3691" s="60" t="s">
        <v>835</v>
      </c>
      <c r="C3691" s="78">
        <v>1</v>
      </c>
      <c r="D3691" s="61" t="s">
        <v>158</v>
      </c>
      <c r="E3691" s="90">
        <v>3347.46</v>
      </c>
      <c r="F3691" s="79">
        <v>602.54</v>
      </c>
      <c r="G3691" s="79">
        <f t="shared" si="80"/>
        <v>3347.46</v>
      </c>
      <c r="H3691" s="79">
        <f t="shared" si="81"/>
        <v>602.54</v>
      </c>
    </row>
    <row r="3692" spans="1:10" hidden="1" outlineLevel="1" x14ac:dyDescent="0.2">
      <c r="B3692" s="60" t="s">
        <v>733</v>
      </c>
      <c r="C3692" s="78">
        <v>0.25</v>
      </c>
      <c r="D3692" s="61" t="s">
        <v>158</v>
      </c>
      <c r="E3692" s="79">
        <v>18.64</v>
      </c>
      <c r="F3692" s="79">
        <v>3.36</v>
      </c>
      <c r="G3692" s="79">
        <f t="shared" si="80"/>
        <v>4.66</v>
      </c>
      <c r="H3692" s="79">
        <f t="shared" si="81"/>
        <v>0.84</v>
      </c>
    </row>
    <row r="3693" spans="1:10" hidden="1" outlineLevel="1" x14ac:dyDescent="0.2">
      <c r="B3693" s="60" t="s">
        <v>734</v>
      </c>
      <c r="C3693" s="78">
        <v>2</v>
      </c>
      <c r="D3693" s="61" t="s">
        <v>158</v>
      </c>
      <c r="E3693" s="79">
        <v>1930.2299999999998</v>
      </c>
      <c r="F3693" s="79">
        <v>89.19</v>
      </c>
      <c r="G3693" s="79">
        <f t="shared" si="80"/>
        <v>3860.46</v>
      </c>
      <c r="H3693" s="79">
        <f t="shared" si="81"/>
        <v>178.38</v>
      </c>
    </row>
    <row r="3694" spans="1:10" hidden="1" outlineLevel="1" x14ac:dyDescent="0.2">
      <c r="B3694" s="60" t="s">
        <v>755</v>
      </c>
      <c r="C3694" s="78">
        <v>1</v>
      </c>
      <c r="D3694" s="61" t="s">
        <v>158</v>
      </c>
      <c r="E3694" s="79">
        <v>1853.3099999999997</v>
      </c>
      <c r="F3694" s="79">
        <v>97.36</v>
      </c>
      <c r="G3694" s="79">
        <f t="shared" si="80"/>
        <v>1853.31</v>
      </c>
      <c r="H3694" s="79">
        <f t="shared" si="81"/>
        <v>97.36</v>
      </c>
    </row>
    <row r="3695" spans="1:10" hidden="1" outlineLevel="1" x14ac:dyDescent="0.2">
      <c r="A3695" s="55"/>
      <c r="B3695" s="77" t="s">
        <v>697</v>
      </c>
      <c r="C3695" s="78"/>
      <c r="D3695" s="78"/>
      <c r="E3695" s="57"/>
      <c r="F3695" s="57"/>
      <c r="G3695" s="57"/>
      <c r="H3695" s="57"/>
      <c r="I3695" s="58"/>
      <c r="J3695" s="63"/>
    </row>
    <row r="3696" spans="1:10" hidden="1" outlineLevel="1" x14ac:dyDescent="0.2">
      <c r="A3696" s="55"/>
      <c r="B3696" s="89" t="s">
        <v>836</v>
      </c>
      <c r="C3696" s="78">
        <v>1</v>
      </c>
      <c r="D3696" s="78" t="s">
        <v>158</v>
      </c>
      <c r="E3696" s="79">
        <v>1971.6124</v>
      </c>
      <c r="F3696" s="79">
        <v>0</v>
      </c>
      <c r="G3696" s="79">
        <f>ROUND((C3696*(E3696)),2)</f>
        <v>1971.61</v>
      </c>
      <c r="H3696" s="79">
        <f>ROUND((C3696*(F3696)),2)</f>
        <v>0</v>
      </c>
      <c r="I3696" s="58"/>
      <c r="J3696" s="63"/>
    </row>
    <row r="3697" spans="1:10" hidden="1" outlineLevel="1" x14ac:dyDescent="0.2">
      <c r="A3697" s="62"/>
      <c r="B3697" s="76" t="s">
        <v>174</v>
      </c>
      <c r="C3697" s="78"/>
      <c r="D3697" s="78"/>
      <c r="E3697" s="79"/>
      <c r="F3697" s="79"/>
      <c r="G3697" s="79">
        <f>SUM(G3689:G3696)</f>
        <v>11129.630000000001</v>
      </c>
      <c r="H3697" s="79">
        <f>SUM(H3689:H3696)</f>
        <v>895.7</v>
      </c>
      <c r="I3697" s="79">
        <f>SUM(G3697:H3697)</f>
        <v>12025.330000000002</v>
      </c>
    </row>
    <row r="3698" spans="1:10" collapsed="1" x14ac:dyDescent="0.2">
      <c r="A3698" s="62"/>
      <c r="C3698" s="78"/>
      <c r="D3698" s="78"/>
      <c r="E3698" s="79"/>
      <c r="F3698" s="79"/>
      <c r="G3698" s="79"/>
      <c r="H3698" s="79"/>
      <c r="I3698" s="79"/>
    </row>
    <row r="3699" spans="1:10" ht="24" x14ac:dyDescent="0.2">
      <c r="A3699" s="71">
        <f>+A3685+0.01</f>
        <v>116.31000000000016</v>
      </c>
      <c r="B3699" s="72" t="s">
        <v>837</v>
      </c>
      <c r="C3699" s="73">
        <v>1</v>
      </c>
      <c r="D3699" s="73" t="s">
        <v>158</v>
      </c>
      <c r="E3699" s="74"/>
      <c r="F3699" s="74"/>
      <c r="G3699" s="74">
        <f>+G3710/C3701</f>
        <v>21717.850000000002</v>
      </c>
      <c r="H3699" s="74">
        <f>+H3710/C3701</f>
        <v>2645.3100000000004</v>
      </c>
      <c r="I3699" s="75">
        <f>+H3699+G3699</f>
        <v>24363.160000000003</v>
      </c>
      <c r="J3699" s="66" t="s">
        <v>167</v>
      </c>
    </row>
    <row r="3700" spans="1:10" hidden="1" outlineLevel="1" x14ac:dyDescent="0.2">
      <c r="A3700" s="55"/>
      <c r="B3700" s="77" t="s">
        <v>838</v>
      </c>
      <c r="C3700" s="56"/>
      <c r="D3700" s="56"/>
      <c r="E3700" s="57"/>
      <c r="F3700" s="57"/>
      <c r="G3700" s="57"/>
      <c r="H3700" s="57"/>
      <c r="I3700" s="58"/>
      <c r="J3700" s="63"/>
    </row>
    <row r="3701" spans="1:10" hidden="1" outlineLevel="1" x14ac:dyDescent="0.2">
      <c r="A3701" s="55"/>
      <c r="B3701" s="77" t="s">
        <v>169</v>
      </c>
      <c r="C3701" s="78">
        <v>1</v>
      </c>
      <c r="D3701" s="78" t="s">
        <v>158</v>
      </c>
      <c r="E3701" s="57"/>
      <c r="F3701" s="57"/>
      <c r="G3701" s="57"/>
      <c r="H3701" s="57"/>
      <c r="I3701" s="58"/>
      <c r="J3701" s="63"/>
    </row>
    <row r="3702" spans="1:10" hidden="1" outlineLevel="1" x14ac:dyDescent="0.2">
      <c r="A3702" s="55"/>
      <c r="B3702" s="77" t="s">
        <v>170</v>
      </c>
      <c r="C3702" s="78"/>
      <c r="D3702" s="78"/>
      <c r="E3702" s="57"/>
      <c r="F3702" s="57"/>
      <c r="G3702" s="57"/>
      <c r="H3702" s="57"/>
      <c r="I3702" s="58"/>
      <c r="J3702" s="63"/>
    </row>
    <row r="3703" spans="1:10" hidden="1" outlineLevel="1" x14ac:dyDescent="0.2">
      <c r="B3703" s="60" t="s">
        <v>839</v>
      </c>
      <c r="C3703" s="78">
        <v>1</v>
      </c>
      <c r="D3703" s="61" t="s">
        <v>158</v>
      </c>
      <c r="E3703" s="90">
        <v>381.36</v>
      </c>
      <c r="F3703" s="79">
        <v>68.64</v>
      </c>
      <c r="G3703" s="79">
        <f>ROUND((C3703*(E3703)),2)</f>
        <v>381.36</v>
      </c>
      <c r="H3703" s="79">
        <f>ROUND((C3703*(F3703)),2)</f>
        <v>68.64</v>
      </c>
    </row>
    <row r="3704" spans="1:10" hidden="1" outlineLevel="1" x14ac:dyDescent="0.2">
      <c r="B3704" s="60" t="s">
        <v>840</v>
      </c>
      <c r="C3704" s="78">
        <v>1</v>
      </c>
      <c r="D3704" s="61" t="s">
        <v>158</v>
      </c>
      <c r="E3704" s="90">
        <v>8384.75</v>
      </c>
      <c r="F3704" s="79">
        <v>1509.26</v>
      </c>
      <c r="G3704" s="79">
        <f>ROUND((C3704*(E3704)),2)</f>
        <v>8384.75</v>
      </c>
      <c r="H3704" s="79">
        <f>ROUND((C3704*(F3704)),2)</f>
        <v>1509.26</v>
      </c>
    </row>
    <row r="3705" spans="1:10" hidden="1" outlineLevel="1" x14ac:dyDescent="0.2">
      <c r="B3705" s="60" t="s">
        <v>841</v>
      </c>
      <c r="C3705" s="78">
        <v>1</v>
      </c>
      <c r="D3705" s="61" t="s">
        <v>158</v>
      </c>
      <c r="E3705" s="79">
        <v>328.81</v>
      </c>
      <c r="F3705" s="79">
        <v>59.19</v>
      </c>
      <c r="G3705" s="79">
        <f>ROUND((C3705*(E3705)),2)</f>
        <v>328.81</v>
      </c>
      <c r="H3705" s="79">
        <f>ROUND((C3705*(F3705)),2)</f>
        <v>59.19</v>
      </c>
    </row>
    <row r="3706" spans="1:10" hidden="1" outlineLevel="1" x14ac:dyDescent="0.2">
      <c r="B3706" s="60" t="s">
        <v>842</v>
      </c>
      <c r="C3706" s="78">
        <v>0.11</v>
      </c>
      <c r="D3706" s="61" t="s">
        <v>158</v>
      </c>
      <c r="E3706" s="79">
        <v>6091.46</v>
      </c>
      <c r="F3706" s="79">
        <v>1022.92</v>
      </c>
      <c r="G3706" s="79">
        <f>ROUND((C3706*(E3706)),2)</f>
        <v>670.06</v>
      </c>
      <c r="H3706" s="79">
        <f>ROUND((C3706*(F3706)),2)</f>
        <v>112.52</v>
      </c>
    </row>
    <row r="3707" spans="1:10" hidden="1" outlineLevel="1" x14ac:dyDescent="0.2">
      <c r="B3707" s="60" t="s">
        <v>843</v>
      </c>
      <c r="C3707" s="78">
        <v>1</v>
      </c>
      <c r="D3707" s="61" t="s">
        <v>158</v>
      </c>
      <c r="E3707" s="79">
        <v>11129.630000000001</v>
      </c>
      <c r="F3707" s="79">
        <v>895.7</v>
      </c>
      <c r="G3707" s="79">
        <f>ROUND((C3707*(E3707)),2)</f>
        <v>11129.63</v>
      </c>
      <c r="H3707" s="79">
        <f>ROUND((C3707*(F3707)),2)</f>
        <v>895.7</v>
      </c>
    </row>
    <row r="3708" spans="1:10" hidden="1" outlineLevel="1" x14ac:dyDescent="0.2">
      <c r="A3708" s="55"/>
      <c r="B3708" s="77" t="s">
        <v>697</v>
      </c>
      <c r="C3708" s="78"/>
      <c r="D3708" s="78"/>
      <c r="E3708" s="57"/>
      <c r="F3708" s="57"/>
      <c r="G3708" s="57"/>
      <c r="H3708" s="57"/>
      <c r="I3708" s="58"/>
      <c r="J3708" s="63"/>
    </row>
    <row r="3709" spans="1:10" hidden="1" outlineLevel="1" x14ac:dyDescent="0.2">
      <c r="A3709" s="55"/>
      <c r="B3709" s="89" t="s">
        <v>844</v>
      </c>
      <c r="C3709" s="78">
        <v>1</v>
      </c>
      <c r="D3709" s="78" t="s">
        <v>158</v>
      </c>
      <c r="E3709" s="79">
        <v>823.23599999999999</v>
      </c>
      <c r="F3709" s="79">
        <v>0</v>
      </c>
      <c r="G3709" s="79">
        <f>ROUND((C3709*(E3709)),2)</f>
        <v>823.24</v>
      </c>
      <c r="H3709" s="79">
        <f>ROUND((C3709*(F3709)),2)</f>
        <v>0</v>
      </c>
      <c r="I3709" s="58"/>
      <c r="J3709" s="63"/>
    </row>
    <row r="3710" spans="1:10" hidden="1" outlineLevel="1" x14ac:dyDescent="0.2">
      <c r="A3710" s="62"/>
      <c r="B3710" s="76" t="s">
        <v>174</v>
      </c>
      <c r="C3710" s="78"/>
      <c r="D3710" s="78"/>
      <c r="E3710" s="79"/>
      <c r="F3710" s="79"/>
      <c r="G3710" s="79">
        <f>SUM(G3703:G3709)</f>
        <v>21717.850000000002</v>
      </c>
      <c r="H3710" s="79">
        <f>SUM(H3703:H3709)</f>
        <v>2645.3100000000004</v>
      </c>
      <c r="I3710" s="79">
        <f>SUM(G3710:H3710)</f>
        <v>24363.160000000003</v>
      </c>
    </row>
    <row r="3711" spans="1:10" collapsed="1" x14ac:dyDescent="0.2">
      <c r="A3711" s="62"/>
      <c r="C3711" s="78"/>
      <c r="D3711" s="78"/>
      <c r="E3711" s="79"/>
      <c r="F3711" s="79"/>
      <c r="G3711" s="79"/>
      <c r="H3711" s="79"/>
      <c r="I3711" s="79"/>
    </row>
    <row r="3712" spans="1:10" ht="24" x14ac:dyDescent="0.2">
      <c r="A3712" s="71">
        <f>+A3699+0.01</f>
        <v>116.32000000000016</v>
      </c>
      <c r="B3712" s="72" t="s">
        <v>845</v>
      </c>
      <c r="C3712" s="73">
        <v>1</v>
      </c>
      <c r="D3712" s="73" t="s">
        <v>158</v>
      </c>
      <c r="E3712" s="74"/>
      <c r="F3712" s="74"/>
      <c r="G3712" s="74">
        <f>+G3723/C3714</f>
        <v>23013.24</v>
      </c>
      <c r="H3712" s="74">
        <f>+H3723/C3714</f>
        <v>3026.3500000000004</v>
      </c>
      <c r="I3712" s="75">
        <f>+H3712+G3712</f>
        <v>26039.590000000004</v>
      </c>
      <c r="J3712" s="66" t="s">
        <v>167</v>
      </c>
    </row>
    <row r="3713" spans="1:10" hidden="1" outlineLevel="1" x14ac:dyDescent="0.2">
      <c r="A3713" s="55"/>
      <c r="B3713" s="77" t="s">
        <v>838</v>
      </c>
      <c r="C3713" s="56"/>
      <c r="D3713" s="56"/>
      <c r="E3713" s="57"/>
      <c r="F3713" s="57"/>
      <c r="G3713" s="57"/>
      <c r="H3713" s="57"/>
      <c r="I3713" s="58"/>
      <c r="J3713" s="63"/>
    </row>
    <row r="3714" spans="1:10" hidden="1" outlineLevel="1" x14ac:dyDescent="0.2">
      <c r="A3714" s="55"/>
      <c r="B3714" s="77" t="s">
        <v>169</v>
      </c>
      <c r="C3714" s="78">
        <v>1</v>
      </c>
      <c r="D3714" s="78" t="s">
        <v>158</v>
      </c>
      <c r="E3714" s="57"/>
      <c r="F3714" s="57"/>
      <c r="G3714" s="57"/>
      <c r="H3714" s="57"/>
      <c r="I3714" s="58"/>
      <c r="J3714" s="63"/>
    </row>
    <row r="3715" spans="1:10" hidden="1" outlineLevel="1" x14ac:dyDescent="0.2">
      <c r="A3715" s="55"/>
      <c r="B3715" s="77" t="s">
        <v>170</v>
      </c>
      <c r="C3715" s="78"/>
      <c r="D3715" s="78"/>
      <c r="E3715" s="57"/>
      <c r="F3715" s="57"/>
      <c r="G3715" s="57"/>
      <c r="H3715" s="57"/>
      <c r="I3715" s="58"/>
      <c r="J3715" s="63"/>
    </row>
    <row r="3716" spans="1:10" hidden="1" outlineLevel="1" x14ac:dyDescent="0.2">
      <c r="B3716" s="60" t="s">
        <v>839</v>
      </c>
      <c r="C3716" s="78">
        <v>1</v>
      </c>
      <c r="D3716" s="61" t="s">
        <v>158</v>
      </c>
      <c r="E3716" s="90">
        <v>381.36</v>
      </c>
      <c r="F3716" s="79">
        <v>68.64</v>
      </c>
      <c r="G3716" s="79">
        <f>ROUND((C3716*(E3716)),2)</f>
        <v>381.36</v>
      </c>
      <c r="H3716" s="79">
        <f>ROUND((C3716*(F3716)),2)</f>
        <v>68.64</v>
      </c>
    </row>
    <row r="3717" spans="1:10" hidden="1" outlineLevel="1" x14ac:dyDescent="0.2">
      <c r="B3717" s="60" t="s">
        <v>840</v>
      </c>
      <c r="C3717" s="78">
        <v>1</v>
      </c>
      <c r="D3717" s="61" t="s">
        <v>158</v>
      </c>
      <c r="E3717" s="90">
        <v>8384.75</v>
      </c>
      <c r="F3717" s="79">
        <v>1509.26</v>
      </c>
      <c r="G3717" s="79">
        <f>ROUND((C3717*(E3717)),2)</f>
        <v>8384.75</v>
      </c>
      <c r="H3717" s="79">
        <f>ROUND((C3717*(F3717)),2)</f>
        <v>1509.26</v>
      </c>
    </row>
    <row r="3718" spans="1:10" hidden="1" outlineLevel="1" x14ac:dyDescent="0.2">
      <c r="B3718" s="60" t="s">
        <v>841</v>
      </c>
      <c r="C3718" s="78">
        <v>1</v>
      </c>
      <c r="D3718" s="61" t="s">
        <v>158</v>
      </c>
      <c r="E3718" s="79">
        <v>328.81</v>
      </c>
      <c r="F3718" s="79">
        <v>59.19</v>
      </c>
      <c r="G3718" s="79">
        <f>ROUND((C3718*(E3718)),2)</f>
        <v>328.81</v>
      </c>
      <c r="H3718" s="79">
        <f>ROUND((C3718*(F3718)),2)</f>
        <v>59.19</v>
      </c>
    </row>
    <row r="3719" spans="1:10" hidden="1" outlineLevel="1" x14ac:dyDescent="0.2">
      <c r="B3719" s="60" t="s">
        <v>842</v>
      </c>
      <c r="C3719" s="78">
        <v>0.11</v>
      </c>
      <c r="D3719" s="61" t="s">
        <v>158</v>
      </c>
      <c r="E3719" s="79">
        <v>6091.46</v>
      </c>
      <c r="F3719" s="79">
        <v>1022.92</v>
      </c>
      <c r="G3719" s="79">
        <f>ROUND((C3719*(E3719)),2)</f>
        <v>670.06</v>
      </c>
      <c r="H3719" s="79">
        <f>ROUND((C3719*(F3719)),2)</f>
        <v>112.52</v>
      </c>
    </row>
    <row r="3720" spans="1:10" hidden="1" outlineLevel="1" x14ac:dyDescent="0.2">
      <c r="B3720" s="60" t="s">
        <v>846</v>
      </c>
      <c r="C3720" s="78">
        <v>1</v>
      </c>
      <c r="D3720" s="61" t="s">
        <v>158</v>
      </c>
      <c r="E3720" s="79">
        <v>12425.02</v>
      </c>
      <c r="F3720" s="79">
        <v>1276.74</v>
      </c>
      <c r="G3720" s="79">
        <f>ROUND((C3720*(E3720)),2)</f>
        <v>12425.02</v>
      </c>
      <c r="H3720" s="79">
        <f>ROUND((C3720*(F3720)),2)</f>
        <v>1276.74</v>
      </c>
    </row>
    <row r="3721" spans="1:10" hidden="1" outlineLevel="1" x14ac:dyDescent="0.2">
      <c r="A3721" s="55"/>
      <c r="B3721" s="77" t="s">
        <v>697</v>
      </c>
      <c r="C3721" s="78"/>
      <c r="D3721" s="78"/>
      <c r="E3721" s="57"/>
      <c r="F3721" s="57"/>
      <c r="G3721" s="57"/>
      <c r="H3721" s="57"/>
      <c r="I3721" s="58"/>
      <c r="J3721" s="63"/>
    </row>
    <row r="3722" spans="1:10" hidden="1" outlineLevel="1" x14ac:dyDescent="0.2">
      <c r="A3722" s="55"/>
      <c r="B3722" s="89" t="s">
        <v>844</v>
      </c>
      <c r="C3722" s="78">
        <v>1</v>
      </c>
      <c r="D3722" s="78" t="s">
        <v>158</v>
      </c>
      <c r="E3722" s="79">
        <v>823.23599999999999</v>
      </c>
      <c r="F3722" s="79">
        <v>0</v>
      </c>
      <c r="G3722" s="79">
        <f>ROUND((C3722*(E3722)),2)</f>
        <v>823.24</v>
      </c>
      <c r="H3722" s="79">
        <f>ROUND((C3722*(F3722)),2)</f>
        <v>0</v>
      </c>
      <c r="I3722" s="58"/>
      <c r="J3722" s="63"/>
    </row>
    <row r="3723" spans="1:10" hidden="1" outlineLevel="1" x14ac:dyDescent="0.2">
      <c r="A3723" s="62"/>
      <c r="B3723" s="76" t="s">
        <v>174</v>
      </c>
      <c r="C3723" s="78"/>
      <c r="D3723" s="78"/>
      <c r="E3723" s="79"/>
      <c r="F3723" s="79"/>
      <c r="G3723" s="79">
        <f>SUM(G3716:G3722)</f>
        <v>23013.24</v>
      </c>
      <c r="H3723" s="79">
        <f>SUM(H3716:H3722)</f>
        <v>3026.3500000000004</v>
      </c>
      <c r="I3723" s="79">
        <f>SUM(G3723:H3723)</f>
        <v>26039.590000000004</v>
      </c>
    </row>
    <row r="3724" spans="1:10" collapsed="1" x14ac:dyDescent="0.2">
      <c r="A3724" s="62"/>
      <c r="C3724" s="78"/>
      <c r="D3724" s="78"/>
      <c r="E3724" s="79"/>
      <c r="F3724" s="79"/>
      <c r="G3724" s="79"/>
      <c r="H3724" s="79"/>
      <c r="I3724" s="79"/>
    </row>
    <row r="3725" spans="1:10" x14ac:dyDescent="0.2">
      <c r="A3725" s="71">
        <f>+A3712+0.01</f>
        <v>116.33000000000017</v>
      </c>
      <c r="B3725" s="72" t="s">
        <v>847</v>
      </c>
      <c r="C3725" s="73">
        <v>1</v>
      </c>
      <c r="D3725" s="73" t="s">
        <v>158</v>
      </c>
      <c r="E3725" s="74"/>
      <c r="F3725" s="74"/>
      <c r="G3725" s="74">
        <f>+G3743/C3727</f>
        <v>10997.509999999998</v>
      </c>
      <c r="H3725" s="74">
        <f>+H3743/C3727</f>
        <v>930.45</v>
      </c>
      <c r="I3725" s="75">
        <f>+H3725+G3725</f>
        <v>11927.96</v>
      </c>
      <c r="J3725" s="66" t="s">
        <v>167</v>
      </c>
    </row>
    <row r="3726" spans="1:10" hidden="1" outlineLevel="1" x14ac:dyDescent="0.2">
      <c r="A3726" s="55"/>
      <c r="B3726" s="77" t="s">
        <v>848</v>
      </c>
      <c r="C3726" s="56"/>
      <c r="D3726" s="56"/>
      <c r="E3726" s="57"/>
      <c r="F3726" s="57"/>
      <c r="G3726" s="57"/>
      <c r="H3726" s="57"/>
      <c r="I3726" s="58"/>
      <c r="J3726" s="63"/>
    </row>
    <row r="3727" spans="1:10" hidden="1" outlineLevel="1" x14ac:dyDescent="0.2">
      <c r="A3727" s="55"/>
      <c r="B3727" s="77" t="s">
        <v>169</v>
      </c>
      <c r="C3727" s="78">
        <v>1</v>
      </c>
      <c r="D3727" s="78" t="s">
        <v>158</v>
      </c>
      <c r="E3727" s="57"/>
      <c r="F3727" s="57"/>
      <c r="G3727" s="57"/>
      <c r="H3727" s="57"/>
      <c r="I3727" s="58"/>
      <c r="J3727" s="63"/>
    </row>
    <row r="3728" spans="1:10" hidden="1" outlineLevel="1" x14ac:dyDescent="0.2">
      <c r="A3728" s="55"/>
      <c r="B3728" s="77" t="s">
        <v>170</v>
      </c>
      <c r="C3728" s="78"/>
      <c r="D3728" s="78"/>
      <c r="E3728" s="57"/>
      <c r="F3728" s="57"/>
      <c r="G3728" s="57"/>
      <c r="H3728" s="57"/>
      <c r="I3728" s="58"/>
      <c r="J3728" s="63"/>
    </row>
    <row r="3729" spans="1:10" hidden="1" outlineLevel="1" x14ac:dyDescent="0.2">
      <c r="B3729" s="60" t="s">
        <v>724</v>
      </c>
      <c r="C3729" s="78">
        <v>1</v>
      </c>
      <c r="D3729" s="61" t="s">
        <v>158</v>
      </c>
      <c r="E3729" s="79">
        <v>46.61</v>
      </c>
      <c r="F3729" s="79">
        <v>8.39</v>
      </c>
      <c r="G3729" s="79">
        <f t="shared" ref="G3729:G3740" si="82">ROUND((C3729*(E3729)),2)</f>
        <v>46.61</v>
      </c>
      <c r="H3729" s="79">
        <f>ROUND((C3729*(F3729)),2)</f>
        <v>8.39</v>
      </c>
    </row>
    <row r="3730" spans="1:10" hidden="1" outlineLevel="1" x14ac:dyDescent="0.2">
      <c r="B3730" s="60" t="s">
        <v>725</v>
      </c>
      <c r="C3730" s="78">
        <v>1</v>
      </c>
      <c r="D3730" s="61" t="s">
        <v>158</v>
      </c>
      <c r="E3730" s="79">
        <v>19.489999999999998</v>
      </c>
      <c r="F3730" s="79">
        <v>3.51</v>
      </c>
      <c r="G3730" s="79">
        <f t="shared" si="82"/>
        <v>19.489999999999998</v>
      </c>
      <c r="H3730" s="79">
        <f>ROUND((C3730*(F3730)),2)</f>
        <v>3.51</v>
      </c>
    </row>
    <row r="3731" spans="1:10" hidden="1" outlineLevel="1" x14ac:dyDescent="0.2">
      <c r="B3731" s="60" t="s">
        <v>726</v>
      </c>
      <c r="C3731" s="78">
        <v>1</v>
      </c>
      <c r="D3731" s="61" t="s">
        <v>158</v>
      </c>
      <c r="E3731" s="79">
        <v>156.78</v>
      </c>
      <c r="F3731" s="79">
        <v>28.22</v>
      </c>
      <c r="G3731" s="79">
        <f t="shared" si="82"/>
        <v>156.78</v>
      </c>
      <c r="H3731" s="79">
        <f>ROUND((C3731*(F3731)),2)</f>
        <v>28.22</v>
      </c>
    </row>
    <row r="3732" spans="1:10" hidden="1" outlineLevel="1" x14ac:dyDescent="0.2">
      <c r="B3732" s="60" t="s">
        <v>849</v>
      </c>
      <c r="C3732" s="78">
        <v>1</v>
      </c>
      <c r="D3732" s="61" t="s">
        <v>158</v>
      </c>
      <c r="E3732" s="79">
        <v>237.29</v>
      </c>
      <c r="F3732" s="79">
        <v>42.71</v>
      </c>
      <c r="G3732" s="79">
        <f t="shared" si="82"/>
        <v>237.29</v>
      </c>
      <c r="H3732" s="79">
        <f>ROUND((C3732*(F3732)),2)</f>
        <v>42.71</v>
      </c>
    </row>
    <row r="3733" spans="1:10" hidden="1" outlineLevel="1" x14ac:dyDescent="0.2">
      <c r="B3733" s="60" t="s">
        <v>850</v>
      </c>
      <c r="C3733" s="78">
        <v>1</v>
      </c>
      <c r="D3733" s="61" t="s">
        <v>158</v>
      </c>
      <c r="E3733" s="90">
        <v>2283.9</v>
      </c>
      <c r="F3733" s="79">
        <v>411.1</v>
      </c>
      <c r="G3733" s="79">
        <f t="shared" si="82"/>
        <v>2283.9</v>
      </c>
      <c r="H3733" s="79">
        <f t="shared" ref="H3733:H3740" si="83">ROUND((C3733*(F3733)),2)</f>
        <v>411.1</v>
      </c>
    </row>
    <row r="3734" spans="1:10" hidden="1" outlineLevel="1" x14ac:dyDescent="0.2">
      <c r="B3734" s="60" t="s">
        <v>851</v>
      </c>
      <c r="C3734" s="78">
        <v>1</v>
      </c>
      <c r="D3734" s="61" t="s">
        <v>158</v>
      </c>
      <c r="E3734" s="90">
        <v>720.34</v>
      </c>
      <c r="F3734" s="79">
        <v>129.66</v>
      </c>
      <c r="G3734" s="79">
        <f t="shared" si="82"/>
        <v>720.34</v>
      </c>
      <c r="H3734" s="79">
        <f t="shared" si="83"/>
        <v>129.66</v>
      </c>
    </row>
    <row r="3735" spans="1:10" hidden="1" outlineLevel="1" x14ac:dyDescent="0.2">
      <c r="B3735" s="60" t="s">
        <v>753</v>
      </c>
      <c r="C3735" s="78">
        <v>1</v>
      </c>
      <c r="D3735" s="61" t="s">
        <v>158</v>
      </c>
      <c r="E3735" s="90">
        <v>101.25</v>
      </c>
      <c r="F3735" s="79">
        <v>18.23</v>
      </c>
      <c r="G3735" s="79">
        <f t="shared" si="82"/>
        <v>101.25</v>
      </c>
      <c r="H3735" s="79">
        <f t="shared" si="83"/>
        <v>18.23</v>
      </c>
    </row>
    <row r="3736" spans="1:10" hidden="1" outlineLevel="1" x14ac:dyDescent="0.2">
      <c r="B3736" s="60" t="s">
        <v>754</v>
      </c>
      <c r="C3736" s="78">
        <v>1</v>
      </c>
      <c r="D3736" s="61" t="s">
        <v>158</v>
      </c>
      <c r="E3736" s="90">
        <v>25</v>
      </c>
      <c r="F3736" s="79">
        <v>4.5</v>
      </c>
      <c r="G3736" s="79">
        <f t="shared" si="82"/>
        <v>25</v>
      </c>
      <c r="H3736" s="79">
        <f t="shared" si="83"/>
        <v>4.5</v>
      </c>
    </row>
    <row r="3737" spans="1:10" hidden="1" outlineLevel="1" x14ac:dyDescent="0.2">
      <c r="B3737" s="60" t="s">
        <v>732</v>
      </c>
      <c r="C3737" s="78">
        <v>0.05</v>
      </c>
      <c r="D3737" s="61" t="s">
        <v>184</v>
      </c>
      <c r="E3737" s="79">
        <v>838.98</v>
      </c>
      <c r="F3737" s="79">
        <v>151.02000000000001</v>
      </c>
      <c r="G3737" s="79">
        <f t="shared" si="82"/>
        <v>41.95</v>
      </c>
      <c r="H3737" s="79">
        <f t="shared" si="83"/>
        <v>7.55</v>
      </c>
    </row>
    <row r="3738" spans="1:10" hidden="1" outlineLevel="1" x14ac:dyDescent="0.2">
      <c r="B3738" s="60" t="s">
        <v>733</v>
      </c>
      <c r="C3738" s="78">
        <v>0.25</v>
      </c>
      <c r="D3738" s="61" t="s">
        <v>158</v>
      </c>
      <c r="E3738" s="79">
        <v>18.64</v>
      </c>
      <c r="F3738" s="79">
        <v>3.36</v>
      </c>
      <c r="G3738" s="79">
        <f t="shared" si="82"/>
        <v>4.66</v>
      </c>
      <c r="H3738" s="79">
        <f t="shared" si="83"/>
        <v>0.84</v>
      </c>
    </row>
    <row r="3739" spans="1:10" hidden="1" outlineLevel="1" x14ac:dyDescent="0.2">
      <c r="B3739" s="60" t="s">
        <v>734</v>
      </c>
      <c r="C3739" s="78">
        <v>2</v>
      </c>
      <c r="D3739" s="61" t="s">
        <v>158</v>
      </c>
      <c r="E3739" s="79">
        <v>1930.2299999999998</v>
      </c>
      <c r="F3739" s="79">
        <v>89.19</v>
      </c>
      <c r="G3739" s="79">
        <f t="shared" si="82"/>
        <v>3860.46</v>
      </c>
      <c r="H3739" s="79">
        <f t="shared" si="83"/>
        <v>178.38</v>
      </c>
    </row>
    <row r="3740" spans="1:10" hidden="1" outlineLevel="1" x14ac:dyDescent="0.2">
      <c r="B3740" s="60" t="s">
        <v>755</v>
      </c>
      <c r="C3740" s="78">
        <v>1</v>
      </c>
      <c r="D3740" s="61" t="s">
        <v>158</v>
      </c>
      <c r="E3740" s="79">
        <v>1853.3099999999997</v>
      </c>
      <c r="F3740" s="79">
        <v>97.36</v>
      </c>
      <c r="G3740" s="79">
        <f t="shared" si="82"/>
        <v>1853.31</v>
      </c>
      <c r="H3740" s="79">
        <f t="shared" si="83"/>
        <v>97.36</v>
      </c>
    </row>
    <row r="3741" spans="1:10" hidden="1" outlineLevel="1" x14ac:dyDescent="0.2">
      <c r="A3741" s="55"/>
      <c r="B3741" s="77" t="s">
        <v>697</v>
      </c>
      <c r="C3741" s="78"/>
      <c r="D3741" s="78"/>
      <c r="E3741" s="57"/>
      <c r="F3741" s="57"/>
      <c r="G3741" s="57"/>
      <c r="H3741" s="57"/>
      <c r="I3741" s="58"/>
      <c r="J3741" s="63"/>
    </row>
    <row r="3742" spans="1:10" hidden="1" outlineLevel="1" x14ac:dyDescent="0.2">
      <c r="B3742" s="89" t="s">
        <v>852</v>
      </c>
      <c r="C3742" s="78">
        <v>1</v>
      </c>
      <c r="D3742" s="78" t="s">
        <v>158</v>
      </c>
      <c r="E3742" s="79">
        <v>1646.47</v>
      </c>
      <c r="F3742" s="79">
        <v>0</v>
      </c>
      <c r="G3742" s="79">
        <f>ROUND((C3742*(E3742)),2)</f>
        <v>1646.47</v>
      </c>
      <c r="H3742" s="79">
        <f>ROUND((C3742*(F3742)),2)</f>
        <v>0</v>
      </c>
    </row>
    <row r="3743" spans="1:10" hidden="1" outlineLevel="1" x14ac:dyDescent="0.2">
      <c r="A3743" s="62"/>
      <c r="B3743" s="76" t="s">
        <v>174</v>
      </c>
      <c r="C3743" s="78"/>
      <c r="D3743" s="78"/>
      <c r="E3743" s="79"/>
      <c r="F3743" s="79"/>
      <c r="G3743" s="79">
        <f>SUM(G3729:G3742)</f>
        <v>10997.509999999998</v>
      </c>
      <c r="H3743" s="79">
        <f>SUM(H3729:H3742)</f>
        <v>930.45</v>
      </c>
      <c r="I3743" s="79">
        <f>SUM(G3743:H3743)</f>
        <v>11927.96</v>
      </c>
    </row>
    <row r="3744" spans="1:10" collapsed="1" x14ac:dyDescent="0.2">
      <c r="A3744" s="62"/>
      <c r="C3744" s="78"/>
      <c r="D3744" s="78"/>
      <c r="E3744" s="79"/>
      <c r="F3744" s="79"/>
      <c r="G3744" s="79"/>
      <c r="H3744" s="79"/>
      <c r="I3744" s="79"/>
    </row>
    <row r="3745" spans="1:10" x14ac:dyDescent="0.2">
      <c r="A3745" s="71">
        <f>+A3725+0.01</f>
        <v>116.34000000000017</v>
      </c>
      <c r="B3745" s="72" t="s">
        <v>853</v>
      </c>
      <c r="C3745" s="73">
        <v>1</v>
      </c>
      <c r="D3745" s="73" t="s">
        <v>158</v>
      </c>
      <c r="E3745" s="74"/>
      <c r="F3745" s="74"/>
      <c r="G3745" s="74">
        <f>+G3761/C3747</f>
        <v>5283.74</v>
      </c>
      <c r="H3745" s="74">
        <f>+H3761/C3747</f>
        <v>654.71</v>
      </c>
      <c r="I3745" s="75">
        <f>+H3745+G3745</f>
        <v>5938.45</v>
      </c>
      <c r="J3745" s="66" t="s">
        <v>167</v>
      </c>
    </row>
    <row r="3746" spans="1:10" hidden="1" outlineLevel="1" x14ac:dyDescent="0.2">
      <c r="A3746" s="55"/>
      <c r="B3746" s="77" t="s">
        <v>854</v>
      </c>
      <c r="C3746" s="56"/>
      <c r="D3746" s="56"/>
      <c r="E3746" s="57"/>
      <c r="F3746" s="57"/>
      <c r="G3746" s="57"/>
      <c r="H3746" s="57"/>
      <c r="I3746" s="58"/>
      <c r="J3746" s="63"/>
    </row>
    <row r="3747" spans="1:10" hidden="1" outlineLevel="1" x14ac:dyDescent="0.2">
      <c r="A3747" s="55"/>
      <c r="B3747" s="77" t="s">
        <v>169</v>
      </c>
      <c r="C3747" s="78">
        <v>1</v>
      </c>
      <c r="D3747" s="78" t="s">
        <v>158</v>
      </c>
      <c r="E3747" s="57"/>
      <c r="F3747" s="57"/>
      <c r="G3747" s="57"/>
      <c r="H3747" s="57"/>
      <c r="I3747" s="58"/>
      <c r="J3747" s="63"/>
    </row>
    <row r="3748" spans="1:10" hidden="1" outlineLevel="1" x14ac:dyDescent="0.2">
      <c r="A3748" s="55"/>
      <c r="B3748" s="77" t="s">
        <v>170</v>
      </c>
      <c r="C3748" s="78"/>
      <c r="D3748" s="78"/>
      <c r="E3748" s="57"/>
      <c r="F3748" s="57"/>
      <c r="G3748" s="57"/>
      <c r="H3748" s="57"/>
      <c r="I3748" s="58"/>
      <c r="J3748" s="63"/>
    </row>
    <row r="3749" spans="1:10" hidden="1" outlineLevel="1" x14ac:dyDescent="0.2">
      <c r="B3749" s="60" t="s">
        <v>724</v>
      </c>
      <c r="C3749" s="78">
        <v>1</v>
      </c>
      <c r="D3749" s="61" t="s">
        <v>158</v>
      </c>
      <c r="E3749" s="79">
        <v>46.61</v>
      </c>
      <c r="F3749" s="79">
        <v>8.39</v>
      </c>
      <c r="G3749" s="79">
        <f t="shared" ref="G3749:G3758" si="84">ROUND((C3749*(E3749)),2)</f>
        <v>46.61</v>
      </c>
      <c r="H3749" s="79">
        <f>ROUND((C3749*(F3749)),2)</f>
        <v>8.39</v>
      </c>
    </row>
    <row r="3750" spans="1:10" hidden="1" outlineLevel="1" x14ac:dyDescent="0.2">
      <c r="B3750" s="60" t="s">
        <v>725</v>
      </c>
      <c r="C3750" s="78">
        <v>1</v>
      </c>
      <c r="D3750" s="61" t="s">
        <v>158</v>
      </c>
      <c r="E3750" s="79">
        <v>19.489999999999998</v>
      </c>
      <c r="F3750" s="79">
        <v>3.51</v>
      </c>
      <c r="G3750" s="79">
        <f t="shared" si="84"/>
        <v>19.489999999999998</v>
      </c>
      <c r="H3750" s="79">
        <f>ROUND((C3750*(F3750)),2)</f>
        <v>3.51</v>
      </c>
    </row>
    <row r="3751" spans="1:10" hidden="1" outlineLevel="1" x14ac:dyDescent="0.2">
      <c r="B3751" s="60" t="s">
        <v>726</v>
      </c>
      <c r="C3751" s="78">
        <v>1</v>
      </c>
      <c r="D3751" s="61" t="s">
        <v>158</v>
      </c>
      <c r="E3751" s="79">
        <v>156.78</v>
      </c>
      <c r="F3751" s="79">
        <v>28.22</v>
      </c>
      <c r="G3751" s="79">
        <f t="shared" si="84"/>
        <v>156.78</v>
      </c>
      <c r="H3751" s="79">
        <f>ROUND((C3751*(F3751)),2)</f>
        <v>28.22</v>
      </c>
    </row>
    <row r="3752" spans="1:10" hidden="1" outlineLevel="1" x14ac:dyDescent="0.2">
      <c r="B3752" s="60" t="s">
        <v>849</v>
      </c>
      <c r="C3752" s="78">
        <v>1</v>
      </c>
      <c r="D3752" s="61" t="s">
        <v>158</v>
      </c>
      <c r="E3752" s="79">
        <v>237.29</v>
      </c>
      <c r="F3752" s="79">
        <v>42.71</v>
      </c>
      <c r="G3752" s="79">
        <f t="shared" si="84"/>
        <v>237.29</v>
      </c>
      <c r="H3752" s="79">
        <f>ROUND((C3752*(F3752)),2)</f>
        <v>42.71</v>
      </c>
    </row>
    <row r="3753" spans="1:10" hidden="1" outlineLevel="1" x14ac:dyDescent="0.2">
      <c r="B3753" s="60" t="s">
        <v>850</v>
      </c>
      <c r="C3753" s="78">
        <v>1</v>
      </c>
      <c r="D3753" s="61" t="s">
        <v>158</v>
      </c>
      <c r="E3753" s="90">
        <v>2283.9</v>
      </c>
      <c r="F3753" s="79">
        <v>411.1</v>
      </c>
      <c r="G3753" s="79">
        <f t="shared" si="84"/>
        <v>2283.9</v>
      </c>
      <c r="H3753" s="79">
        <f t="shared" ref="H3753:H3758" si="85">ROUND((C3753*(F3753)),2)</f>
        <v>411.1</v>
      </c>
    </row>
    <row r="3754" spans="1:10" hidden="1" outlineLevel="1" x14ac:dyDescent="0.2">
      <c r="B3754" s="60" t="s">
        <v>851</v>
      </c>
      <c r="C3754" s="78">
        <v>1</v>
      </c>
      <c r="D3754" s="61" t="s">
        <v>158</v>
      </c>
      <c r="E3754" s="90">
        <v>720.34</v>
      </c>
      <c r="F3754" s="79">
        <v>129.66</v>
      </c>
      <c r="G3754" s="79">
        <f t="shared" si="84"/>
        <v>720.34</v>
      </c>
      <c r="H3754" s="79">
        <f t="shared" si="85"/>
        <v>129.66</v>
      </c>
    </row>
    <row r="3755" spans="1:10" hidden="1" outlineLevel="1" x14ac:dyDescent="0.2">
      <c r="B3755" s="60" t="s">
        <v>753</v>
      </c>
      <c r="C3755" s="78">
        <v>1</v>
      </c>
      <c r="D3755" s="61" t="s">
        <v>158</v>
      </c>
      <c r="E3755" s="90">
        <v>101.25</v>
      </c>
      <c r="F3755" s="79">
        <v>18.23</v>
      </c>
      <c r="G3755" s="79">
        <f t="shared" si="84"/>
        <v>101.25</v>
      </c>
      <c r="H3755" s="79">
        <f t="shared" si="85"/>
        <v>18.23</v>
      </c>
    </row>
    <row r="3756" spans="1:10" hidden="1" outlineLevel="1" x14ac:dyDescent="0.2">
      <c r="B3756" s="60" t="s">
        <v>754</v>
      </c>
      <c r="C3756" s="78">
        <v>1</v>
      </c>
      <c r="D3756" s="61" t="s">
        <v>158</v>
      </c>
      <c r="E3756" s="90">
        <v>25</v>
      </c>
      <c r="F3756" s="79">
        <v>4.5</v>
      </c>
      <c r="G3756" s="79">
        <f t="shared" si="84"/>
        <v>25</v>
      </c>
      <c r="H3756" s="79">
        <f t="shared" si="85"/>
        <v>4.5</v>
      </c>
    </row>
    <row r="3757" spans="1:10" hidden="1" outlineLevel="1" x14ac:dyDescent="0.2">
      <c r="B3757" s="60" t="s">
        <v>732</v>
      </c>
      <c r="C3757" s="78">
        <v>0.05</v>
      </c>
      <c r="D3757" s="61" t="s">
        <v>184</v>
      </c>
      <c r="E3757" s="79">
        <v>838.98</v>
      </c>
      <c r="F3757" s="79">
        <v>151.02000000000001</v>
      </c>
      <c r="G3757" s="79">
        <f t="shared" si="84"/>
        <v>41.95</v>
      </c>
      <c r="H3757" s="79">
        <f t="shared" si="85"/>
        <v>7.55</v>
      </c>
    </row>
    <row r="3758" spans="1:10" hidden="1" outlineLevel="1" x14ac:dyDescent="0.2">
      <c r="B3758" s="60" t="s">
        <v>733</v>
      </c>
      <c r="C3758" s="78">
        <v>0.25</v>
      </c>
      <c r="D3758" s="61" t="s">
        <v>158</v>
      </c>
      <c r="E3758" s="79">
        <v>18.64</v>
      </c>
      <c r="F3758" s="79">
        <v>3.36</v>
      </c>
      <c r="G3758" s="79">
        <f t="shared" si="84"/>
        <v>4.66</v>
      </c>
      <c r="H3758" s="79">
        <f t="shared" si="85"/>
        <v>0.84</v>
      </c>
    </row>
    <row r="3759" spans="1:10" hidden="1" outlineLevel="1" x14ac:dyDescent="0.2">
      <c r="A3759" s="55"/>
      <c r="B3759" s="77" t="s">
        <v>697</v>
      </c>
      <c r="C3759" s="78"/>
      <c r="D3759" s="78"/>
      <c r="E3759" s="57"/>
      <c r="F3759" s="57"/>
      <c r="G3759" s="57"/>
      <c r="H3759" s="57"/>
      <c r="I3759" s="58"/>
      <c r="J3759" s="63"/>
    </row>
    <row r="3760" spans="1:10" hidden="1" outlineLevel="1" x14ac:dyDescent="0.2">
      <c r="B3760" s="89" t="s">
        <v>852</v>
      </c>
      <c r="C3760" s="78">
        <v>1</v>
      </c>
      <c r="D3760" s="78" t="s">
        <v>158</v>
      </c>
      <c r="E3760" s="79">
        <v>1646.47</v>
      </c>
      <c r="F3760" s="79">
        <v>0</v>
      </c>
      <c r="G3760" s="79">
        <f>ROUND((C3760*(E3760)),2)</f>
        <v>1646.47</v>
      </c>
      <c r="H3760" s="79">
        <f>ROUND((C3760*(F3760)),2)</f>
        <v>0</v>
      </c>
    </row>
    <row r="3761" spans="1:10" hidden="1" outlineLevel="1" x14ac:dyDescent="0.2">
      <c r="A3761" s="62"/>
      <c r="B3761" s="76" t="s">
        <v>174</v>
      </c>
      <c r="C3761" s="78"/>
      <c r="D3761" s="78"/>
      <c r="E3761" s="79"/>
      <c r="F3761" s="79"/>
      <c r="G3761" s="79">
        <f>SUM(G3749:G3760)</f>
        <v>5283.74</v>
      </c>
      <c r="H3761" s="79">
        <f>SUM(H3749:H3760)</f>
        <v>654.71</v>
      </c>
      <c r="I3761" s="79">
        <f>SUM(G3761:H3761)</f>
        <v>5938.45</v>
      </c>
    </row>
    <row r="3762" spans="1:10" collapsed="1" x14ac:dyDescent="0.2">
      <c r="A3762" s="62"/>
      <c r="C3762" s="78"/>
      <c r="D3762" s="78"/>
      <c r="E3762" s="79"/>
      <c r="F3762" s="79"/>
      <c r="G3762" s="79"/>
      <c r="H3762" s="79"/>
      <c r="I3762" s="79"/>
    </row>
    <row r="3763" spans="1:10" x14ac:dyDescent="0.2">
      <c r="A3763" s="71">
        <f>+A3745+0.01</f>
        <v>116.35000000000018</v>
      </c>
      <c r="B3763" s="72" t="s">
        <v>855</v>
      </c>
      <c r="C3763" s="73">
        <v>1</v>
      </c>
      <c r="D3763" s="73" t="s">
        <v>158</v>
      </c>
      <c r="E3763" s="74"/>
      <c r="F3763" s="74"/>
      <c r="G3763" s="74">
        <f>+G3775/C3765</f>
        <v>5946.2</v>
      </c>
      <c r="H3763" s="74">
        <f>+H3775/C3765</f>
        <v>509.57000000000005</v>
      </c>
      <c r="I3763" s="75">
        <f>+H3763+G3763</f>
        <v>6455.7699999999995</v>
      </c>
      <c r="J3763" s="66" t="s">
        <v>167</v>
      </c>
    </row>
    <row r="3764" spans="1:10" hidden="1" outlineLevel="1" x14ac:dyDescent="0.2">
      <c r="A3764" s="55"/>
      <c r="B3764" s="77" t="s">
        <v>856</v>
      </c>
      <c r="C3764" s="56"/>
      <c r="D3764" s="56"/>
      <c r="E3764" s="57"/>
      <c r="F3764" s="57"/>
      <c r="G3764" s="57"/>
      <c r="H3764" s="57"/>
      <c r="I3764" s="58"/>
      <c r="J3764" s="63"/>
    </row>
    <row r="3765" spans="1:10" hidden="1" outlineLevel="1" x14ac:dyDescent="0.2">
      <c r="A3765" s="55"/>
      <c r="B3765" s="77" t="s">
        <v>169</v>
      </c>
      <c r="C3765" s="78">
        <v>1</v>
      </c>
      <c r="D3765" s="78" t="s">
        <v>158</v>
      </c>
      <c r="E3765" s="57"/>
      <c r="F3765" s="57"/>
      <c r="G3765" s="57"/>
      <c r="H3765" s="57"/>
      <c r="I3765" s="58"/>
      <c r="J3765" s="63"/>
    </row>
    <row r="3766" spans="1:10" hidden="1" outlineLevel="1" x14ac:dyDescent="0.2">
      <c r="A3766" s="55"/>
      <c r="B3766" s="77" t="s">
        <v>170</v>
      </c>
      <c r="C3766" s="78"/>
      <c r="D3766" s="78"/>
      <c r="E3766" s="57"/>
      <c r="F3766" s="57"/>
      <c r="G3766" s="57"/>
      <c r="H3766" s="57"/>
      <c r="I3766" s="58"/>
      <c r="J3766" s="63"/>
    </row>
    <row r="3767" spans="1:10" hidden="1" outlineLevel="1" x14ac:dyDescent="0.2">
      <c r="B3767" s="60" t="s">
        <v>857</v>
      </c>
      <c r="C3767" s="78">
        <v>1.22</v>
      </c>
      <c r="D3767" s="61" t="s">
        <v>222</v>
      </c>
      <c r="E3767" s="79">
        <v>721.64948453608258</v>
      </c>
      <c r="F3767" s="79">
        <v>0</v>
      </c>
      <c r="G3767" s="79">
        <f>ROUND((C3767*(E3767)),2)</f>
        <v>880.41</v>
      </c>
      <c r="H3767" s="79">
        <f>ROUND((C3767*(F3767)),2)</f>
        <v>0</v>
      </c>
    </row>
    <row r="3768" spans="1:10" hidden="1" outlineLevel="1" x14ac:dyDescent="0.2">
      <c r="B3768" s="60" t="s">
        <v>858</v>
      </c>
      <c r="C3768" s="78">
        <v>0.22</v>
      </c>
      <c r="D3768" s="61" t="s">
        <v>196</v>
      </c>
      <c r="E3768" s="79">
        <v>6292.63</v>
      </c>
      <c r="F3768" s="79">
        <v>952.19</v>
      </c>
      <c r="G3768" s="79">
        <f>ROUND((C3768*(E3768)),2)</f>
        <v>1384.38</v>
      </c>
      <c r="H3768" s="79">
        <f>ROUND((C3768*(F3768)),2)</f>
        <v>209.48</v>
      </c>
    </row>
    <row r="3769" spans="1:10" hidden="1" outlineLevel="1" x14ac:dyDescent="0.2">
      <c r="B3769" s="60" t="s">
        <v>859</v>
      </c>
      <c r="C3769" s="78">
        <v>8</v>
      </c>
      <c r="D3769" s="61" t="s">
        <v>158</v>
      </c>
      <c r="E3769" s="79">
        <v>35.590000000000003</v>
      </c>
      <c r="F3769" s="79">
        <v>6.41</v>
      </c>
      <c r="G3769" s="79">
        <f>ROUND((C3769*(E3769)),2)</f>
        <v>284.72000000000003</v>
      </c>
      <c r="H3769" s="79">
        <f>ROUND((C3769*(F3769)),2)</f>
        <v>51.28</v>
      </c>
    </row>
    <row r="3770" spans="1:10" hidden="1" outlineLevel="1" x14ac:dyDescent="0.2">
      <c r="B3770" s="60" t="s">
        <v>860</v>
      </c>
      <c r="C3770" s="78">
        <v>0.15</v>
      </c>
      <c r="D3770" s="61" t="s">
        <v>251</v>
      </c>
      <c r="E3770" s="90">
        <v>3281.36</v>
      </c>
      <c r="F3770" s="79">
        <v>590.64</v>
      </c>
      <c r="G3770" s="79">
        <f>ROUND((C3770*(E3770)),2)</f>
        <v>492.2</v>
      </c>
      <c r="H3770" s="79">
        <f>ROUND((C3770*(F3770)),2)</f>
        <v>88.6</v>
      </c>
    </row>
    <row r="3771" spans="1:10" hidden="1" outlineLevel="1" x14ac:dyDescent="0.2">
      <c r="B3771" s="60" t="s">
        <v>861</v>
      </c>
      <c r="C3771" s="78">
        <v>0.13</v>
      </c>
      <c r="D3771" s="61" t="s">
        <v>196</v>
      </c>
      <c r="E3771" s="90">
        <v>7254.94</v>
      </c>
      <c r="F3771" s="90">
        <v>1232.3500000000001</v>
      </c>
      <c r="G3771" s="79">
        <f>ROUND((C3771*(E3771)),2)</f>
        <v>943.14</v>
      </c>
      <c r="H3771" s="79">
        <f>ROUND((C3771*(F3771)),2)</f>
        <v>160.21</v>
      </c>
    </row>
    <row r="3772" spans="1:10" hidden="1" outlineLevel="1" x14ac:dyDescent="0.2">
      <c r="A3772" s="55"/>
      <c r="B3772" s="77" t="s">
        <v>697</v>
      </c>
      <c r="C3772" s="78"/>
      <c r="D3772" s="78"/>
      <c r="E3772" s="57"/>
      <c r="F3772" s="57"/>
      <c r="G3772" s="57"/>
      <c r="H3772" s="57"/>
      <c r="I3772" s="58"/>
      <c r="J3772" s="63"/>
    </row>
    <row r="3773" spans="1:10" hidden="1" outlineLevel="1" x14ac:dyDescent="0.2">
      <c r="B3773" s="60" t="s">
        <v>862</v>
      </c>
      <c r="C3773" s="78">
        <v>0.9</v>
      </c>
      <c r="D3773" s="61" t="s">
        <v>863</v>
      </c>
      <c r="E3773" s="79">
        <v>817.16</v>
      </c>
      <c r="F3773" s="79">
        <v>0</v>
      </c>
      <c r="G3773" s="79">
        <f>ROUND((C3773*(E3773)),2)</f>
        <v>735.44</v>
      </c>
      <c r="H3773" s="79">
        <f>ROUND((C3773*(F3773)),2)</f>
        <v>0</v>
      </c>
    </row>
    <row r="3774" spans="1:10" hidden="1" outlineLevel="1" x14ac:dyDescent="0.2">
      <c r="B3774" s="89" t="s">
        <v>864</v>
      </c>
      <c r="C3774" s="78">
        <v>1</v>
      </c>
      <c r="D3774" s="78" t="s">
        <v>158</v>
      </c>
      <c r="E3774" s="79">
        <v>1225.9060000000002</v>
      </c>
      <c r="F3774" s="79">
        <v>0</v>
      </c>
      <c r="G3774" s="79">
        <f>ROUND((C3774*(E3774)),2)</f>
        <v>1225.9100000000001</v>
      </c>
      <c r="H3774" s="79">
        <f>ROUND((C3774*(F3774)),2)</f>
        <v>0</v>
      </c>
    </row>
    <row r="3775" spans="1:10" hidden="1" outlineLevel="1" x14ac:dyDescent="0.2">
      <c r="A3775" s="62"/>
      <c r="B3775" s="76" t="s">
        <v>174</v>
      </c>
      <c r="C3775" s="78"/>
      <c r="D3775" s="78"/>
      <c r="E3775" s="79"/>
      <c r="F3775" s="79"/>
      <c r="G3775" s="79">
        <f>SUM(G3767:G3774)</f>
        <v>5946.2</v>
      </c>
      <c r="H3775" s="79">
        <f>SUM(H3767:H3774)</f>
        <v>509.57000000000005</v>
      </c>
      <c r="I3775" s="79">
        <f>SUM(G3775:H3775)</f>
        <v>6455.7699999999995</v>
      </c>
    </row>
    <row r="3776" spans="1:10" collapsed="1" x14ac:dyDescent="0.2">
      <c r="A3776" s="62"/>
      <c r="C3776" s="78"/>
      <c r="D3776" s="78"/>
      <c r="E3776" s="79"/>
      <c r="F3776" s="79"/>
      <c r="G3776" s="79"/>
      <c r="H3776" s="79"/>
      <c r="I3776" s="79"/>
    </row>
    <row r="3777" spans="1:10" x14ac:dyDescent="0.2">
      <c r="A3777" s="71">
        <f>+A3763+0.01</f>
        <v>116.36000000000018</v>
      </c>
      <c r="B3777" s="72" t="s">
        <v>865</v>
      </c>
      <c r="C3777" s="73">
        <v>1</v>
      </c>
      <c r="D3777" s="73" t="s">
        <v>158</v>
      </c>
      <c r="E3777" s="74"/>
      <c r="F3777" s="74"/>
      <c r="G3777" s="74">
        <f>+G3789/C3779</f>
        <v>7671.22</v>
      </c>
      <c r="H3777" s="74">
        <f>+H3789/C3779</f>
        <v>839.06000000000006</v>
      </c>
      <c r="I3777" s="75">
        <f>+H3777+G3777</f>
        <v>8510.2800000000007</v>
      </c>
      <c r="J3777" s="66" t="s">
        <v>167</v>
      </c>
    </row>
    <row r="3778" spans="1:10" hidden="1" outlineLevel="1" x14ac:dyDescent="0.2">
      <c r="A3778" s="55"/>
      <c r="B3778" s="77" t="s">
        <v>866</v>
      </c>
      <c r="C3778" s="56"/>
      <c r="D3778" s="56"/>
      <c r="E3778" s="57"/>
      <c r="F3778" s="57"/>
      <c r="G3778" s="57"/>
      <c r="H3778" s="57"/>
      <c r="I3778" s="58"/>
      <c r="J3778" s="63"/>
    </row>
    <row r="3779" spans="1:10" hidden="1" outlineLevel="1" x14ac:dyDescent="0.2">
      <c r="A3779" s="55"/>
      <c r="B3779" s="77" t="s">
        <v>169</v>
      </c>
      <c r="C3779" s="78">
        <v>1</v>
      </c>
      <c r="D3779" s="78" t="s">
        <v>158</v>
      </c>
      <c r="E3779" s="57"/>
      <c r="F3779" s="57"/>
      <c r="G3779" s="57"/>
      <c r="H3779" s="57"/>
      <c r="I3779" s="58"/>
      <c r="J3779" s="63"/>
    </row>
    <row r="3780" spans="1:10" hidden="1" outlineLevel="1" x14ac:dyDescent="0.2">
      <c r="A3780" s="55"/>
      <c r="B3780" s="77" t="s">
        <v>170</v>
      </c>
      <c r="C3780" s="78"/>
      <c r="D3780" s="78"/>
      <c r="E3780" s="57"/>
      <c r="F3780" s="57"/>
      <c r="G3780" s="57"/>
      <c r="H3780" s="57"/>
      <c r="I3780" s="58"/>
      <c r="J3780" s="63"/>
    </row>
    <row r="3781" spans="1:10" hidden="1" outlineLevel="1" x14ac:dyDescent="0.2">
      <c r="B3781" s="60" t="s">
        <v>867</v>
      </c>
      <c r="C3781" s="78">
        <v>0.9</v>
      </c>
      <c r="D3781" s="61" t="s">
        <v>863</v>
      </c>
      <c r="E3781" s="79">
        <v>2733.84</v>
      </c>
      <c r="F3781" s="79">
        <v>366.1</v>
      </c>
      <c r="G3781" s="79">
        <f t="shared" ref="G3781:G3786" si="86">ROUND((C3781*(E3781)),2)</f>
        <v>2460.46</v>
      </c>
      <c r="H3781" s="79">
        <f t="shared" ref="H3781:H3786" si="87">ROUND((C3781*(F3781)),2)</f>
        <v>329.49</v>
      </c>
    </row>
    <row r="3782" spans="1:10" hidden="1" outlineLevel="1" x14ac:dyDescent="0.2">
      <c r="B3782" s="60" t="s">
        <v>857</v>
      </c>
      <c r="C3782" s="78">
        <v>1.22</v>
      </c>
      <c r="D3782" s="61" t="s">
        <v>222</v>
      </c>
      <c r="E3782" s="79">
        <v>721.64948453608258</v>
      </c>
      <c r="F3782" s="79">
        <v>0</v>
      </c>
      <c r="G3782" s="79">
        <f t="shared" si="86"/>
        <v>880.41</v>
      </c>
      <c r="H3782" s="79">
        <f t="shared" si="87"/>
        <v>0</v>
      </c>
    </row>
    <row r="3783" spans="1:10" hidden="1" outlineLevel="1" x14ac:dyDescent="0.2">
      <c r="B3783" s="60" t="s">
        <v>858</v>
      </c>
      <c r="C3783" s="78">
        <v>0.22</v>
      </c>
      <c r="D3783" s="61" t="s">
        <v>196</v>
      </c>
      <c r="E3783" s="79">
        <v>6292.63</v>
      </c>
      <c r="F3783" s="79">
        <v>952.19</v>
      </c>
      <c r="G3783" s="79">
        <f t="shared" si="86"/>
        <v>1384.38</v>
      </c>
      <c r="H3783" s="79">
        <f t="shared" si="87"/>
        <v>209.48</v>
      </c>
    </row>
    <row r="3784" spans="1:10" hidden="1" outlineLevel="1" x14ac:dyDescent="0.2">
      <c r="B3784" s="60" t="s">
        <v>859</v>
      </c>
      <c r="C3784" s="78">
        <v>8</v>
      </c>
      <c r="D3784" s="61" t="s">
        <v>158</v>
      </c>
      <c r="E3784" s="79">
        <v>35.590000000000003</v>
      </c>
      <c r="F3784" s="79">
        <v>6.41</v>
      </c>
      <c r="G3784" s="79">
        <f t="shared" si="86"/>
        <v>284.72000000000003</v>
      </c>
      <c r="H3784" s="79">
        <f t="shared" si="87"/>
        <v>51.28</v>
      </c>
    </row>
    <row r="3785" spans="1:10" hidden="1" outlineLevel="1" x14ac:dyDescent="0.2">
      <c r="B3785" s="60" t="s">
        <v>860</v>
      </c>
      <c r="C3785" s="78">
        <v>0.15</v>
      </c>
      <c r="D3785" s="61" t="s">
        <v>251</v>
      </c>
      <c r="E3785" s="90">
        <v>3281.36</v>
      </c>
      <c r="F3785" s="79">
        <v>590.64</v>
      </c>
      <c r="G3785" s="79">
        <f t="shared" si="86"/>
        <v>492.2</v>
      </c>
      <c r="H3785" s="79">
        <f t="shared" si="87"/>
        <v>88.6</v>
      </c>
    </row>
    <row r="3786" spans="1:10" hidden="1" outlineLevel="1" x14ac:dyDescent="0.2">
      <c r="B3786" s="60" t="s">
        <v>861</v>
      </c>
      <c r="C3786" s="78">
        <v>0.13</v>
      </c>
      <c r="D3786" s="61" t="s">
        <v>196</v>
      </c>
      <c r="E3786" s="90">
        <v>7254.94</v>
      </c>
      <c r="F3786" s="90">
        <v>1232.3500000000001</v>
      </c>
      <c r="G3786" s="79">
        <f t="shared" si="86"/>
        <v>943.14</v>
      </c>
      <c r="H3786" s="79">
        <f t="shared" si="87"/>
        <v>160.21</v>
      </c>
    </row>
    <row r="3787" spans="1:10" hidden="1" outlineLevel="1" x14ac:dyDescent="0.2">
      <c r="A3787" s="55"/>
      <c r="B3787" s="77" t="s">
        <v>697</v>
      </c>
      <c r="C3787" s="78"/>
      <c r="D3787" s="78"/>
      <c r="E3787" s="57"/>
      <c r="F3787" s="57"/>
      <c r="G3787" s="57"/>
      <c r="H3787" s="57"/>
      <c r="I3787" s="58"/>
      <c r="J3787" s="63"/>
    </row>
    <row r="3788" spans="1:10" hidden="1" outlineLevel="1" x14ac:dyDescent="0.2">
      <c r="B3788" s="89" t="s">
        <v>864</v>
      </c>
      <c r="C3788" s="78">
        <v>1</v>
      </c>
      <c r="D3788" s="78" t="s">
        <v>158</v>
      </c>
      <c r="E3788" s="79">
        <v>1225.9060000000002</v>
      </c>
      <c r="F3788" s="79">
        <v>0</v>
      </c>
      <c r="G3788" s="79">
        <f>ROUND((C3788*(E3788)),2)</f>
        <v>1225.9100000000001</v>
      </c>
      <c r="H3788" s="79">
        <f>ROUND((C3788*(F3788)),2)</f>
        <v>0</v>
      </c>
    </row>
    <row r="3789" spans="1:10" hidden="1" outlineLevel="1" x14ac:dyDescent="0.2">
      <c r="A3789" s="62"/>
      <c r="B3789" s="76" t="s">
        <v>174</v>
      </c>
      <c r="C3789" s="78"/>
      <c r="D3789" s="78"/>
      <c r="E3789" s="79"/>
      <c r="F3789" s="79"/>
      <c r="G3789" s="79">
        <f>SUM(G3781:G3788)</f>
        <v>7671.22</v>
      </c>
      <c r="H3789" s="79">
        <f>SUM(H3781:H3788)</f>
        <v>839.06000000000006</v>
      </c>
      <c r="I3789" s="79">
        <f>SUM(G3789:H3789)</f>
        <v>8510.2800000000007</v>
      </c>
    </row>
    <row r="3790" spans="1:10" collapsed="1" x14ac:dyDescent="0.2">
      <c r="A3790" s="62"/>
      <c r="C3790" s="78"/>
      <c r="D3790" s="78"/>
      <c r="E3790" s="79"/>
      <c r="F3790" s="79"/>
      <c r="G3790" s="79"/>
      <c r="H3790" s="79"/>
      <c r="I3790" s="79"/>
    </row>
    <row r="3791" spans="1:10" x14ac:dyDescent="0.2">
      <c r="A3791" s="71">
        <f>+A3777+0.01</f>
        <v>116.37000000000019</v>
      </c>
      <c r="B3791" s="72" t="s">
        <v>868</v>
      </c>
      <c r="C3791" s="73">
        <v>1</v>
      </c>
      <c r="D3791" s="73" t="s">
        <v>158</v>
      </c>
      <c r="E3791" s="74"/>
      <c r="F3791" s="74"/>
      <c r="G3791" s="74">
        <f>+G3803/C3793</f>
        <v>13396.76</v>
      </c>
      <c r="H3791" s="74">
        <f>+H3803/C3793</f>
        <v>1138.78</v>
      </c>
      <c r="I3791" s="75">
        <f>+H3791+G3791</f>
        <v>14535.54</v>
      </c>
      <c r="J3791" s="66" t="s">
        <v>167</v>
      </c>
    </row>
    <row r="3792" spans="1:10" hidden="1" outlineLevel="1" x14ac:dyDescent="0.2">
      <c r="A3792" s="55"/>
      <c r="B3792" s="77" t="s">
        <v>869</v>
      </c>
      <c r="C3792" s="56"/>
      <c r="D3792" s="56"/>
      <c r="E3792" s="57"/>
      <c r="F3792" s="57"/>
      <c r="G3792" s="57"/>
      <c r="H3792" s="57"/>
      <c r="I3792" s="58"/>
      <c r="J3792" s="63"/>
    </row>
    <row r="3793" spans="1:10" hidden="1" outlineLevel="1" x14ac:dyDescent="0.2">
      <c r="A3793" s="55"/>
      <c r="B3793" s="77" t="s">
        <v>169</v>
      </c>
      <c r="C3793" s="78">
        <v>1</v>
      </c>
      <c r="D3793" s="78" t="s">
        <v>158</v>
      </c>
      <c r="E3793" s="57"/>
      <c r="F3793" s="57"/>
      <c r="G3793" s="57"/>
      <c r="H3793" s="57"/>
      <c r="I3793" s="58"/>
      <c r="J3793" s="63"/>
    </row>
    <row r="3794" spans="1:10" hidden="1" outlineLevel="1" x14ac:dyDescent="0.2">
      <c r="A3794" s="55"/>
      <c r="B3794" s="77" t="s">
        <v>170</v>
      </c>
      <c r="C3794" s="78"/>
      <c r="D3794" s="78"/>
      <c r="E3794" s="57"/>
      <c r="F3794" s="57"/>
      <c r="G3794" s="57"/>
      <c r="H3794" s="57"/>
      <c r="I3794" s="58"/>
      <c r="J3794" s="63"/>
    </row>
    <row r="3795" spans="1:10" hidden="1" outlineLevel="1" x14ac:dyDescent="0.2">
      <c r="B3795" s="60" t="s">
        <v>857</v>
      </c>
      <c r="C3795" s="78">
        <v>2.74</v>
      </c>
      <c r="D3795" s="61" t="s">
        <v>222</v>
      </c>
      <c r="E3795" s="79">
        <v>721.64948453608258</v>
      </c>
      <c r="F3795" s="79">
        <v>0</v>
      </c>
      <c r="G3795" s="79">
        <f>ROUND((C3795*(E3795)),2)</f>
        <v>1977.32</v>
      </c>
      <c r="H3795" s="79">
        <f>ROUND((C3795*(F3795)),2)</f>
        <v>0</v>
      </c>
    </row>
    <row r="3796" spans="1:10" hidden="1" outlineLevel="1" x14ac:dyDescent="0.2">
      <c r="B3796" s="60" t="s">
        <v>858</v>
      </c>
      <c r="C3796" s="78">
        <f>0.34*1.1</f>
        <v>0.37400000000000005</v>
      </c>
      <c r="D3796" s="61" t="s">
        <v>196</v>
      </c>
      <c r="E3796" s="79">
        <v>6292.63</v>
      </c>
      <c r="F3796" s="79">
        <v>952.19</v>
      </c>
      <c r="G3796" s="79">
        <f>ROUND((C3796*(E3796)),2)</f>
        <v>2353.44</v>
      </c>
      <c r="H3796" s="79">
        <f>ROUND((C3796*(F3796)),2)</f>
        <v>356.12</v>
      </c>
    </row>
    <row r="3797" spans="1:10" hidden="1" outlineLevel="1" x14ac:dyDescent="0.2">
      <c r="B3797" s="60" t="s">
        <v>859</v>
      </c>
      <c r="C3797" s="78">
        <v>50</v>
      </c>
      <c r="D3797" s="61" t="s">
        <v>158</v>
      </c>
      <c r="E3797" s="79">
        <v>35.590000000000003</v>
      </c>
      <c r="F3797" s="79">
        <v>6.41</v>
      </c>
      <c r="G3797" s="79">
        <f>ROUND((C3797*(E3797)),2)</f>
        <v>1779.5</v>
      </c>
      <c r="H3797" s="79">
        <f>ROUND((C3797*(F3797)),2)</f>
        <v>320.5</v>
      </c>
    </row>
    <row r="3798" spans="1:10" hidden="1" outlineLevel="1" x14ac:dyDescent="0.2">
      <c r="B3798" s="60" t="s">
        <v>860</v>
      </c>
      <c r="C3798" s="78">
        <v>0.24</v>
      </c>
      <c r="D3798" s="61" t="s">
        <v>251</v>
      </c>
      <c r="E3798" s="90">
        <v>3281.36</v>
      </c>
      <c r="F3798" s="79">
        <v>590.64</v>
      </c>
      <c r="G3798" s="79">
        <f>ROUND((C3798*(E3798)),2)</f>
        <v>787.53</v>
      </c>
      <c r="H3798" s="79">
        <f>ROUND((C3798*(F3798)),2)</f>
        <v>141.75</v>
      </c>
    </row>
    <row r="3799" spans="1:10" hidden="1" outlineLevel="1" x14ac:dyDescent="0.2">
      <c r="B3799" s="60" t="s">
        <v>861</v>
      </c>
      <c r="C3799" s="78">
        <v>0.26</v>
      </c>
      <c r="D3799" s="61" t="s">
        <v>196</v>
      </c>
      <c r="E3799" s="90">
        <v>7254.94</v>
      </c>
      <c r="F3799" s="90">
        <v>1232.3500000000001</v>
      </c>
      <c r="G3799" s="79">
        <f>ROUND((C3799*(E3799)),2)</f>
        <v>1886.28</v>
      </c>
      <c r="H3799" s="79">
        <f>ROUND((C3799*(F3799)),2)</f>
        <v>320.41000000000003</v>
      </c>
    </row>
    <row r="3800" spans="1:10" hidden="1" outlineLevel="1" x14ac:dyDescent="0.2">
      <c r="A3800" s="55"/>
      <c r="B3800" s="77" t="s">
        <v>697</v>
      </c>
      <c r="C3800" s="78"/>
      <c r="D3800" s="78"/>
      <c r="E3800" s="57"/>
      <c r="F3800" s="57"/>
      <c r="G3800" s="57"/>
      <c r="H3800" s="57"/>
      <c r="I3800" s="58"/>
      <c r="J3800" s="63"/>
    </row>
    <row r="3801" spans="1:10" hidden="1" outlineLevel="1" x14ac:dyDescent="0.2">
      <c r="B3801" s="60" t="s">
        <v>862</v>
      </c>
      <c r="C3801" s="78">
        <v>2.02</v>
      </c>
      <c r="D3801" s="61" t="s">
        <v>863</v>
      </c>
      <c r="E3801" s="79">
        <v>817.16</v>
      </c>
      <c r="F3801" s="79">
        <v>0</v>
      </c>
      <c r="G3801" s="79">
        <f>ROUND((C3801*(E3801)),2)</f>
        <v>1650.66</v>
      </c>
      <c r="H3801" s="79">
        <f>ROUND((C3801*(F3801)),2)</f>
        <v>0</v>
      </c>
    </row>
    <row r="3802" spans="1:10" hidden="1" outlineLevel="1" x14ac:dyDescent="0.2">
      <c r="B3802" s="89" t="s">
        <v>870</v>
      </c>
      <c r="C3802" s="78">
        <v>1</v>
      </c>
      <c r="D3802" s="78" t="s">
        <v>158</v>
      </c>
      <c r="E3802" s="79">
        <v>2962.03</v>
      </c>
      <c r="F3802" s="79">
        <v>0</v>
      </c>
      <c r="G3802" s="79">
        <f>ROUND((C3802*(E3802)),2)</f>
        <v>2962.03</v>
      </c>
      <c r="H3802" s="79">
        <f>ROUND((C3802*(F3802)),2)</f>
        <v>0</v>
      </c>
    </row>
    <row r="3803" spans="1:10" hidden="1" outlineLevel="1" x14ac:dyDescent="0.2">
      <c r="A3803" s="62"/>
      <c r="B3803" s="76" t="s">
        <v>174</v>
      </c>
      <c r="C3803" s="78"/>
      <c r="D3803" s="78"/>
      <c r="E3803" s="79"/>
      <c r="F3803" s="79"/>
      <c r="G3803" s="79">
        <f>SUM(G3795:G3802)</f>
        <v>13396.76</v>
      </c>
      <c r="H3803" s="79">
        <f>SUM(H3795:H3802)</f>
        <v>1138.78</v>
      </c>
      <c r="I3803" s="79">
        <f>SUM(G3803:H3803)</f>
        <v>14535.54</v>
      </c>
    </row>
    <row r="3804" spans="1:10" collapsed="1" x14ac:dyDescent="0.2">
      <c r="A3804" s="62"/>
      <c r="C3804" s="78"/>
      <c r="D3804" s="78"/>
      <c r="E3804" s="79"/>
      <c r="F3804" s="79"/>
      <c r="G3804" s="79"/>
      <c r="H3804" s="79"/>
      <c r="I3804" s="79"/>
    </row>
    <row r="3805" spans="1:10" x14ac:dyDescent="0.2">
      <c r="A3805" s="71">
        <f>+A3791+0.01</f>
        <v>116.38000000000019</v>
      </c>
      <c r="B3805" s="72" t="s">
        <v>871</v>
      </c>
      <c r="C3805" s="73">
        <v>1</v>
      </c>
      <c r="D3805" s="73" t="s">
        <v>158</v>
      </c>
      <c r="E3805" s="74"/>
      <c r="F3805" s="74"/>
      <c r="G3805" s="74">
        <f>+G3817/C3807</f>
        <v>17268.46</v>
      </c>
      <c r="H3805" s="74">
        <f>+H3817/C3807</f>
        <v>1878.3</v>
      </c>
      <c r="I3805" s="75">
        <f>+H3805+G3805</f>
        <v>19146.759999999998</v>
      </c>
      <c r="J3805" s="66" t="s">
        <v>167</v>
      </c>
    </row>
    <row r="3806" spans="1:10" hidden="1" outlineLevel="1" x14ac:dyDescent="0.2">
      <c r="A3806" s="55"/>
      <c r="B3806" s="77" t="s">
        <v>872</v>
      </c>
      <c r="C3806" s="56"/>
      <c r="D3806" s="56"/>
      <c r="E3806" s="57"/>
      <c r="F3806" s="57"/>
      <c r="G3806" s="57"/>
      <c r="H3806" s="57"/>
      <c r="I3806" s="58"/>
      <c r="J3806" s="63"/>
    </row>
    <row r="3807" spans="1:10" hidden="1" outlineLevel="1" x14ac:dyDescent="0.2">
      <c r="A3807" s="55"/>
      <c r="B3807" s="77" t="s">
        <v>169</v>
      </c>
      <c r="C3807" s="78">
        <v>1</v>
      </c>
      <c r="D3807" s="78" t="s">
        <v>158</v>
      </c>
      <c r="E3807" s="57"/>
      <c r="F3807" s="57"/>
      <c r="G3807" s="57"/>
      <c r="H3807" s="57"/>
      <c r="I3807" s="58"/>
      <c r="J3807" s="63"/>
    </row>
    <row r="3808" spans="1:10" hidden="1" outlineLevel="1" x14ac:dyDescent="0.2">
      <c r="A3808" s="55"/>
      <c r="B3808" s="77" t="s">
        <v>170</v>
      </c>
      <c r="C3808" s="78"/>
      <c r="D3808" s="78"/>
      <c r="E3808" s="57"/>
      <c r="F3808" s="57"/>
      <c r="G3808" s="57"/>
      <c r="H3808" s="57"/>
      <c r="I3808" s="58"/>
      <c r="J3808" s="63"/>
    </row>
    <row r="3809" spans="1:10" hidden="1" outlineLevel="1" x14ac:dyDescent="0.2">
      <c r="B3809" s="60" t="s">
        <v>867</v>
      </c>
      <c r="C3809" s="78">
        <v>2.02</v>
      </c>
      <c r="D3809" s="61" t="s">
        <v>863</v>
      </c>
      <c r="E3809" s="79">
        <v>2733.84</v>
      </c>
      <c r="F3809" s="79">
        <v>366.1</v>
      </c>
      <c r="G3809" s="79">
        <f t="shared" ref="G3809:G3814" si="88">ROUND((C3809*(E3809)),2)</f>
        <v>5522.36</v>
      </c>
      <c r="H3809" s="79">
        <f t="shared" ref="H3809:H3814" si="89">ROUND((C3809*(F3809)),2)</f>
        <v>739.52</v>
      </c>
    </row>
    <row r="3810" spans="1:10" hidden="1" outlineLevel="1" x14ac:dyDescent="0.2">
      <c r="B3810" s="60" t="s">
        <v>857</v>
      </c>
      <c r="C3810" s="78">
        <v>2.74</v>
      </c>
      <c r="D3810" s="61" t="s">
        <v>222</v>
      </c>
      <c r="E3810" s="79">
        <v>721.64948453608258</v>
      </c>
      <c r="F3810" s="79">
        <v>0</v>
      </c>
      <c r="G3810" s="79">
        <f t="shared" si="88"/>
        <v>1977.32</v>
      </c>
      <c r="H3810" s="79">
        <f t="shared" si="89"/>
        <v>0</v>
      </c>
    </row>
    <row r="3811" spans="1:10" hidden="1" outlineLevel="1" x14ac:dyDescent="0.2">
      <c r="B3811" s="60" t="s">
        <v>858</v>
      </c>
      <c r="C3811" s="78">
        <f>0.34*1.1</f>
        <v>0.37400000000000005</v>
      </c>
      <c r="D3811" s="61" t="s">
        <v>196</v>
      </c>
      <c r="E3811" s="79">
        <v>6292.63</v>
      </c>
      <c r="F3811" s="79">
        <v>952.19</v>
      </c>
      <c r="G3811" s="79">
        <f t="shared" si="88"/>
        <v>2353.44</v>
      </c>
      <c r="H3811" s="79">
        <f t="shared" si="89"/>
        <v>356.12</v>
      </c>
    </row>
    <row r="3812" spans="1:10" hidden="1" outlineLevel="1" x14ac:dyDescent="0.2">
      <c r="B3812" s="60" t="s">
        <v>859</v>
      </c>
      <c r="C3812" s="78">
        <v>50</v>
      </c>
      <c r="D3812" s="61" t="s">
        <v>158</v>
      </c>
      <c r="E3812" s="79">
        <v>35.590000000000003</v>
      </c>
      <c r="F3812" s="79">
        <v>6.41</v>
      </c>
      <c r="G3812" s="79">
        <f t="shared" si="88"/>
        <v>1779.5</v>
      </c>
      <c r="H3812" s="79">
        <f t="shared" si="89"/>
        <v>320.5</v>
      </c>
    </row>
    <row r="3813" spans="1:10" hidden="1" outlineLevel="1" x14ac:dyDescent="0.2">
      <c r="B3813" s="60" t="s">
        <v>860</v>
      </c>
      <c r="C3813" s="78">
        <v>0.24</v>
      </c>
      <c r="D3813" s="61" t="s">
        <v>251</v>
      </c>
      <c r="E3813" s="90">
        <v>3281.36</v>
      </c>
      <c r="F3813" s="79">
        <v>590.64</v>
      </c>
      <c r="G3813" s="79">
        <f t="shared" si="88"/>
        <v>787.53</v>
      </c>
      <c r="H3813" s="79">
        <f t="shared" si="89"/>
        <v>141.75</v>
      </c>
    </row>
    <row r="3814" spans="1:10" hidden="1" outlineLevel="1" x14ac:dyDescent="0.2">
      <c r="B3814" s="60" t="s">
        <v>861</v>
      </c>
      <c r="C3814" s="78">
        <v>0.26</v>
      </c>
      <c r="D3814" s="61" t="s">
        <v>196</v>
      </c>
      <c r="E3814" s="90">
        <v>7254.94</v>
      </c>
      <c r="F3814" s="90">
        <v>1232.3500000000001</v>
      </c>
      <c r="G3814" s="79">
        <f t="shared" si="88"/>
        <v>1886.28</v>
      </c>
      <c r="H3814" s="79">
        <f t="shared" si="89"/>
        <v>320.41000000000003</v>
      </c>
    </row>
    <row r="3815" spans="1:10" hidden="1" outlineLevel="1" x14ac:dyDescent="0.2">
      <c r="A3815" s="55"/>
      <c r="B3815" s="77" t="s">
        <v>697</v>
      </c>
      <c r="C3815" s="78"/>
      <c r="D3815" s="78"/>
      <c r="E3815" s="57"/>
      <c r="F3815" s="57"/>
      <c r="G3815" s="57"/>
      <c r="H3815" s="57"/>
      <c r="I3815" s="58"/>
      <c r="J3815" s="63"/>
    </row>
    <row r="3816" spans="1:10" hidden="1" outlineLevel="1" x14ac:dyDescent="0.2">
      <c r="B3816" s="89" t="s">
        <v>870</v>
      </c>
      <c r="C3816" s="78">
        <v>1</v>
      </c>
      <c r="D3816" s="78" t="s">
        <v>158</v>
      </c>
      <c r="E3816" s="79">
        <v>2962.03</v>
      </c>
      <c r="F3816" s="79">
        <v>0</v>
      </c>
      <c r="G3816" s="79">
        <f>ROUND((C3816*(E3816)),2)</f>
        <v>2962.03</v>
      </c>
      <c r="H3816" s="79">
        <f>ROUND((C3816*(F3816)),2)</f>
        <v>0</v>
      </c>
    </row>
    <row r="3817" spans="1:10" hidden="1" outlineLevel="1" x14ac:dyDescent="0.2">
      <c r="A3817" s="62"/>
      <c r="B3817" s="76" t="s">
        <v>174</v>
      </c>
      <c r="C3817" s="78"/>
      <c r="D3817" s="78"/>
      <c r="E3817" s="79"/>
      <c r="F3817" s="79"/>
      <c r="G3817" s="79">
        <f>SUM(G3809:G3816)</f>
        <v>17268.46</v>
      </c>
      <c r="H3817" s="79">
        <f>SUM(H3809:H3816)</f>
        <v>1878.3</v>
      </c>
      <c r="I3817" s="79">
        <f>SUM(G3817:H3817)</f>
        <v>19146.759999999998</v>
      </c>
    </row>
    <row r="3818" spans="1:10" collapsed="1" x14ac:dyDescent="0.2">
      <c r="A3818" s="62"/>
      <c r="C3818" s="78"/>
      <c r="D3818" s="78"/>
      <c r="E3818" s="79"/>
      <c r="F3818" s="79"/>
      <c r="G3818" s="79"/>
      <c r="H3818" s="79"/>
      <c r="I3818" s="79"/>
    </row>
    <row r="3819" spans="1:10" x14ac:dyDescent="0.2">
      <c r="A3819" s="71">
        <f>+A3805+0.01</f>
        <v>116.3900000000002</v>
      </c>
      <c r="B3819" s="72" t="s">
        <v>873</v>
      </c>
      <c r="C3819" s="73">
        <v>1</v>
      </c>
      <c r="D3819" s="73" t="s">
        <v>158</v>
      </c>
      <c r="E3819" s="74"/>
      <c r="F3819" s="74"/>
      <c r="G3819" s="74">
        <f>+G3830/C3821</f>
        <v>100730.22000000002</v>
      </c>
      <c r="H3819" s="74">
        <f>+H3830/C3821</f>
        <v>9241.4699999999993</v>
      </c>
      <c r="I3819" s="75">
        <f>+H3819+G3819</f>
        <v>109971.69000000002</v>
      </c>
      <c r="J3819" s="66" t="s">
        <v>167</v>
      </c>
    </row>
    <row r="3820" spans="1:10" hidden="1" outlineLevel="1" x14ac:dyDescent="0.2">
      <c r="A3820" s="55"/>
      <c r="B3820" s="77" t="s">
        <v>874</v>
      </c>
      <c r="C3820" s="56"/>
      <c r="D3820" s="56"/>
      <c r="E3820" s="57"/>
      <c r="F3820" s="57"/>
      <c r="G3820" s="57"/>
      <c r="H3820" s="57"/>
      <c r="I3820" s="58"/>
      <c r="J3820" s="63"/>
    </row>
    <row r="3821" spans="1:10" hidden="1" outlineLevel="1" x14ac:dyDescent="0.2">
      <c r="A3821" s="55"/>
      <c r="B3821" s="77" t="s">
        <v>169</v>
      </c>
      <c r="C3821" s="78">
        <v>1</v>
      </c>
      <c r="D3821" s="78" t="s">
        <v>158</v>
      </c>
      <c r="E3821" s="57"/>
      <c r="F3821" s="57"/>
      <c r="G3821" s="57"/>
      <c r="H3821" s="57"/>
      <c r="I3821" s="58"/>
      <c r="J3821" s="63"/>
    </row>
    <row r="3822" spans="1:10" hidden="1" outlineLevel="1" x14ac:dyDescent="0.2">
      <c r="A3822" s="55"/>
      <c r="B3822" s="77" t="s">
        <v>170</v>
      </c>
      <c r="C3822" s="78"/>
      <c r="D3822" s="78"/>
      <c r="E3822" s="57"/>
      <c r="F3822" s="57"/>
      <c r="G3822" s="57"/>
      <c r="H3822" s="57"/>
      <c r="I3822" s="58"/>
      <c r="J3822" s="63"/>
    </row>
    <row r="3823" spans="1:10" hidden="1" outlineLevel="1" x14ac:dyDescent="0.2">
      <c r="B3823" s="60" t="s">
        <v>857</v>
      </c>
      <c r="C3823" s="78">
        <f>+C3829*1.35</f>
        <v>18.981000000000002</v>
      </c>
      <c r="D3823" s="61" t="s">
        <v>222</v>
      </c>
      <c r="E3823" s="79">
        <v>721.64948453608258</v>
      </c>
      <c r="F3823" s="79">
        <v>0</v>
      </c>
      <c r="G3823" s="79">
        <f>ROUND((C3823*(E3823)),2)</f>
        <v>13697.63</v>
      </c>
      <c r="H3823" s="79">
        <f>ROUND((C3823*(F3823)),2)</f>
        <v>0</v>
      </c>
    </row>
    <row r="3824" spans="1:10" hidden="1" outlineLevel="1" x14ac:dyDescent="0.2">
      <c r="B3824" s="60" t="s">
        <v>875</v>
      </c>
      <c r="C3824" s="78">
        <v>0.74</v>
      </c>
      <c r="D3824" s="61" t="s">
        <v>196</v>
      </c>
      <c r="E3824" s="79">
        <v>17364.57</v>
      </c>
      <c r="F3824" s="79">
        <v>2412.0100000000002</v>
      </c>
      <c r="G3824" s="79">
        <f>ROUND((C3824*(E3824)),2)</f>
        <v>12849.78</v>
      </c>
      <c r="H3824" s="79">
        <f>ROUND((C3824*(F3824)),2)</f>
        <v>1784.89</v>
      </c>
    </row>
    <row r="3825" spans="1:10" hidden="1" outlineLevel="1" x14ac:dyDescent="0.2">
      <c r="B3825" s="60" t="s">
        <v>876</v>
      </c>
      <c r="C3825" s="78">
        <v>0.74</v>
      </c>
      <c r="D3825" s="61" t="s">
        <v>196</v>
      </c>
      <c r="E3825" s="79">
        <v>21888.34</v>
      </c>
      <c r="F3825" s="79">
        <v>2479.58</v>
      </c>
      <c r="G3825" s="79">
        <f>ROUND((C3825*(E3825)),2)</f>
        <v>16197.37</v>
      </c>
      <c r="H3825" s="79">
        <f>ROUND((C3825*(F3825)),2)</f>
        <v>1834.89</v>
      </c>
    </row>
    <row r="3826" spans="1:10" hidden="1" outlineLevel="1" x14ac:dyDescent="0.2">
      <c r="B3826" s="60" t="s">
        <v>877</v>
      </c>
      <c r="C3826" s="78">
        <v>20.23</v>
      </c>
      <c r="D3826" s="61" t="s">
        <v>176</v>
      </c>
      <c r="E3826" s="79">
        <v>1759.3600000000001</v>
      </c>
      <c r="F3826" s="79">
        <v>234.46</v>
      </c>
      <c r="G3826" s="79">
        <f>ROUND((C3826*(E3826)),2)</f>
        <v>35591.85</v>
      </c>
      <c r="H3826" s="79">
        <f>ROUND((C3826*(F3826)),2)</f>
        <v>4743.13</v>
      </c>
    </row>
    <row r="3827" spans="1:10" hidden="1" outlineLevel="1" x14ac:dyDescent="0.2">
      <c r="B3827" s="60" t="s">
        <v>878</v>
      </c>
      <c r="C3827" s="78">
        <f>+C3826+2.89</f>
        <v>23.12</v>
      </c>
      <c r="D3827" s="61" t="s">
        <v>176</v>
      </c>
      <c r="E3827" s="90">
        <v>471.64</v>
      </c>
      <c r="F3827" s="90">
        <v>38</v>
      </c>
      <c r="G3827" s="79">
        <f>ROUND((C3827*(E3827)),2)</f>
        <v>10904.32</v>
      </c>
      <c r="H3827" s="79">
        <f>ROUND((C3827*(F3827)),2)</f>
        <v>878.56</v>
      </c>
    </row>
    <row r="3828" spans="1:10" hidden="1" outlineLevel="1" x14ac:dyDescent="0.2">
      <c r="A3828" s="55"/>
      <c r="B3828" s="77" t="s">
        <v>697</v>
      </c>
      <c r="C3828" s="78"/>
      <c r="D3828" s="78"/>
      <c r="E3828" s="57"/>
      <c r="F3828" s="57"/>
      <c r="G3828" s="57"/>
      <c r="H3828" s="57"/>
      <c r="I3828" s="58"/>
      <c r="J3828" s="63"/>
    </row>
    <row r="3829" spans="1:10" hidden="1" outlineLevel="1" x14ac:dyDescent="0.2">
      <c r="B3829" s="60" t="s">
        <v>862</v>
      </c>
      <c r="C3829" s="78">
        <v>14.06</v>
      </c>
      <c r="D3829" s="61" t="s">
        <v>863</v>
      </c>
      <c r="E3829" s="79">
        <v>817.16</v>
      </c>
      <c r="F3829" s="79">
        <v>0</v>
      </c>
      <c r="G3829" s="79">
        <f>ROUND((C3829*(E3829)),2)</f>
        <v>11489.27</v>
      </c>
      <c r="H3829" s="79">
        <f>ROUND((C3829*(F3829)),2)</f>
        <v>0</v>
      </c>
      <c r="J3829" s="60"/>
    </row>
    <row r="3830" spans="1:10" hidden="1" outlineLevel="1" x14ac:dyDescent="0.2">
      <c r="A3830" s="62"/>
      <c r="B3830" s="76" t="s">
        <v>174</v>
      </c>
      <c r="C3830" s="78"/>
      <c r="D3830" s="78"/>
      <c r="E3830" s="79"/>
      <c r="F3830" s="79"/>
      <c r="G3830" s="79">
        <f>SUM(G3823:G3829)</f>
        <v>100730.22000000002</v>
      </c>
      <c r="H3830" s="79">
        <f>SUM(H3823:H3829)</f>
        <v>9241.4699999999993</v>
      </c>
      <c r="I3830" s="79">
        <f>SUM(G3830:H3830)</f>
        <v>109971.69000000002</v>
      </c>
    </row>
    <row r="3831" spans="1:10" collapsed="1" x14ac:dyDescent="0.2">
      <c r="A3831" s="62"/>
      <c r="C3831" s="78"/>
      <c r="D3831" s="78"/>
      <c r="E3831" s="79"/>
      <c r="F3831" s="79"/>
      <c r="G3831" s="79"/>
      <c r="H3831" s="79"/>
      <c r="I3831" s="79"/>
    </row>
    <row r="3832" spans="1:10" x14ac:dyDescent="0.2">
      <c r="A3832" s="71">
        <f>+A3819+0.01</f>
        <v>116.4000000000002</v>
      </c>
      <c r="B3832" s="72" t="s">
        <v>879</v>
      </c>
      <c r="C3832" s="73">
        <v>1</v>
      </c>
      <c r="D3832" s="73" t="s">
        <v>158</v>
      </c>
      <c r="E3832" s="74"/>
      <c r="F3832" s="74"/>
      <c r="G3832" s="74">
        <f>+G3842/C3834</f>
        <v>127678.01999999999</v>
      </c>
      <c r="H3832" s="74">
        <f>+H3842/C3834</f>
        <v>14388.839999999998</v>
      </c>
      <c r="I3832" s="75">
        <f>+H3832+G3832</f>
        <v>142066.85999999999</v>
      </c>
      <c r="J3832" s="66" t="s">
        <v>167</v>
      </c>
    </row>
    <row r="3833" spans="1:10" hidden="1" outlineLevel="1" x14ac:dyDescent="0.2">
      <c r="A3833" s="55"/>
      <c r="B3833" s="77" t="s">
        <v>880</v>
      </c>
      <c r="C3833" s="56"/>
      <c r="D3833" s="56"/>
      <c r="E3833" s="57"/>
      <c r="F3833" s="57"/>
      <c r="G3833" s="57"/>
      <c r="H3833" s="57"/>
      <c r="I3833" s="58"/>
      <c r="J3833" s="63"/>
    </row>
    <row r="3834" spans="1:10" hidden="1" outlineLevel="1" x14ac:dyDescent="0.2">
      <c r="A3834" s="55"/>
      <c r="B3834" s="77" t="s">
        <v>169</v>
      </c>
      <c r="C3834" s="78">
        <v>1</v>
      </c>
      <c r="D3834" s="78" t="s">
        <v>158</v>
      </c>
      <c r="E3834" s="57"/>
      <c r="F3834" s="57"/>
      <c r="G3834" s="57"/>
      <c r="H3834" s="57"/>
      <c r="I3834" s="58"/>
      <c r="J3834" s="63"/>
    </row>
    <row r="3835" spans="1:10" hidden="1" outlineLevel="1" x14ac:dyDescent="0.2">
      <c r="A3835" s="55"/>
      <c r="B3835" s="77" t="s">
        <v>170</v>
      </c>
      <c r="C3835" s="78"/>
      <c r="D3835" s="78"/>
      <c r="E3835" s="57"/>
      <c r="F3835" s="57"/>
      <c r="G3835" s="57"/>
      <c r="H3835" s="57"/>
      <c r="I3835" s="58"/>
      <c r="J3835" s="63"/>
    </row>
    <row r="3836" spans="1:10" hidden="1" outlineLevel="1" x14ac:dyDescent="0.2">
      <c r="B3836" s="60" t="s">
        <v>867</v>
      </c>
      <c r="C3836" s="78">
        <v>14.06</v>
      </c>
      <c r="D3836" s="61" t="s">
        <v>863</v>
      </c>
      <c r="E3836" s="79">
        <v>2733.84</v>
      </c>
      <c r="F3836" s="79">
        <v>366.1</v>
      </c>
      <c r="G3836" s="79">
        <f t="shared" ref="G3836:G3841" si="90">ROUND((C3836*(E3836)),2)</f>
        <v>38437.79</v>
      </c>
      <c r="H3836" s="79">
        <f t="shared" ref="H3836:H3841" si="91">ROUND((C3836*(F3836)),2)</f>
        <v>5147.37</v>
      </c>
      <c r="J3836" s="60"/>
    </row>
    <row r="3837" spans="1:10" hidden="1" outlineLevel="1" x14ac:dyDescent="0.2">
      <c r="B3837" s="60" t="s">
        <v>857</v>
      </c>
      <c r="C3837" s="78">
        <v>18.98</v>
      </c>
      <c r="D3837" s="61" t="s">
        <v>222</v>
      </c>
      <c r="E3837" s="79">
        <v>721.64948453608258</v>
      </c>
      <c r="F3837" s="79">
        <v>0</v>
      </c>
      <c r="G3837" s="79">
        <f t="shared" si="90"/>
        <v>13696.91</v>
      </c>
      <c r="H3837" s="79">
        <f t="shared" si="91"/>
        <v>0</v>
      </c>
    </row>
    <row r="3838" spans="1:10" hidden="1" outlineLevel="1" x14ac:dyDescent="0.2">
      <c r="B3838" s="60" t="s">
        <v>875</v>
      </c>
      <c r="C3838" s="78">
        <v>0.74</v>
      </c>
      <c r="D3838" s="61" t="s">
        <v>196</v>
      </c>
      <c r="E3838" s="79">
        <v>17364.57</v>
      </c>
      <c r="F3838" s="79">
        <v>2412.0100000000002</v>
      </c>
      <c r="G3838" s="79">
        <f t="shared" si="90"/>
        <v>12849.78</v>
      </c>
      <c r="H3838" s="79">
        <f t="shared" si="91"/>
        <v>1784.89</v>
      </c>
    </row>
    <row r="3839" spans="1:10" hidden="1" outlineLevel="1" x14ac:dyDescent="0.2">
      <c r="B3839" s="60" t="s">
        <v>876</v>
      </c>
      <c r="C3839" s="78">
        <v>0.74</v>
      </c>
      <c r="D3839" s="61" t="s">
        <v>196</v>
      </c>
      <c r="E3839" s="79">
        <v>21888.34</v>
      </c>
      <c r="F3839" s="79">
        <v>2479.58</v>
      </c>
      <c r="G3839" s="79">
        <f t="shared" si="90"/>
        <v>16197.37</v>
      </c>
      <c r="H3839" s="79">
        <f t="shared" si="91"/>
        <v>1834.89</v>
      </c>
    </row>
    <row r="3840" spans="1:10" hidden="1" outlineLevel="1" x14ac:dyDescent="0.2">
      <c r="B3840" s="60" t="s">
        <v>877</v>
      </c>
      <c r="C3840" s="78">
        <v>20.23</v>
      </c>
      <c r="D3840" s="61" t="s">
        <v>176</v>
      </c>
      <c r="E3840" s="79">
        <v>1759.3600000000001</v>
      </c>
      <c r="F3840" s="79">
        <v>234.46</v>
      </c>
      <c r="G3840" s="79">
        <f t="shared" si="90"/>
        <v>35591.85</v>
      </c>
      <c r="H3840" s="79">
        <f t="shared" si="91"/>
        <v>4743.13</v>
      </c>
    </row>
    <row r="3841" spans="1:10" hidden="1" outlineLevel="1" x14ac:dyDescent="0.2">
      <c r="B3841" s="60" t="s">
        <v>878</v>
      </c>
      <c r="C3841" s="78">
        <f>+C3840+2.89</f>
        <v>23.12</v>
      </c>
      <c r="D3841" s="61" t="s">
        <v>176</v>
      </c>
      <c r="E3841" s="90">
        <v>471.64</v>
      </c>
      <c r="F3841" s="90">
        <v>38</v>
      </c>
      <c r="G3841" s="79">
        <f t="shared" si="90"/>
        <v>10904.32</v>
      </c>
      <c r="H3841" s="79">
        <f t="shared" si="91"/>
        <v>878.56</v>
      </c>
    </row>
    <row r="3842" spans="1:10" hidden="1" outlineLevel="1" x14ac:dyDescent="0.2">
      <c r="A3842" s="62"/>
      <c r="B3842" s="76" t="s">
        <v>174</v>
      </c>
      <c r="C3842" s="78"/>
      <c r="D3842" s="78"/>
      <c r="E3842" s="79"/>
      <c r="F3842" s="79"/>
      <c r="G3842" s="79">
        <f>SUM(G3836:G3841)</f>
        <v>127678.01999999999</v>
      </c>
      <c r="H3842" s="79">
        <f>SUM(H3836:H3841)</f>
        <v>14388.839999999998</v>
      </c>
      <c r="I3842" s="79">
        <f>SUM(G3842:H3842)</f>
        <v>142066.85999999999</v>
      </c>
    </row>
    <row r="3843" spans="1:10" collapsed="1" x14ac:dyDescent="0.2">
      <c r="A3843" s="62"/>
      <c r="C3843" s="78"/>
      <c r="D3843" s="78"/>
      <c r="E3843" s="79"/>
      <c r="F3843" s="79"/>
      <c r="G3843" s="79"/>
      <c r="H3843" s="79"/>
      <c r="I3843" s="79"/>
    </row>
    <row r="3844" spans="1:10" x14ac:dyDescent="0.2">
      <c r="A3844" s="71">
        <f>+A3832+0.01</f>
        <v>116.41000000000021</v>
      </c>
      <c r="B3844" s="72" t="s">
        <v>881</v>
      </c>
      <c r="C3844" s="73">
        <v>1</v>
      </c>
      <c r="D3844" s="73" t="s">
        <v>158</v>
      </c>
      <c r="E3844" s="74"/>
      <c r="F3844" s="74"/>
      <c r="G3844" s="74">
        <f>+G3857/C3846</f>
        <v>155488.48000000001</v>
      </c>
      <c r="H3844" s="74">
        <f>+H3857/C3846</f>
        <v>13477.839999999998</v>
      </c>
      <c r="I3844" s="75">
        <f>+H3844+G3844</f>
        <v>168966.32</v>
      </c>
      <c r="J3844" s="66" t="s">
        <v>167</v>
      </c>
    </row>
    <row r="3845" spans="1:10" hidden="1" outlineLevel="1" x14ac:dyDescent="0.2">
      <c r="A3845" s="55"/>
      <c r="B3845" s="77" t="s">
        <v>882</v>
      </c>
      <c r="C3845" s="56"/>
      <c r="D3845" s="56"/>
      <c r="E3845" s="57"/>
      <c r="F3845" s="57"/>
      <c r="G3845" s="57"/>
      <c r="H3845" s="57"/>
      <c r="I3845" s="58"/>
      <c r="J3845" s="63"/>
    </row>
    <row r="3846" spans="1:10" hidden="1" outlineLevel="1" x14ac:dyDescent="0.2">
      <c r="A3846" s="55"/>
      <c r="B3846" s="77" t="s">
        <v>169</v>
      </c>
      <c r="C3846" s="78">
        <v>1</v>
      </c>
      <c r="D3846" s="78" t="s">
        <v>158</v>
      </c>
      <c r="E3846" s="57"/>
      <c r="F3846" s="57"/>
      <c r="G3846" s="57"/>
      <c r="H3846" s="57"/>
      <c r="I3846" s="58"/>
      <c r="J3846" s="63"/>
    </row>
    <row r="3847" spans="1:10" hidden="1" outlineLevel="1" x14ac:dyDescent="0.2">
      <c r="A3847" s="55"/>
      <c r="B3847" s="77" t="s">
        <v>170</v>
      </c>
      <c r="C3847" s="78"/>
      <c r="D3847" s="78"/>
      <c r="E3847" s="57"/>
      <c r="F3847" s="57"/>
      <c r="G3847" s="57"/>
      <c r="H3847" s="57"/>
      <c r="I3847" s="58"/>
      <c r="J3847" s="63"/>
    </row>
    <row r="3848" spans="1:10" hidden="1" outlineLevel="1" x14ac:dyDescent="0.2">
      <c r="B3848" s="60" t="s">
        <v>857</v>
      </c>
      <c r="C3848" s="78">
        <f>+C3856*1.35</f>
        <v>34.195500000000003</v>
      </c>
      <c r="D3848" s="61" t="s">
        <v>222</v>
      </c>
      <c r="E3848" s="79">
        <v>721.64948453608258</v>
      </c>
      <c r="F3848" s="79">
        <v>0</v>
      </c>
      <c r="G3848" s="79">
        <f t="shared" ref="G3848:G3854" si="92">ROUND((C3848*(E3848)),2)</f>
        <v>24677.16</v>
      </c>
      <c r="H3848" s="79">
        <f t="shared" ref="H3848:H3854" si="93">ROUND((C3848*(F3848)),2)</f>
        <v>0</v>
      </c>
    </row>
    <row r="3849" spans="1:10" hidden="1" outlineLevel="1" x14ac:dyDescent="0.2">
      <c r="B3849" s="60" t="s">
        <v>875</v>
      </c>
      <c r="C3849" s="78">
        <v>1.36</v>
      </c>
      <c r="D3849" s="61" t="s">
        <v>196</v>
      </c>
      <c r="E3849" s="79">
        <v>17364.57</v>
      </c>
      <c r="F3849" s="79">
        <v>2412.0100000000002</v>
      </c>
      <c r="G3849" s="79">
        <f t="shared" si="92"/>
        <v>23615.82</v>
      </c>
      <c r="H3849" s="79">
        <f t="shared" si="93"/>
        <v>3280.33</v>
      </c>
    </row>
    <row r="3850" spans="1:10" hidden="1" outlineLevel="1" x14ac:dyDescent="0.2">
      <c r="B3850" s="60" t="s">
        <v>876</v>
      </c>
      <c r="C3850" s="78">
        <v>1.36</v>
      </c>
      <c r="D3850" s="61" t="s">
        <v>196</v>
      </c>
      <c r="E3850" s="79">
        <v>21888.34</v>
      </c>
      <c r="F3850" s="79">
        <v>2479.58</v>
      </c>
      <c r="G3850" s="79">
        <f t="shared" si="92"/>
        <v>29768.14</v>
      </c>
      <c r="H3850" s="79">
        <f t="shared" si="93"/>
        <v>3372.23</v>
      </c>
    </row>
    <row r="3851" spans="1:10" hidden="1" outlineLevel="1" x14ac:dyDescent="0.2">
      <c r="B3851" s="60" t="s">
        <v>883</v>
      </c>
      <c r="C3851" s="78">
        <v>23</v>
      </c>
      <c r="D3851" s="61" t="s">
        <v>176</v>
      </c>
      <c r="E3851" s="79">
        <v>1759.3600000000001</v>
      </c>
      <c r="F3851" s="79">
        <v>234.46</v>
      </c>
      <c r="G3851" s="79">
        <f t="shared" si="92"/>
        <v>40465.279999999999</v>
      </c>
      <c r="H3851" s="79">
        <f t="shared" si="93"/>
        <v>5392.58</v>
      </c>
    </row>
    <row r="3852" spans="1:10" hidden="1" outlineLevel="1" x14ac:dyDescent="0.2">
      <c r="B3852" s="60" t="s">
        <v>878</v>
      </c>
      <c r="C3852" s="78">
        <f>+C3851</f>
        <v>23</v>
      </c>
      <c r="D3852" s="61" t="s">
        <v>176</v>
      </c>
      <c r="E3852" s="90">
        <v>471.64</v>
      </c>
      <c r="F3852" s="90">
        <v>38</v>
      </c>
      <c r="G3852" s="79">
        <f t="shared" si="92"/>
        <v>10847.72</v>
      </c>
      <c r="H3852" s="79">
        <f t="shared" si="93"/>
        <v>874</v>
      </c>
    </row>
    <row r="3853" spans="1:10" hidden="1" outlineLevel="1" x14ac:dyDescent="0.2">
      <c r="B3853" s="60" t="s">
        <v>884</v>
      </c>
      <c r="C3853" s="78">
        <v>20</v>
      </c>
      <c r="D3853" s="61" t="s">
        <v>255</v>
      </c>
      <c r="E3853" s="90">
        <v>187.48000000000002</v>
      </c>
      <c r="F3853" s="90">
        <v>12.94</v>
      </c>
      <c r="G3853" s="79">
        <f t="shared" si="92"/>
        <v>3749.6</v>
      </c>
      <c r="H3853" s="79">
        <f t="shared" si="93"/>
        <v>258.8</v>
      </c>
    </row>
    <row r="3854" spans="1:10" hidden="1" outlineLevel="1" x14ac:dyDescent="0.2">
      <c r="B3854" s="60" t="s">
        <v>885</v>
      </c>
      <c r="C3854" s="78">
        <v>1</v>
      </c>
      <c r="D3854" s="61" t="s">
        <v>158</v>
      </c>
      <c r="E3854" s="90">
        <v>1666.1</v>
      </c>
      <c r="F3854" s="79">
        <v>299.89999999999998</v>
      </c>
      <c r="G3854" s="79">
        <f t="shared" si="92"/>
        <v>1666.1</v>
      </c>
      <c r="H3854" s="79">
        <f t="shared" si="93"/>
        <v>299.89999999999998</v>
      </c>
    </row>
    <row r="3855" spans="1:10" hidden="1" outlineLevel="1" x14ac:dyDescent="0.2">
      <c r="A3855" s="55"/>
      <c r="B3855" s="77" t="s">
        <v>697</v>
      </c>
      <c r="C3855" s="78"/>
      <c r="D3855" s="78"/>
      <c r="E3855" s="57"/>
      <c r="F3855" s="57"/>
      <c r="G3855" s="57"/>
      <c r="H3855" s="57"/>
      <c r="I3855" s="58"/>
      <c r="J3855" s="63"/>
    </row>
    <row r="3856" spans="1:10" hidden="1" outlineLevel="1" x14ac:dyDescent="0.2">
      <c r="B3856" s="60" t="s">
        <v>862</v>
      </c>
      <c r="C3856" s="78">
        <v>25.33</v>
      </c>
      <c r="D3856" s="61" t="s">
        <v>863</v>
      </c>
      <c r="E3856" s="79">
        <v>817.16</v>
      </c>
      <c r="F3856" s="79">
        <v>0</v>
      </c>
      <c r="G3856" s="79">
        <f>ROUND((C3856*(E3856)),2)</f>
        <v>20698.66</v>
      </c>
      <c r="H3856" s="79">
        <f>ROUND((C3856*(F3856)),2)</f>
        <v>0</v>
      </c>
      <c r="J3856" s="60"/>
    </row>
    <row r="3857" spans="1:10" hidden="1" outlineLevel="1" x14ac:dyDescent="0.2">
      <c r="A3857" s="62"/>
      <c r="B3857" s="76" t="s">
        <v>174</v>
      </c>
      <c r="C3857" s="78"/>
      <c r="D3857" s="78"/>
      <c r="E3857" s="79"/>
      <c r="F3857" s="79"/>
      <c r="G3857" s="79">
        <f>SUM(G3848:G3856)</f>
        <v>155488.48000000001</v>
      </c>
      <c r="H3857" s="79">
        <f>SUM(H3848:H3856)</f>
        <v>13477.839999999998</v>
      </c>
      <c r="I3857" s="79">
        <f>SUM(G3857:H3857)</f>
        <v>168966.32</v>
      </c>
    </row>
    <row r="3858" spans="1:10" collapsed="1" x14ac:dyDescent="0.2">
      <c r="A3858" s="62"/>
      <c r="C3858" s="78"/>
      <c r="D3858" s="78"/>
      <c r="E3858" s="79"/>
      <c r="F3858" s="79"/>
      <c r="G3858" s="79"/>
      <c r="H3858" s="79"/>
      <c r="I3858" s="79"/>
    </row>
    <row r="3859" spans="1:10" x14ac:dyDescent="0.2">
      <c r="A3859" s="71">
        <f>+A3844+0.01</f>
        <v>116.42000000000021</v>
      </c>
      <c r="B3859" s="72" t="s">
        <v>886</v>
      </c>
      <c r="C3859" s="73">
        <v>1</v>
      </c>
      <c r="D3859" s="73" t="s">
        <v>158</v>
      </c>
      <c r="E3859" s="74"/>
      <c r="F3859" s="74"/>
      <c r="G3859" s="74">
        <f>+G3871/C3861</f>
        <v>204041.24</v>
      </c>
      <c r="H3859" s="74">
        <f>+H3871/C3861</f>
        <v>22751.149999999998</v>
      </c>
      <c r="I3859" s="75">
        <f>+H3859+G3859</f>
        <v>226792.38999999998</v>
      </c>
      <c r="J3859" s="66" t="s">
        <v>167</v>
      </c>
    </row>
    <row r="3860" spans="1:10" hidden="1" outlineLevel="1" x14ac:dyDescent="0.2">
      <c r="A3860" s="55"/>
      <c r="B3860" s="77" t="s">
        <v>887</v>
      </c>
      <c r="C3860" s="56"/>
      <c r="D3860" s="56"/>
      <c r="E3860" s="57"/>
      <c r="F3860" s="57"/>
      <c r="G3860" s="57"/>
      <c r="H3860" s="57"/>
      <c r="I3860" s="58"/>
      <c r="J3860" s="63"/>
    </row>
    <row r="3861" spans="1:10" hidden="1" outlineLevel="1" x14ac:dyDescent="0.2">
      <c r="A3861" s="55"/>
      <c r="B3861" s="77" t="s">
        <v>169</v>
      </c>
      <c r="C3861" s="78">
        <v>1</v>
      </c>
      <c r="D3861" s="78" t="s">
        <v>158</v>
      </c>
      <c r="E3861" s="57"/>
      <c r="F3861" s="57"/>
      <c r="G3861" s="57"/>
      <c r="H3861" s="57"/>
      <c r="I3861" s="58"/>
      <c r="J3861" s="63"/>
    </row>
    <row r="3862" spans="1:10" hidden="1" outlineLevel="1" x14ac:dyDescent="0.2">
      <c r="A3862" s="55"/>
      <c r="B3862" s="77" t="s">
        <v>170</v>
      </c>
      <c r="C3862" s="78"/>
      <c r="D3862" s="78"/>
      <c r="E3862" s="57"/>
      <c r="F3862" s="57"/>
      <c r="G3862" s="57"/>
      <c r="H3862" s="57"/>
      <c r="I3862" s="58"/>
      <c r="J3862" s="63"/>
    </row>
    <row r="3863" spans="1:10" hidden="1" outlineLevel="1" x14ac:dyDescent="0.2">
      <c r="B3863" s="60" t="s">
        <v>867</v>
      </c>
      <c r="C3863" s="78">
        <v>25.33</v>
      </c>
      <c r="D3863" s="61" t="s">
        <v>863</v>
      </c>
      <c r="E3863" s="79">
        <v>2733.84</v>
      </c>
      <c r="F3863" s="79">
        <v>366.1</v>
      </c>
      <c r="G3863" s="79">
        <f t="shared" ref="G3863:G3870" si="94">ROUND((C3863*(E3863)),2)</f>
        <v>69248.17</v>
      </c>
      <c r="H3863" s="79">
        <f t="shared" ref="H3863:H3870" si="95">ROUND((C3863*(F3863)),2)</f>
        <v>9273.31</v>
      </c>
      <c r="J3863" s="60"/>
    </row>
    <row r="3864" spans="1:10" hidden="1" outlineLevel="1" x14ac:dyDescent="0.2">
      <c r="B3864" s="60" t="s">
        <v>857</v>
      </c>
      <c r="C3864" s="78">
        <v>34.200000000000003</v>
      </c>
      <c r="D3864" s="61" t="s">
        <v>222</v>
      </c>
      <c r="E3864" s="79">
        <v>721.64948453608258</v>
      </c>
      <c r="F3864" s="79">
        <v>0</v>
      </c>
      <c r="G3864" s="79">
        <f t="shared" si="94"/>
        <v>24680.41</v>
      </c>
      <c r="H3864" s="79">
        <f t="shared" si="95"/>
        <v>0</v>
      </c>
    </row>
    <row r="3865" spans="1:10" hidden="1" outlineLevel="1" x14ac:dyDescent="0.2">
      <c r="B3865" s="60" t="s">
        <v>875</v>
      </c>
      <c r="C3865" s="78">
        <v>1.36</v>
      </c>
      <c r="D3865" s="61" t="s">
        <v>196</v>
      </c>
      <c r="E3865" s="79">
        <v>17364.57</v>
      </c>
      <c r="F3865" s="79">
        <v>2412.0100000000002</v>
      </c>
      <c r="G3865" s="79">
        <f t="shared" si="94"/>
        <v>23615.82</v>
      </c>
      <c r="H3865" s="79">
        <f t="shared" si="95"/>
        <v>3280.33</v>
      </c>
    </row>
    <row r="3866" spans="1:10" hidden="1" outlineLevel="1" x14ac:dyDescent="0.2">
      <c r="B3866" s="60" t="s">
        <v>876</v>
      </c>
      <c r="C3866" s="78">
        <v>1.36</v>
      </c>
      <c r="D3866" s="61" t="s">
        <v>196</v>
      </c>
      <c r="E3866" s="79">
        <v>21888.34</v>
      </c>
      <c r="F3866" s="79">
        <v>2479.58</v>
      </c>
      <c r="G3866" s="79">
        <f t="shared" si="94"/>
        <v>29768.14</v>
      </c>
      <c r="H3866" s="79">
        <f t="shared" si="95"/>
        <v>3372.23</v>
      </c>
    </row>
    <row r="3867" spans="1:10" hidden="1" outlineLevel="1" x14ac:dyDescent="0.2">
      <c r="B3867" s="60" t="s">
        <v>883</v>
      </c>
      <c r="C3867" s="78">
        <v>23</v>
      </c>
      <c r="D3867" s="61" t="s">
        <v>176</v>
      </c>
      <c r="E3867" s="79">
        <v>1759.3600000000001</v>
      </c>
      <c r="F3867" s="79">
        <v>234.46</v>
      </c>
      <c r="G3867" s="79">
        <f t="shared" si="94"/>
        <v>40465.279999999999</v>
      </c>
      <c r="H3867" s="79">
        <f t="shared" si="95"/>
        <v>5392.58</v>
      </c>
    </row>
    <row r="3868" spans="1:10" hidden="1" outlineLevel="1" x14ac:dyDescent="0.2">
      <c r="B3868" s="60" t="s">
        <v>878</v>
      </c>
      <c r="C3868" s="78">
        <f>+C3867</f>
        <v>23</v>
      </c>
      <c r="D3868" s="61" t="s">
        <v>176</v>
      </c>
      <c r="E3868" s="90">
        <v>471.64</v>
      </c>
      <c r="F3868" s="90">
        <v>38</v>
      </c>
      <c r="G3868" s="79">
        <f t="shared" si="94"/>
        <v>10847.72</v>
      </c>
      <c r="H3868" s="79">
        <f t="shared" si="95"/>
        <v>874</v>
      </c>
    </row>
    <row r="3869" spans="1:10" hidden="1" outlineLevel="1" x14ac:dyDescent="0.2">
      <c r="B3869" s="60" t="s">
        <v>884</v>
      </c>
      <c r="C3869" s="78">
        <v>20</v>
      </c>
      <c r="D3869" s="61" t="s">
        <v>255</v>
      </c>
      <c r="E3869" s="90">
        <v>187.48000000000002</v>
      </c>
      <c r="F3869" s="90">
        <v>12.94</v>
      </c>
      <c r="G3869" s="79">
        <f t="shared" si="94"/>
        <v>3749.6</v>
      </c>
      <c r="H3869" s="79">
        <f t="shared" si="95"/>
        <v>258.8</v>
      </c>
    </row>
    <row r="3870" spans="1:10" hidden="1" outlineLevel="1" x14ac:dyDescent="0.2">
      <c r="B3870" s="60" t="s">
        <v>885</v>
      </c>
      <c r="C3870" s="78">
        <v>1</v>
      </c>
      <c r="D3870" s="61" t="s">
        <v>158</v>
      </c>
      <c r="E3870" s="90">
        <v>1666.1</v>
      </c>
      <c r="F3870" s="79">
        <v>299.89999999999998</v>
      </c>
      <c r="G3870" s="79">
        <f t="shared" si="94"/>
        <v>1666.1</v>
      </c>
      <c r="H3870" s="79">
        <f t="shared" si="95"/>
        <v>299.89999999999998</v>
      </c>
    </row>
    <row r="3871" spans="1:10" hidden="1" outlineLevel="1" x14ac:dyDescent="0.2">
      <c r="A3871" s="62"/>
      <c r="B3871" s="76" t="s">
        <v>174</v>
      </c>
      <c r="C3871" s="78"/>
      <c r="D3871" s="78"/>
      <c r="E3871" s="79"/>
      <c r="F3871" s="79"/>
      <c r="G3871" s="79">
        <f>SUM(G3863:G3870)</f>
        <v>204041.24</v>
      </c>
      <c r="H3871" s="79">
        <f>SUM(H3863:H3870)</f>
        <v>22751.149999999998</v>
      </c>
      <c r="I3871" s="79">
        <f>SUM(G3871:H3871)</f>
        <v>226792.38999999998</v>
      </c>
    </row>
    <row r="3872" spans="1:10" collapsed="1" x14ac:dyDescent="0.2">
      <c r="A3872" s="62"/>
      <c r="C3872" s="78"/>
      <c r="D3872" s="78"/>
      <c r="E3872" s="79"/>
      <c r="F3872" s="79"/>
      <c r="G3872" s="79"/>
      <c r="H3872" s="79"/>
      <c r="I3872" s="79"/>
    </row>
    <row r="3873" spans="1:10" x14ac:dyDescent="0.2">
      <c r="A3873" s="67">
        <v>117</v>
      </c>
      <c r="B3873" s="68" t="s">
        <v>888</v>
      </c>
      <c r="C3873" s="69"/>
      <c r="D3873" s="69"/>
      <c r="E3873" s="69"/>
      <c r="F3873" s="69"/>
      <c r="G3873" s="69"/>
      <c r="H3873" s="69"/>
      <c r="I3873" s="69"/>
      <c r="J3873" s="70"/>
    </row>
    <row r="3874" spans="1:10" x14ac:dyDescent="0.2">
      <c r="A3874" s="71">
        <f>+A3873+0.01</f>
        <v>117.01</v>
      </c>
      <c r="B3874" s="72" t="s">
        <v>889</v>
      </c>
      <c r="C3874" s="73">
        <v>1</v>
      </c>
      <c r="D3874" s="73" t="s">
        <v>158</v>
      </c>
      <c r="E3874" s="74"/>
      <c r="F3874" s="74"/>
      <c r="G3874" s="74">
        <f>+G3887/C3876</f>
        <v>1832.32</v>
      </c>
      <c r="H3874" s="74">
        <f>+H3887/C3876</f>
        <v>139.22000000000003</v>
      </c>
      <c r="I3874" s="75">
        <f>+H3874+G3874</f>
        <v>1971.54</v>
      </c>
      <c r="J3874" s="66" t="s">
        <v>167</v>
      </c>
    </row>
    <row r="3875" spans="1:10" hidden="1" outlineLevel="1" x14ac:dyDescent="0.2">
      <c r="A3875" s="55"/>
      <c r="B3875" s="77" t="s">
        <v>890</v>
      </c>
      <c r="C3875" s="56"/>
      <c r="D3875" s="56"/>
      <c r="E3875" s="57"/>
      <c r="F3875" s="57"/>
      <c r="G3875" s="57"/>
      <c r="H3875" s="57"/>
      <c r="I3875" s="58"/>
      <c r="J3875" s="63"/>
    </row>
    <row r="3876" spans="1:10" hidden="1" outlineLevel="1" x14ac:dyDescent="0.2">
      <c r="A3876" s="55"/>
      <c r="B3876" s="77" t="s">
        <v>169</v>
      </c>
      <c r="C3876" s="78">
        <v>1</v>
      </c>
      <c r="D3876" s="78" t="s">
        <v>158</v>
      </c>
      <c r="E3876" s="57"/>
      <c r="F3876" s="57"/>
      <c r="G3876" s="57"/>
      <c r="H3876" s="57"/>
      <c r="I3876" s="58"/>
      <c r="J3876" s="63"/>
    </row>
    <row r="3877" spans="1:10" hidden="1" outlineLevel="1" x14ac:dyDescent="0.2">
      <c r="A3877" s="55"/>
      <c r="B3877" s="77" t="s">
        <v>170</v>
      </c>
      <c r="C3877" s="78"/>
      <c r="D3877" s="78"/>
      <c r="E3877" s="57"/>
      <c r="F3877" s="57"/>
      <c r="G3877" s="57"/>
      <c r="H3877" s="57"/>
      <c r="I3877" s="58"/>
      <c r="J3877" s="63"/>
    </row>
    <row r="3878" spans="1:10" hidden="1" outlineLevel="1" x14ac:dyDescent="0.2">
      <c r="B3878" s="76" t="s">
        <v>891</v>
      </c>
      <c r="C3878" s="78">
        <v>1.1499999999999999</v>
      </c>
      <c r="D3878" s="61" t="s">
        <v>158</v>
      </c>
      <c r="E3878" s="79">
        <v>97.46</v>
      </c>
      <c r="F3878" s="79">
        <v>17.54</v>
      </c>
      <c r="G3878" s="79">
        <f t="shared" ref="G3878:G3883" si="96">ROUND((C3878*(E3878)),2)</f>
        <v>112.08</v>
      </c>
      <c r="H3878" s="79">
        <f t="shared" ref="H3878:H3883" si="97">ROUND((C3878*(F3878)),2)</f>
        <v>20.170000000000002</v>
      </c>
    </row>
    <row r="3879" spans="1:10" hidden="1" outlineLevel="1" x14ac:dyDescent="0.2">
      <c r="B3879" s="76" t="s">
        <v>892</v>
      </c>
      <c r="C3879" s="78">
        <v>1</v>
      </c>
      <c r="D3879" s="61" t="s">
        <v>158</v>
      </c>
      <c r="E3879" s="79">
        <v>46.61</v>
      </c>
      <c r="F3879" s="79">
        <v>8.39</v>
      </c>
      <c r="G3879" s="79">
        <f t="shared" si="96"/>
        <v>46.61</v>
      </c>
      <c r="H3879" s="79">
        <f t="shared" si="97"/>
        <v>8.39</v>
      </c>
    </row>
    <row r="3880" spans="1:10" hidden="1" outlineLevel="1" x14ac:dyDescent="0.2">
      <c r="B3880" s="76" t="s">
        <v>893</v>
      </c>
      <c r="C3880" s="78">
        <v>40</v>
      </c>
      <c r="D3880" s="61" t="s">
        <v>894</v>
      </c>
      <c r="E3880" s="79">
        <v>12.92</v>
      </c>
      <c r="F3880" s="79">
        <v>2.33</v>
      </c>
      <c r="G3880" s="79">
        <f t="shared" si="96"/>
        <v>516.79999999999995</v>
      </c>
      <c r="H3880" s="79">
        <f t="shared" si="97"/>
        <v>93.2</v>
      </c>
    </row>
    <row r="3881" spans="1:10" hidden="1" outlineLevel="1" x14ac:dyDescent="0.2">
      <c r="B3881" s="76" t="s">
        <v>895</v>
      </c>
      <c r="C3881" s="78">
        <v>1</v>
      </c>
      <c r="D3881" s="61" t="s">
        <v>158</v>
      </c>
      <c r="E3881" s="79">
        <v>67.8</v>
      </c>
      <c r="F3881" s="79">
        <v>12.2</v>
      </c>
      <c r="G3881" s="79">
        <f t="shared" si="96"/>
        <v>67.8</v>
      </c>
      <c r="H3881" s="79">
        <f t="shared" si="97"/>
        <v>12.2</v>
      </c>
    </row>
    <row r="3882" spans="1:10" hidden="1" outlineLevel="1" x14ac:dyDescent="0.2">
      <c r="B3882" s="76" t="s">
        <v>896</v>
      </c>
      <c r="C3882" s="78">
        <v>0.05</v>
      </c>
      <c r="D3882" s="61" t="s">
        <v>158</v>
      </c>
      <c r="E3882" s="79">
        <v>381.36</v>
      </c>
      <c r="F3882" s="79">
        <v>68.64</v>
      </c>
      <c r="G3882" s="79">
        <f t="shared" si="96"/>
        <v>19.07</v>
      </c>
      <c r="H3882" s="79">
        <f t="shared" si="97"/>
        <v>3.43</v>
      </c>
    </row>
    <row r="3883" spans="1:10" hidden="1" outlineLevel="1" x14ac:dyDescent="0.2">
      <c r="B3883" s="76" t="s">
        <v>897</v>
      </c>
      <c r="C3883" s="78">
        <v>1.2500000000000001E-2</v>
      </c>
      <c r="D3883" s="61" t="s">
        <v>158</v>
      </c>
      <c r="E3883" s="79">
        <v>815.25</v>
      </c>
      <c r="F3883" s="79">
        <v>146.75</v>
      </c>
      <c r="G3883" s="79">
        <f t="shared" si="96"/>
        <v>10.19</v>
      </c>
      <c r="H3883" s="79">
        <f t="shared" si="97"/>
        <v>1.83</v>
      </c>
    </row>
    <row r="3884" spans="1:10" hidden="1" outlineLevel="1" x14ac:dyDescent="0.2">
      <c r="A3884" s="55"/>
      <c r="B3884" s="77" t="s">
        <v>697</v>
      </c>
      <c r="C3884" s="78"/>
      <c r="D3884" s="78"/>
      <c r="E3884" s="57"/>
      <c r="F3884" s="57"/>
      <c r="G3884" s="57"/>
      <c r="H3884" s="57"/>
      <c r="I3884" s="58"/>
      <c r="J3884" s="63"/>
    </row>
    <row r="3885" spans="1:10" hidden="1" outlineLevel="1" x14ac:dyDescent="0.2">
      <c r="B3885" s="76" t="s">
        <v>697</v>
      </c>
      <c r="C3885" s="78">
        <v>1</v>
      </c>
      <c r="D3885" s="61" t="s">
        <v>158</v>
      </c>
      <c r="E3885" s="79">
        <v>731.18</v>
      </c>
      <c r="F3885" s="79">
        <v>0</v>
      </c>
      <c r="G3885" s="79">
        <f>ROUND((C3885*(E3885)),2)</f>
        <v>731.18</v>
      </c>
      <c r="H3885" s="79">
        <f>ROUND((C3885*(F3885)),2)</f>
        <v>0</v>
      </c>
    </row>
    <row r="3886" spans="1:10" hidden="1" outlineLevel="1" x14ac:dyDescent="0.2">
      <c r="B3886" s="76" t="s">
        <v>898</v>
      </c>
      <c r="C3886" s="78">
        <v>20</v>
      </c>
      <c r="D3886" s="61" t="s">
        <v>899</v>
      </c>
      <c r="E3886" s="79">
        <v>328.59</v>
      </c>
      <c r="F3886" s="79">
        <v>0</v>
      </c>
      <c r="G3886" s="79">
        <f>+E3886</f>
        <v>328.59</v>
      </c>
      <c r="H3886" s="79">
        <v>0</v>
      </c>
    </row>
    <row r="3887" spans="1:10" hidden="1" outlineLevel="1" x14ac:dyDescent="0.2">
      <c r="A3887" s="62"/>
      <c r="B3887" s="76" t="s">
        <v>174</v>
      </c>
      <c r="C3887" s="78"/>
      <c r="D3887" s="78"/>
      <c r="E3887" s="79"/>
      <c r="F3887" s="79"/>
      <c r="G3887" s="79">
        <f>SUM(G3878:G3886)</f>
        <v>1832.32</v>
      </c>
      <c r="H3887" s="79">
        <f>SUM(H3878:H3886)</f>
        <v>139.22000000000003</v>
      </c>
      <c r="I3887" s="79">
        <f>SUM(G3887:H3887)</f>
        <v>1971.54</v>
      </c>
    </row>
    <row r="3888" spans="1:10" collapsed="1" x14ac:dyDescent="0.2">
      <c r="A3888" s="62"/>
      <c r="C3888" s="78"/>
      <c r="D3888" s="78"/>
      <c r="E3888" s="79"/>
      <c r="F3888" s="79"/>
      <c r="G3888" s="79"/>
      <c r="H3888" s="79"/>
      <c r="I3888" s="79"/>
    </row>
    <row r="3889" spans="1:10" x14ac:dyDescent="0.2">
      <c r="A3889" s="71">
        <f>+A3874+0.01</f>
        <v>117.02000000000001</v>
      </c>
      <c r="B3889" s="72" t="s">
        <v>900</v>
      </c>
      <c r="C3889" s="73">
        <v>1</v>
      </c>
      <c r="D3889" s="73" t="s">
        <v>158</v>
      </c>
      <c r="E3889" s="74"/>
      <c r="F3889" s="74"/>
      <c r="G3889" s="74">
        <f>+G3903/C3891</f>
        <v>1941.66</v>
      </c>
      <c r="H3889" s="74">
        <f>+H3903/C3891</f>
        <v>155.14000000000001</v>
      </c>
      <c r="I3889" s="75">
        <f>+H3889+G3889</f>
        <v>2096.8000000000002</v>
      </c>
      <c r="J3889" s="66" t="s">
        <v>167</v>
      </c>
    </row>
    <row r="3890" spans="1:10" hidden="1" outlineLevel="1" x14ac:dyDescent="0.2">
      <c r="A3890" s="55"/>
      <c r="B3890" s="76" t="s">
        <v>901</v>
      </c>
      <c r="C3890" s="56"/>
      <c r="D3890" s="56"/>
      <c r="E3890" s="57"/>
      <c r="F3890" s="57"/>
      <c r="G3890" s="57"/>
      <c r="H3890" s="57"/>
      <c r="I3890" s="58"/>
      <c r="J3890" s="63"/>
    </row>
    <row r="3891" spans="1:10" hidden="1" outlineLevel="1" x14ac:dyDescent="0.2">
      <c r="A3891" s="55"/>
      <c r="B3891" s="77" t="s">
        <v>169</v>
      </c>
      <c r="C3891" s="78">
        <v>1</v>
      </c>
      <c r="D3891" s="78" t="s">
        <v>158</v>
      </c>
      <c r="I3891" s="58"/>
      <c r="J3891" s="63"/>
    </row>
    <row r="3892" spans="1:10" hidden="1" outlineLevel="1" x14ac:dyDescent="0.2">
      <c r="A3892" s="55"/>
      <c r="B3892" s="77" t="s">
        <v>170</v>
      </c>
      <c r="C3892" s="78"/>
      <c r="D3892" s="78"/>
      <c r="I3892" s="58"/>
      <c r="J3892" s="63"/>
    </row>
    <row r="3893" spans="1:10" hidden="1" outlineLevel="1" x14ac:dyDescent="0.2">
      <c r="A3893" s="55"/>
      <c r="B3893" s="76" t="s">
        <v>891</v>
      </c>
      <c r="C3893" s="78">
        <v>1.1499999999999999</v>
      </c>
      <c r="D3893" s="61" t="s">
        <v>158</v>
      </c>
      <c r="E3893" s="79">
        <v>97.46</v>
      </c>
      <c r="F3893" s="79">
        <v>17.54</v>
      </c>
      <c r="G3893" s="79">
        <f t="shared" ref="G3893:G3899" si="98">ROUND((C3893*(E3893)),2)</f>
        <v>112.08</v>
      </c>
      <c r="H3893" s="79">
        <f>ROUND((C3893*(F3893)),2)</f>
        <v>20.170000000000002</v>
      </c>
      <c r="I3893" s="58"/>
      <c r="J3893" s="63"/>
    </row>
    <row r="3894" spans="1:10" hidden="1" outlineLevel="1" x14ac:dyDescent="0.2">
      <c r="B3894" s="76" t="s">
        <v>902</v>
      </c>
      <c r="C3894" s="78">
        <v>1</v>
      </c>
      <c r="D3894" s="61" t="s">
        <v>158</v>
      </c>
      <c r="E3894" s="79">
        <v>38.46</v>
      </c>
      <c r="F3894" s="79">
        <v>6.92</v>
      </c>
      <c r="G3894" s="79">
        <f t="shared" si="98"/>
        <v>38.46</v>
      </c>
      <c r="H3894" s="79">
        <f t="shared" ref="H3894:H3899" si="99">ROUND((C3894*(F3894)),2)</f>
        <v>6.92</v>
      </c>
    </row>
    <row r="3895" spans="1:10" hidden="1" outlineLevel="1" x14ac:dyDescent="0.2">
      <c r="B3895" s="76" t="s">
        <v>893</v>
      </c>
      <c r="C3895" s="78">
        <v>40</v>
      </c>
      <c r="D3895" s="61" t="s">
        <v>894</v>
      </c>
      <c r="E3895" s="79">
        <v>12.92</v>
      </c>
      <c r="F3895" s="79">
        <v>2.33</v>
      </c>
      <c r="G3895" s="79">
        <f t="shared" si="98"/>
        <v>516.79999999999995</v>
      </c>
      <c r="H3895" s="79">
        <f t="shared" si="99"/>
        <v>93.2</v>
      </c>
    </row>
    <row r="3896" spans="1:10" hidden="1" outlineLevel="1" x14ac:dyDescent="0.2">
      <c r="B3896" s="76" t="s">
        <v>903</v>
      </c>
      <c r="C3896" s="78">
        <v>1</v>
      </c>
      <c r="D3896" s="61" t="s">
        <v>158</v>
      </c>
      <c r="E3896" s="79">
        <v>143.22</v>
      </c>
      <c r="F3896" s="79">
        <v>25.78</v>
      </c>
      <c r="G3896" s="79">
        <f t="shared" si="98"/>
        <v>143.22</v>
      </c>
      <c r="H3896" s="79">
        <f t="shared" si="99"/>
        <v>25.78</v>
      </c>
    </row>
    <row r="3897" spans="1:10" hidden="1" outlineLevel="1" x14ac:dyDescent="0.2">
      <c r="B3897" s="76" t="s">
        <v>904</v>
      </c>
      <c r="C3897" s="78">
        <v>1</v>
      </c>
      <c r="D3897" s="61" t="s">
        <v>158</v>
      </c>
      <c r="E3897" s="79">
        <v>21.19</v>
      </c>
      <c r="F3897" s="79">
        <v>3.81</v>
      </c>
      <c r="G3897" s="79">
        <f t="shared" si="98"/>
        <v>21.19</v>
      </c>
      <c r="H3897" s="79">
        <f t="shared" si="99"/>
        <v>3.81</v>
      </c>
    </row>
    <row r="3898" spans="1:10" hidden="1" outlineLevel="1" x14ac:dyDescent="0.2">
      <c r="B3898" s="76" t="s">
        <v>896</v>
      </c>
      <c r="C3898" s="78">
        <v>0.05</v>
      </c>
      <c r="D3898" s="61" t="s">
        <v>158</v>
      </c>
      <c r="E3898" s="79">
        <v>381.36</v>
      </c>
      <c r="F3898" s="79">
        <v>68.64</v>
      </c>
      <c r="G3898" s="79">
        <f t="shared" si="98"/>
        <v>19.07</v>
      </c>
      <c r="H3898" s="79">
        <f t="shared" si="99"/>
        <v>3.43</v>
      </c>
    </row>
    <row r="3899" spans="1:10" ht="15.75" hidden="1" customHeight="1" outlineLevel="1" x14ac:dyDescent="0.2">
      <c r="B3899" s="76" t="s">
        <v>905</v>
      </c>
      <c r="C3899" s="78">
        <v>1.2500000000000001E-2</v>
      </c>
      <c r="D3899" s="61" t="s">
        <v>158</v>
      </c>
      <c r="E3899" s="79">
        <v>815.25</v>
      </c>
      <c r="F3899" s="79">
        <v>146.75</v>
      </c>
      <c r="G3899" s="79">
        <f t="shared" si="98"/>
        <v>10.19</v>
      </c>
      <c r="H3899" s="79">
        <f t="shared" si="99"/>
        <v>1.83</v>
      </c>
    </row>
    <row r="3900" spans="1:10" hidden="1" outlineLevel="1" x14ac:dyDescent="0.2">
      <c r="A3900" s="55"/>
      <c r="B3900" s="77" t="s">
        <v>697</v>
      </c>
      <c r="C3900" s="78"/>
      <c r="D3900" s="78"/>
      <c r="E3900" s="57"/>
      <c r="F3900" s="57"/>
      <c r="G3900" s="57"/>
      <c r="H3900" s="57"/>
      <c r="I3900" s="58"/>
      <c r="J3900" s="63"/>
    </row>
    <row r="3901" spans="1:10" hidden="1" outlineLevel="1" x14ac:dyDescent="0.2">
      <c r="B3901" s="76" t="s">
        <v>906</v>
      </c>
      <c r="C3901" s="78">
        <v>1</v>
      </c>
      <c r="D3901" s="61" t="s">
        <v>158</v>
      </c>
      <c r="E3901" s="79">
        <v>731.18</v>
      </c>
      <c r="F3901" s="79">
        <v>0</v>
      </c>
      <c r="G3901" s="79">
        <f>ROUND((C3901*(E3901)),2)</f>
        <v>731.18</v>
      </c>
      <c r="H3901" s="79">
        <f>ROUND((C3899*(F3901)),2)</f>
        <v>0</v>
      </c>
    </row>
    <row r="3902" spans="1:10" hidden="1" outlineLevel="1" x14ac:dyDescent="0.2">
      <c r="B3902" s="76" t="s">
        <v>898</v>
      </c>
      <c r="C3902" s="78">
        <v>20</v>
      </c>
      <c r="D3902" s="61" t="s">
        <v>899</v>
      </c>
      <c r="E3902" s="79">
        <v>349.47</v>
      </c>
      <c r="F3902" s="79">
        <v>0</v>
      </c>
      <c r="G3902" s="79">
        <f>+E3902</f>
        <v>349.47</v>
      </c>
      <c r="H3902" s="79">
        <v>0</v>
      </c>
    </row>
    <row r="3903" spans="1:10" hidden="1" outlineLevel="1" x14ac:dyDescent="0.2">
      <c r="A3903" s="62"/>
      <c r="B3903" s="76" t="s">
        <v>174</v>
      </c>
      <c r="C3903" s="78"/>
      <c r="D3903" s="78"/>
      <c r="E3903" s="79"/>
      <c r="F3903" s="79"/>
      <c r="G3903" s="79">
        <f>SUM(G3893:G3902)</f>
        <v>1941.66</v>
      </c>
      <c r="H3903" s="79">
        <f>SUM(H3893:H3902)</f>
        <v>155.14000000000001</v>
      </c>
      <c r="I3903" s="79">
        <f>SUM(G3903:H3903)</f>
        <v>2096.8000000000002</v>
      </c>
    </row>
    <row r="3904" spans="1:10" collapsed="1" x14ac:dyDescent="0.2">
      <c r="A3904" s="62"/>
      <c r="C3904" s="78"/>
      <c r="D3904" s="78"/>
      <c r="E3904" s="79"/>
      <c r="F3904" s="79"/>
      <c r="G3904" s="79"/>
      <c r="H3904" s="79"/>
      <c r="I3904" s="79"/>
    </row>
    <row r="3905" spans="1:10" x14ac:dyDescent="0.2">
      <c r="A3905" s="71">
        <f>+A3889+0.01</f>
        <v>117.03000000000002</v>
      </c>
      <c r="B3905" s="72" t="s">
        <v>907</v>
      </c>
      <c r="C3905" s="73">
        <v>1</v>
      </c>
      <c r="D3905" s="73" t="s">
        <v>158</v>
      </c>
      <c r="E3905" s="74"/>
      <c r="F3905" s="74"/>
      <c r="G3905" s="74">
        <f>+G3919/C3907</f>
        <v>2536.85</v>
      </c>
      <c r="H3905" s="74">
        <f>+H3919/C3907</f>
        <v>214.86000000000004</v>
      </c>
      <c r="I3905" s="75">
        <f>+H3905+G3905</f>
        <v>2751.71</v>
      </c>
      <c r="J3905" s="66" t="s">
        <v>167</v>
      </c>
    </row>
    <row r="3906" spans="1:10" hidden="1" outlineLevel="1" x14ac:dyDescent="0.2">
      <c r="A3906" s="55"/>
      <c r="B3906" s="76" t="s">
        <v>908</v>
      </c>
      <c r="C3906" s="56"/>
      <c r="D3906" s="56"/>
      <c r="E3906" s="57"/>
      <c r="F3906" s="57"/>
      <c r="G3906" s="57"/>
      <c r="H3906" s="57"/>
      <c r="I3906" s="58"/>
      <c r="J3906" s="63"/>
    </row>
    <row r="3907" spans="1:10" hidden="1" outlineLevel="1" x14ac:dyDescent="0.2">
      <c r="A3907" s="55"/>
      <c r="B3907" s="77" t="s">
        <v>169</v>
      </c>
      <c r="C3907" s="78">
        <v>1</v>
      </c>
      <c r="D3907" s="78" t="s">
        <v>158</v>
      </c>
      <c r="I3907" s="58"/>
      <c r="J3907" s="63"/>
    </row>
    <row r="3908" spans="1:10" hidden="1" outlineLevel="1" x14ac:dyDescent="0.2">
      <c r="A3908" s="55"/>
      <c r="B3908" s="77" t="s">
        <v>170</v>
      </c>
      <c r="C3908" s="78"/>
      <c r="D3908" s="78"/>
      <c r="I3908" s="58"/>
      <c r="J3908" s="63"/>
    </row>
    <row r="3909" spans="1:10" hidden="1" outlineLevel="1" x14ac:dyDescent="0.2">
      <c r="A3909" s="55"/>
      <c r="B3909" s="76" t="s">
        <v>891</v>
      </c>
      <c r="C3909" s="78">
        <v>1.1499999999999999</v>
      </c>
      <c r="D3909" s="61" t="s">
        <v>158</v>
      </c>
      <c r="E3909" s="79">
        <v>97.46</v>
      </c>
      <c r="F3909" s="79">
        <v>17.54</v>
      </c>
      <c r="G3909" s="79">
        <f t="shared" ref="G3909:G3915" si="100">ROUND((C3909*(E3909)),2)</f>
        <v>112.08</v>
      </c>
      <c r="H3909" s="79">
        <f>ROUND((C3909*(F3909)),2)</f>
        <v>20.170000000000002</v>
      </c>
      <c r="I3909" s="58"/>
      <c r="J3909" s="63"/>
    </row>
    <row r="3910" spans="1:10" hidden="1" outlineLevel="1" x14ac:dyDescent="0.2">
      <c r="B3910" s="76" t="s">
        <v>902</v>
      </c>
      <c r="C3910" s="78">
        <v>1</v>
      </c>
      <c r="D3910" s="61" t="s">
        <v>158</v>
      </c>
      <c r="E3910" s="79">
        <v>38.46</v>
      </c>
      <c r="F3910" s="79">
        <v>6.92</v>
      </c>
      <c r="G3910" s="79">
        <f t="shared" si="100"/>
        <v>38.46</v>
      </c>
      <c r="H3910" s="79">
        <f t="shared" ref="H3910:H3915" si="101">ROUND((C3910*(F3910)),2)</f>
        <v>6.92</v>
      </c>
    </row>
    <row r="3911" spans="1:10" hidden="1" outlineLevel="1" x14ac:dyDescent="0.2">
      <c r="B3911" s="76" t="s">
        <v>893</v>
      </c>
      <c r="C3911" s="78">
        <v>60</v>
      </c>
      <c r="D3911" s="61" t="s">
        <v>894</v>
      </c>
      <c r="E3911" s="79">
        <v>12.92</v>
      </c>
      <c r="F3911" s="79">
        <v>2.33</v>
      </c>
      <c r="G3911" s="79">
        <f t="shared" si="100"/>
        <v>775.2</v>
      </c>
      <c r="H3911" s="79">
        <f t="shared" si="101"/>
        <v>139.80000000000001</v>
      </c>
    </row>
    <row r="3912" spans="1:10" hidden="1" outlineLevel="1" x14ac:dyDescent="0.2">
      <c r="B3912" s="76" t="s">
        <v>909</v>
      </c>
      <c r="C3912" s="78">
        <v>1</v>
      </c>
      <c r="D3912" s="61" t="s">
        <v>158</v>
      </c>
      <c r="E3912" s="79">
        <v>216.1</v>
      </c>
      <c r="F3912" s="79">
        <v>38.9</v>
      </c>
      <c r="G3912" s="79">
        <f t="shared" si="100"/>
        <v>216.1</v>
      </c>
      <c r="H3912" s="79">
        <f t="shared" si="101"/>
        <v>38.9</v>
      </c>
    </row>
    <row r="3913" spans="1:10" hidden="1" outlineLevel="1" x14ac:dyDescent="0.2">
      <c r="B3913" s="76" t="s">
        <v>904</v>
      </c>
      <c r="C3913" s="78">
        <v>1</v>
      </c>
      <c r="D3913" s="61" t="s">
        <v>158</v>
      </c>
      <c r="E3913" s="79">
        <v>21.19</v>
      </c>
      <c r="F3913" s="79">
        <v>3.81</v>
      </c>
      <c r="G3913" s="79">
        <f t="shared" si="100"/>
        <v>21.19</v>
      </c>
      <c r="H3913" s="79">
        <f t="shared" si="101"/>
        <v>3.81</v>
      </c>
    </row>
    <row r="3914" spans="1:10" hidden="1" outlineLevel="1" x14ac:dyDescent="0.2">
      <c r="B3914" s="76" t="s">
        <v>896</v>
      </c>
      <c r="C3914" s="78">
        <v>0.05</v>
      </c>
      <c r="D3914" s="61" t="s">
        <v>158</v>
      </c>
      <c r="E3914" s="79">
        <v>381.36</v>
      </c>
      <c r="F3914" s="79">
        <v>68.64</v>
      </c>
      <c r="G3914" s="79">
        <f t="shared" si="100"/>
        <v>19.07</v>
      </c>
      <c r="H3914" s="79">
        <f t="shared" si="101"/>
        <v>3.43</v>
      </c>
    </row>
    <row r="3915" spans="1:10" hidden="1" outlineLevel="1" x14ac:dyDescent="0.2">
      <c r="B3915" s="76" t="s">
        <v>905</v>
      </c>
      <c r="C3915" s="78">
        <v>1.2500000000000001E-2</v>
      </c>
      <c r="D3915" s="61" t="s">
        <v>158</v>
      </c>
      <c r="E3915" s="79">
        <v>815.25</v>
      </c>
      <c r="F3915" s="79">
        <v>146.75</v>
      </c>
      <c r="G3915" s="79">
        <f t="shared" si="100"/>
        <v>10.19</v>
      </c>
      <c r="H3915" s="79">
        <f t="shared" si="101"/>
        <v>1.83</v>
      </c>
    </row>
    <row r="3916" spans="1:10" hidden="1" outlineLevel="1" x14ac:dyDescent="0.2">
      <c r="A3916" s="55"/>
      <c r="B3916" s="77" t="s">
        <v>697</v>
      </c>
      <c r="C3916" s="78"/>
      <c r="D3916" s="78"/>
      <c r="E3916" s="57"/>
      <c r="F3916" s="57"/>
      <c r="G3916" s="57"/>
      <c r="H3916" s="57"/>
      <c r="I3916" s="58"/>
      <c r="J3916" s="63"/>
    </row>
    <row r="3917" spans="1:10" hidden="1" outlineLevel="1" x14ac:dyDescent="0.2">
      <c r="B3917" s="76" t="s">
        <v>910</v>
      </c>
      <c r="C3917" s="78">
        <v>1</v>
      </c>
      <c r="D3917" s="61" t="s">
        <v>158</v>
      </c>
      <c r="E3917" s="79">
        <v>885.94</v>
      </c>
      <c r="F3917" s="79">
        <v>0</v>
      </c>
      <c r="G3917" s="79">
        <f>ROUND((C3917*(E3917)),2)</f>
        <v>885.94</v>
      </c>
      <c r="H3917" s="79">
        <f>ROUND((C3915*(F3917)),2)</f>
        <v>0</v>
      </c>
    </row>
    <row r="3918" spans="1:10" hidden="1" outlineLevel="1" x14ac:dyDescent="0.2">
      <c r="B3918" s="76" t="s">
        <v>898</v>
      </c>
      <c r="C3918" s="78">
        <v>20</v>
      </c>
      <c r="D3918" s="61" t="s">
        <v>899</v>
      </c>
      <c r="E3918" s="79">
        <v>458.62</v>
      </c>
      <c r="F3918" s="79">
        <v>0</v>
      </c>
      <c r="G3918" s="79">
        <f>+E3918</f>
        <v>458.62</v>
      </c>
      <c r="H3918" s="79">
        <v>0</v>
      </c>
    </row>
    <row r="3919" spans="1:10" hidden="1" outlineLevel="1" x14ac:dyDescent="0.2">
      <c r="A3919" s="62"/>
      <c r="B3919" s="76" t="s">
        <v>174</v>
      </c>
      <c r="C3919" s="78"/>
      <c r="D3919" s="78"/>
      <c r="E3919" s="79"/>
      <c r="F3919" s="79"/>
      <c r="G3919" s="79">
        <f>SUM(G3909:G3918)</f>
        <v>2536.85</v>
      </c>
      <c r="H3919" s="79">
        <f>SUM(H3909:H3918)</f>
        <v>214.86000000000004</v>
      </c>
      <c r="I3919" s="79">
        <f>SUM(G3919:H3919)</f>
        <v>2751.71</v>
      </c>
    </row>
    <row r="3920" spans="1:10" collapsed="1" x14ac:dyDescent="0.2">
      <c r="A3920" s="62"/>
      <c r="C3920" s="78"/>
      <c r="D3920" s="78"/>
      <c r="E3920" s="79"/>
      <c r="F3920" s="79"/>
      <c r="G3920" s="79"/>
      <c r="H3920" s="79"/>
      <c r="I3920" s="79"/>
    </row>
    <row r="3921" spans="1:10" x14ac:dyDescent="0.2">
      <c r="A3921" s="71">
        <f>+A3905+0.01</f>
        <v>117.04000000000002</v>
      </c>
      <c r="B3921" s="72" t="s">
        <v>911</v>
      </c>
      <c r="C3921" s="73">
        <v>1</v>
      </c>
      <c r="D3921" s="73" t="s">
        <v>158</v>
      </c>
      <c r="E3921" s="74"/>
      <c r="F3921" s="74"/>
      <c r="G3921" s="74">
        <f>+G3935/C3923</f>
        <v>3004.12</v>
      </c>
      <c r="H3921" s="74">
        <f>+H3935/C3923</f>
        <v>265.27</v>
      </c>
      <c r="I3921" s="75">
        <f>+H3921+G3921</f>
        <v>3269.39</v>
      </c>
      <c r="J3921" s="66" t="s">
        <v>167</v>
      </c>
    </row>
    <row r="3922" spans="1:10" hidden="1" outlineLevel="1" x14ac:dyDescent="0.2">
      <c r="A3922" s="55"/>
      <c r="B3922" s="76" t="s">
        <v>912</v>
      </c>
      <c r="C3922" s="56"/>
      <c r="D3922" s="56"/>
      <c r="E3922" s="57"/>
      <c r="F3922" s="57"/>
      <c r="G3922" s="57"/>
      <c r="H3922" s="57"/>
      <c r="I3922" s="58"/>
      <c r="J3922" s="63"/>
    </row>
    <row r="3923" spans="1:10" hidden="1" outlineLevel="1" x14ac:dyDescent="0.2">
      <c r="A3923" s="55"/>
      <c r="B3923" s="77" t="s">
        <v>169</v>
      </c>
      <c r="C3923" s="78">
        <v>1</v>
      </c>
      <c r="D3923" s="78" t="s">
        <v>158</v>
      </c>
      <c r="I3923" s="58"/>
      <c r="J3923" s="63"/>
    </row>
    <row r="3924" spans="1:10" hidden="1" outlineLevel="1" x14ac:dyDescent="0.2">
      <c r="A3924" s="55"/>
      <c r="B3924" s="77" t="s">
        <v>170</v>
      </c>
      <c r="C3924" s="78"/>
      <c r="D3924" s="78"/>
      <c r="I3924" s="58"/>
      <c r="J3924" s="63"/>
    </row>
    <row r="3925" spans="1:10" hidden="1" outlineLevel="1" x14ac:dyDescent="0.2">
      <c r="A3925" s="55"/>
      <c r="B3925" s="76" t="s">
        <v>891</v>
      </c>
      <c r="C3925" s="78">
        <v>1.1499999999999999</v>
      </c>
      <c r="D3925" s="61" t="s">
        <v>158</v>
      </c>
      <c r="E3925" s="79">
        <v>97.46</v>
      </c>
      <c r="F3925" s="79">
        <v>17.54</v>
      </c>
      <c r="G3925" s="79">
        <f t="shared" ref="G3925:G3931" si="102">ROUND((C3925*(E3925)),2)</f>
        <v>112.08</v>
      </c>
      <c r="H3925" s="79">
        <f>ROUND((C3925*(F3925)),2)</f>
        <v>20.170000000000002</v>
      </c>
      <c r="I3925" s="58"/>
      <c r="J3925" s="63"/>
    </row>
    <row r="3926" spans="1:10" hidden="1" outlineLevel="1" x14ac:dyDescent="0.2">
      <c r="B3926" s="76" t="s">
        <v>902</v>
      </c>
      <c r="C3926" s="78">
        <v>1</v>
      </c>
      <c r="D3926" s="61" t="s">
        <v>158</v>
      </c>
      <c r="E3926" s="79">
        <v>38.46</v>
      </c>
      <c r="F3926" s="79">
        <v>6.92</v>
      </c>
      <c r="G3926" s="79">
        <f t="shared" si="102"/>
        <v>38.46</v>
      </c>
      <c r="H3926" s="79">
        <f t="shared" ref="H3926:H3931" si="103">ROUND((C3926*(F3926)),2)</f>
        <v>6.92</v>
      </c>
    </row>
    <row r="3927" spans="1:10" hidden="1" outlineLevel="1" x14ac:dyDescent="0.2">
      <c r="B3927" s="76" t="s">
        <v>893</v>
      </c>
      <c r="C3927" s="78">
        <v>80</v>
      </c>
      <c r="D3927" s="61" t="s">
        <v>894</v>
      </c>
      <c r="E3927" s="79">
        <v>12.92</v>
      </c>
      <c r="F3927" s="79">
        <v>2.33</v>
      </c>
      <c r="G3927" s="79">
        <f t="shared" si="102"/>
        <v>1033.5999999999999</v>
      </c>
      <c r="H3927" s="79">
        <f t="shared" si="103"/>
        <v>186.4</v>
      </c>
    </row>
    <row r="3928" spans="1:10" hidden="1" outlineLevel="1" x14ac:dyDescent="0.2">
      <c r="B3928" s="76" t="s">
        <v>913</v>
      </c>
      <c r="C3928" s="78">
        <v>1</v>
      </c>
      <c r="D3928" s="61" t="s">
        <v>158</v>
      </c>
      <c r="E3928" s="79">
        <v>237.29</v>
      </c>
      <c r="F3928" s="79">
        <v>42.71</v>
      </c>
      <c r="G3928" s="79">
        <f t="shared" si="102"/>
        <v>237.29</v>
      </c>
      <c r="H3928" s="79">
        <f t="shared" si="103"/>
        <v>42.71</v>
      </c>
    </row>
    <row r="3929" spans="1:10" hidden="1" outlineLevel="1" x14ac:dyDescent="0.2">
      <c r="B3929" s="76" t="s">
        <v>904</v>
      </c>
      <c r="C3929" s="78">
        <v>1</v>
      </c>
      <c r="D3929" s="61" t="s">
        <v>158</v>
      </c>
      <c r="E3929" s="79">
        <v>21.19</v>
      </c>
      <c r="F3929" s="79">
        <v>3.81</v>
      </c>
      <c r="G3929" s="79">
        <f t="shared" si="102"/>
        <v>21.19</v>
      </c>
      <c r="H3929" s="79">
        <f t="shared" si="103"/>
        <v>3.81</v>
      </c>
    </row>
    <row r="3930" spans="1:10" hidden="1" outlineLevel="1" x14ac:dyDescent="0.2">
      <c r="B3930" s="76" t="s">
        <v>896</v>
      </c>
      <c r="C3930" s="78">
        <v>0.05</v>
      </c>
      <c r="D3930" s="61" t="s">
        <v>158</v>
      </c>
      <c r="E3930" s="79">
        <v>381.36</v>
      </c>
      <c r="F3930" s="79">
        <v>68.64</v>
      </c>
      <c r="G3930" s="79">
        <f t="shared" si="102"/>
        <v>19.07</v>
      </c>
      <c r="H3930" s="79">
        <f t="shared" si="103"/>
        <v>3.43</v>
      </c>
    </row>
    <row r="3931" spans="1:10" hidden="1" outlineLevel="1" x14ac:dyDescent="0.2">
      <c r="B3931" s="76" t="s">
        <v>897</v>
      </c>
      <c r="C3931" s="78">
        <v>1.2500000000000001E-2</v>
      </c>
      <c r="D3931" s="61" t="s">
        <v>158</v>
      </c>
      <c r="E3931" s="79">
        <v>815.25</v>
      </c>
      <c r="F3931" s="79">
        <v>146.75</v>
      </c>
      <c r="G3931" s="79">
        <f t="shared" si="102"/>
        <v>10.19</v>
      </c>
      <c r="H3931" s="79">
        <f t="shared" si="103"/>
        <v>1.83</v>
      </c>
    </row>
    <row r="3932" spans="1:10" hidden="1" outlineLevel="1" x14ac:dyDescent="0.2">
      <c r="A3932" s="55"/>
      <c r="B3932" s="77" t="s">
        <v>697</v>
      </c>
      <c r="C3932" s="78"/>
      <c r="D3932" s="78"/>
      <c r="E3932" s="57"/>
      <c r="F3932" s="57"/>
      <c r="G3932" s="57"/>
      <c r="H3932" s="57"/>
      <c r="I3932" s="58"/>
      <c r="J3932" s="63"/>
    </row>
    <row r="3933" spans="1:10" hidden="1" outlineLevel="1" x14ac:dyDescent="0.2">
      <c r="B3933" s="76" t="s">
        <v>914</v>
      </c>
      <c r="C3933" s="78">
        <v>1</v>
      </c>
      <c r="D3933" s="61" t="s">
        <v>158</v>
      </c>
      <c r="E3933" s="79">
        <v>987.34</v>
      </c>
      <c r="F3933" s="79">
        <v>0</v>
      </c>
      <c r="G3933" s="79">
        <f>ROUND((C3933*(E3933)),2)</f>
        <v>987.34</v>
      </c>
      <c r="H3933" s="79">
        <f>ROUND((C3931*(F3933)),2)</f>
        <v>0</v>
      </c>
    </row>
    <row r="3934" spans="1:10" hidden="1" outlineLevel="1" x14ac:dyDescent="0.2">
      <c r="B3934" s="76" t="s">
        <v>898</v>
      </c>
      <c r="C3934" s="78">
        <v>20</v>
      </c>
      <c r="D3934" s="61" t="s">
        <v>899</v>
      </c>
      <c r="E3934" s="79">
        <v>544.9</v>
      </c>
      <c r="F3934" s="79">
        <v>0</v>
      </c>
      <c r="G3934" s="79">
        <f>+E3934</f>
        <v>544.9</v>
      </c>
      <c r="H3934" s="79">
        <v>0</v>
      </c>
    </row>
    <row r="3935" spans="1:10" hidden="1" outlineLevel="1" x14ac:dyDescent="0.2">
      <c r="A3935" s="62"/>
      <c r="B3935" s="76" t="s">
        <v>174</v>
      </c>
      <c r="C3935" s="78"/>
      <c r="D3935" s="78"/>
      <c r="E3935" s="79"/>
      <c r="F3935" s="79"/>
      <c r="G3935" s="79">
        <f>SUM(G3925:G3934)</f>
        <v>3004.12</v>
      </c>
      <c r="H3935" s="79">
        <f>SUM(H3925:H3934)</f>
        <v>265.27</v>
      </c>
      <c r="I3935" s="79">
        <f>SUM(G3935:H3935)</f>
        <v>3269.39</v>
      </c>
    </row>
    <row r="3936" spans="1:10" collapsed="1" x14ac:dyDescent="0.2">
      <c r="A3936" s="62"/>
      <c r="C3936" s="78"/>
      <c r="D3936" s="78"/>
      <c r="E3936" s="79"/>
      <c r="F3936" s="79"/>
      <c r="G3936" s="79"/>
      <c r="H3936" s="79"/>
      <c r="I3936" s="79"/>
    </row>
    <row r="3937" spans="1:10" x14ac:dyDescent="0.2">
      <c r="A3937" s="71">
        <f>+A3921+0.01</f>
        <v>117.05000000000003</v>
      </c>
      <c r="B3937" s="72" t="s">
        <v>915</v>
      </c>
      <c r="C3937" s="73">
        <v>1</v>
      </c>
      <c r="D3937" s="73" t="s">
        <v>158</v>
      </c>
      <c r="E3937" s="74"/>
      <c r="F3937" s="74"/>
      <c r="G3937" s="74">
        <f>+G3951/C3939</f>
        <v>2416.3900000000003</v>
      </c>
      <c r="H3937" s="74">
        <f>+H3951/C3939</f>
        <v>197.32000000000002</v>
      </c>
      <c r="I3937" s="75">
        <f>+H3937+G3937</f>
        <v>2613.7100000000005</v>
      </c>
      <c r="J3937" s="66" t="s">
        <v>167</v>
      </c>
    </row>
    <row r="3938" spans="1:10" hidden="1" outlineLevel="1" x14ac:dyDescent="0.2">
      <c r="A3938" s="55"/>
      <c r="B3938" s="76" t="s">
        <v>916</v>
      </c>
      <c r="C3938" s="56"/>
      <c r="D3938" s="56"/>
      <c r="E3938" s="57"/>
      <c r="F3938" s="57"/>
      <c r="G3938" s="57"/>
      <c r="H3938" s="57"/>
      <c r="I3938" s="58"/>
      <c r="J3938" s="63"/>
    </row>
    <row r="3939" spans="1:10" hidden="1" outlineLevel="1" x14ac:dyDescent="0.2">
      <c r="A3939" s="55"/>
      <c r="B3939" s="77" t="s">
        <v>169</v>
      </c>
      <c r="C3939" s="78">
        <v>1</v>
      </c>
      <c r="D3939" s="78" t="s">
        <v>158</v>
      </c>
      <c r="I3939" s="58"/>
      <c r="J3939" s="63"/>
    </row>
    <row r="3940" spans="1:10" hidden="1" outlineLevel="1" x14ac:dyDescent="0.2">
      <c r="A3940" s="55"/>
      <c r="B3940" s="77" t="s">
        <v>170</v>
      </c>
      <c r="C3940" s="78"/>
      <c r="D3940" s="78"/>
      <c r="I3940" s="58"/>
      <c r="J3940" s="63"/>
    </row>
    <row r="3941" spans="1:10" hidden="1" outlineLevel="1" x14ac:dyDescent="0.2">
      <c r="A3941" s="55"/>
      <c r="B3941" s="76" t="s">
        <v>891</v>
      </c>
      <c r="C3941" s="78">
        <v>1.1499999999999999</v>
      </c>
      <c r="D3941" s="61" t="s">
        <v>158</v>
      </c>
      <c r="E3941" s="79">
        <v>97.46</v>
      </c>
      <c r="F3941" s="79">
        <v>17.54</v>
      </c>
      <c r="G3941" s="79">
        <f t="shared" ref="G3941:G3947" si="104">ROUND((C3941*(E3941)),2)</f>
        <v>112.08</v>
      </c>
      <c r="H3941" s="79">
        <f>ROUND((C3941*(F3941)),2)</f>
        <v>20.170000000000002</v>
      </c>
      <c r="I3941" s="58"/>
      <c r="J3941" s="63"/>
    </row>
    <row r="3942" spans="1:10" hidden="1" outlineLevel="1" x14ac:dyDescent="0.2">
      <c r="B3942" s="76" t="s">
        <v>902</v>
      </c>
      <c r="C3942" s="78">
        <v>1</v>
      </c>
      <c r="D3942" s="61" t="s">
        <v>158</v>
      </c>
      <c r="E3942" s="79">
        <v>38.46</v>
      </c>
      <c r="F3942" s="79">
        <v>6.92</v>
      </c>
      <c r="G3942" s="79">
        <f t="shared" si="104"/>
        <v>38.46</v>
      </c>
      <c r="H3942" s="79">
        <f t="shared" ref="H3942:H3947" si="105">ROUND((C3942*(F3942)),2)</f>
        <v>6.92</v>
      </c>
    </row>
    <row r="3943" spans="1:10" hidden="1" outlineLevel="1" x14ac:dyDescent="0.2">
      <c r="B3943" s="76" t="s">
        <v>893</v>
      </c>
      <c r="C3943" s="78">
        <v>60</v>
      </c>
      <c r="D3943" s="61" t="s">
        <v>894</v>
      </c>
      <c r="E3943" s="79">
        <v>12.92</v>
      </c>
      <c r="F3943" s="79">
        <v>2.33</v>
      </c>
      <c r="G3943" s="79">
        <f t="shared" si="104"/>
        <v>775.2</v>
      </c>
      <c r="H3943" s="79">
        <f t="shared" si="105"/>
        <v>139.80000000000001</v>
      </c>
    </row>
    <row r="3944" spans="1:10" hidden="1" outlineLevel="1" x14ac:dyDescent="0.2">
      <c r="B3944" s="76" t="s">
        <v>917</v>
      </c>
      <c r="C3944" s="78">
        <v>1</v>
      </c>
      <c r="D3944" s="61" t="s">
        <v>158</v>
      </c>
      <c r="E3944" s="79">
        <v>118.64</v>
      </c>
      <c r="F3944" s="79">
        <v>21.36</v>
      </c>
      <c r="G3944" s="79">
        <f t="shared" si="104"/>
        <v>118.64</v>
      </c>
      <c r="H3944" s="79">
        <f t="shared" si="105"/>
        <v>21.36</v>
      </c>
    </row>
    <row r="3945" spans="1:10" hidden="1" outlineLevel="1" x14ac:dyDescent="0.2">
      <c r="B3945" s="76" t="s">
        <v>904</v>
      </c>
      <c r="C3945" s="78">
        <v>1</v>
      </c>
      <c r="D3945" s="61" t="s">
        <v>158</v>
      </c>
      <c r="E3945" s="79">
        <v>21.19</v>
      </c>
      <c r="F3945" s="79">
        <v>3.81</v>
      </c>
      <c r="G3945" s="79">
        <f t="shared" si="104"/>
        <v>21.19</v>
      </c>
      <c r="H3945" s="79">
        <f t="shared" si="105"/>
        <v>3.81</v>
      </c>
    </row>
    <row r="3946" spans="1:10" hidden="1" outlineLevel="1" x14ac:dyDescent="0.2">
      <c r="B3946" s="76" t="s">
        <v>896</v>
      </c>
      <c r="C3946" s="78">
        <v>0.05</v>
      </c>
      <c r="D3946" s="61" t="s">
        <v>158</v>
      </c>
      <c r="E3946" s="79">
        <v>381.36</v>
      </c>
      <c r="F3946" s="79">
        <v>68.64</v>
      </c>
      <c r="G3946" s="79">
        <f t="shared" si="104"/>
        <v>19.07</v>
      </c>
      <c r="H3946" s="79">
        <f t="shared" si="105"/>
        <v>3.43</v>
      </c>
    </row>
    <row r="3947" spans="1:10" hidden="1" outlineLevel="1" x14ac:dyDescent="0.2">
      <c r="B3947" s="76" t="s">
        <v>897</v>
      </c>
      <c r="C3947" s="78">
        <v>1.2500000000000001E-2</v>
      </c>
      <c r="D3947" s="61" t="s">
        <v>158</v>
      </c>
      <c r="E3947" s="79">
        <v>815.25</v>
      </c>
      <c r="F3947" s="79">
        <v>146.75</v>
      </c>
      <c r="G3947" s="79">
        <f t="shared" si="104"/>
        <v>10.19</v>
      </c>
      <c r="H3947" s="79">
        <f t="shared" si="105"/>
        <v>1.83</v>
      </c>
    </row>
    <row r="3948" spans="1:10" hidden="1" outlineLevel="1" x14ac:dyDescent="0.2">
      <c r="A3948" s="55"/>
      <c r="B3948" s="77" t="s">
        <v>697</v>
      </c>
      <c r="C3948" s="78"/>
      <c r="D3948" s="78"/>
      <c r="E3948" s="57"/>
      <c r="F3948" s="57"/>
      <c r="G3948" s="57"/>
      <c r="H3948" s="57"/>
      <c r="I3948" s="58"/>
      <c r="J3948" s="63"/>
    </row>
    <row r="3949" spans="1:10" hidden="1" outlineLevel="1" x14ac:dyDescent="0.2">
      <c r="B3949" s="76" t="s">
        <v>918</v>
      </c>
      <c r="C3949" s="78">
        <v>1</v>
      </c>
      <c r="D3949" s="61" t="s">
        <v>158</v>
      </c>
      <c r="E3949" s="79">
        <v>885.94</v>
      </c>
      <c r="F3949" s="79">
        <v>0</v>
      </c>
      <c r="G3949" s="79">
        <f>ROUND((C3949*(E3949)),2)</f>
        <v>885.94</v>
      </c>
      <c r="H3949" s="79">
        <f>ROUND((C3949*(F3949)),2)</f>
        <v>0</v>
      </c>
    </row>
    <row r="3950" spans="1:10" hidden="1" outlineLevel="1" x14ac:dyDescent="0.2">
      <c r="B3950" s="76" t="s">
        <v>898</v>
      </c>
      <c r="C3950" s="78">
        <v>20</v>
      </c>
      <c r="D3950" s="61" t="s">
        <v>899</v>
      </c>
      <c r="E3950" s="79">
        <v>435.62</v>
      </c>
      <c r="F3950" s="79">
        <v>0</v>
      </c>
      <c r="G3950" s="79">
        <f>+E3950</f>
        <v>435.62</v>
      </c>
      <c r="H3950" s="79">
        <v>0</v>
      </c>
    </row>
    <row r="3951" spans="1:10" hidden="1" outlineLevel="1" x14ac:dyDescent="0.2">
      <c r="A3951" s="62"/>
      <c r="B3951" s="76" t="s">
        <v>174</v>
      </c>
      <c r="C3951" s="78"/>
      <c r="D3951" s="78"/>
      <c r="E3951" s="79"/>
      <c r="F3951" s="79"/>
      <c r="G3951" s="79">
        <f>SUM(G3941:G3950)</f>
        <v>2416.3900000000003</v>
      </c>
      <c r="H3951" s="79">
        <f>SUM(H3941:H3950)</f>
        <v>197.32000000000002</v>
      </c>
      <c r="I3951" s="79">
        <f>SUM(G3951:H3951)</f>
        <v>2613.7100000000005</v>
      </c>
    </row>
    <row r="3952" spans="1:10" collapsed="1" x14ac:dyDescent="0.2">
      <c r="A3952" s="62"/>
      <c r="C3952" s="78"/>
      <c r="D3952" s="78"/>
      <c r="E3952" s="79"/>
      <c r="F3952" s="79"/>
      <c r="G3952" s="79"/>
      <c r="H3952" s="79"/>
      <c r="I3952" s="79"/>
    </row>
    <row r="3953" spans="1:10" x14ac:dyDescent="0.2">
      <c r="A3953" s="71">
        <f>+A3937+0.01</f>
        <v>117.06000000000003</v>
      </c>
      <c r="B3953" s="72" t="s">
        <v>919</v>
      </c>
      <c r="C3953" s="73">
        <v>1</v>
      </c>
      <c r="D3953" s="73" t="s">
        <v>158</v>
      </c>
      <c r="E3953" s="74"/>
      <c r="F3953" s="74"/>
      <c r="G3953" s="74">
        <f>+G3967/C3955</f>
        <v>2313.3199999999997</v>
      </c>
      <c r="H3953" s="74">
        <f>+H3967/C3955</f>
        <v>208.23000000000002</v>
      </c>
      <c r="I3953" s="75">
        <f>+H3953+G3953</f>
        <v>2521.5499999999997</v>
      </c>
      <c r="J3953" s="66" t="s">
        <v>167</v>
      </c>
    </row>
    <row r="3954" spans="1:10" hidden="1" outlineLevel="1" x14ac:dyDescent="0.2">
      <c r="A3954" s="55"/>
      <c r="B3954" s="76" t="s">
        <v>920</v>
      </c>
      <c r="C3954" s="56"/>
      <c r="D3954" s="56"/>
      <c r="E3954" s="57"/>
      <c r="F3954" s="57"/>
      <c r="G3954" s="57"/>
      <c r="H3954" s="57"/>
      <c r="I3954" s="58"/>
      <c r="J3954" s="63"/>
    </row>
    <row r="3955" spans="1:10" hidden="1" outlineLevel="1" x14ac:dyDescent="0.2">
      <c r="A3955" s="55"/>
      <c r="B3955" s="77" t="s">
        <v>169</v>
      </c>
      <c r="C3955" s="78">
        <v>1</v>
      </c>
      <c r="D3955" s="78" t="s">
        <v>158</v>
      </c>
      <c r="I3955" s="58"/>
      <c r="J3955" s="63"/>
    </row>
    <row r="3956" spans="1:10" hidden="1" outlineLevel="1" x14ac:dyDescent="0.2">
      <c r="A3956" s="55"/>
      <c r="B3956" s="77" t="s">
        <v>170</v>
      </c>
      <c r="C3956" s="78"/>
      <c r="D3956" s="78"/>
      <c r="I3956" s="58"/>
      <c r="J3956" s="63"/>
    </row>
    <row r="3957" spans="1:10" hidden="1" outlineLevel="1" x14ac:dyDescent="0.2">
      <c r="A3957" s="55"/>
      <c r="B3957" s="76" t="s">
        <v>891</v>
      </c>
      <c r="C3957" s="78">
        <v>1</v>
      </c>
      <c r="D3957" s="61" t="s">
        <v>158</v>
      </c>
      <c r="E3957" s="79">
        <v>97.46</v>
      </c>
      <c r="F3957" s="79">
        <v>17.54</v>
      </c>
      <c r="G3957" s="79">
        <f t="shared" ref="G3957:G3963" si="106">ROUND((C3957*(E3957)),2)</f>
        <v>97.46</v>
      </c>
      <c r="H3957" s="79">
        <f>ROUND((C3957*(F3957)),2)</f>
        <v>17.54</v>
      </c>
      <c r="I3957" s="58"/>
      <c r="J3957" s="63"/>
    </row>
    <row r="3958" spans="1:10" hidden="1" outlineLevel="1" x14ac:dyDescent="0.2">
      <c r="B3958" s="76" t="s">
        <v>902</v>
      </c>
      <c r="C3958" s="78">
        <v>1</v>
      </c>
      <c r="D3958" s="61" t="s">
        <v>158</v>
      </c>
      <c r="E3958" s="79">
        <v>38.46</v>
      </c>
      <c r="F3958" s="79">
        <v>6.92</v>
      </c>
      <c r="G3958" s="79">
        <f t="shared" si="106"/>
        <v>38.46</v>
      </c>
      <c r="H3958" s="79">
        <f t="shared" ref="H3958:H3963" si="107">ROUND((C3958*(F3958)),2)</f>
        <v>6.92</v>
      </c>
    </row>
    <row r="3959" spans="1:10" hidden="1" outlineLevel="1" x14ac:dyDescent="0.2">
      <c r="B3959" s="76" t="s">
        <v>921</v>
      </c>
      <c r="C3959" s="78">
        <f>60*1.05</f>
        <v>63</v>
      </c>
      <c r="D3959" s="61" t="s">
        <v>894</v>
      </c>
      <c r="E3959" s="79">
        <v>12.92</v>
      </c>
      <c r="F3959" s="79">
        <v>2.33</v>
      </c>
      <c r="G3959" s="79">
        <f t="shared" si="106"/>
        <v>813.96</v>
      </c>
      <c r="H3959" s="79">
        <f t="shared" si="107"/>
        <v>146.79</v>
      </c>
    </row>
    <row r="3960" spans="1:10" hidden="1" outlineLevel="1" x14ac:dyDescent="0.2">
      <c r="B3960" s="76" t="s">
        <v>922</v>
      </c>
      <c r="C3960" s="78">
        <v>1</v>
      </c>
      <c r="D3960" s="61" t="s">
        <v>158</v>
      </c>
      <c r="E3960" s="79">
        <v>133.9</v>
      </c>
      <c r="F3960" s="79">
        <v>24.1</v>
      </c>
      <c r="G3960" s="79">
        <f t="shared" si="106"/>
        <v>133.9</v>
      </c>
      <c r="H3960" s="79">
        <f t="shared" si="107"/>
        <v>24.1</v>
      </c>
    </row>
    <row r="3961" spans="1:10" hidden="1" outlineLevel="1" x14ac:dyDescent="0.2">
      <c r="B3961" s="76" t="s">
        <v>904</v>
      </c>
      <c r="C3961" s="78">
        <v>2</v>
      </c>
      <c r="D3961" s="61" t="s">
        <v>158</v>
      </c>
      <c r="E3961" s="79">
        <v>21.19</v>
      </c>
      <c r="F3961" s="79">
        <v>3.81</v>
      </c>
      <c r="G3961" s="79">
        <f t="shared" si="106"/>
        <v>42.38</v>
      </c>
      <c r="H3961" s="79">
        <f t="shared" si="107"/>
        <v>7.62</v>
      </c>
    </row>
    <row r="3962" spans="1:10" hidden="1" outlineLevel="1" x14ac:dyDescent="0.2">
      <c r="B3962" s="76" t="s">
        <v>896</v>
      </c>
      <c r="C3962" s="78">
        <v>0.05</v>
      </c>
      <c r="D3962" s="61" t="s">
        <v>158</v>
      </c>
      <c r="E3962" s="79">
        <v>381.36</v>
      </c>
      <c r="F3962" s="79">
        <v>68.64</v>
      </c>
      <c r="G3962" s="79">
        <f t="shared" si="106"/>
        <v>19.07</v>
      </c>
      <c r="H3962" s="79">
        <f t="shared" si="107"/>
        <v>3.43</v>
      </c>
    </row>
    <row r="3963" spans="1:10" hidden="1" outlineLevel="1" x14ac:dyDescent="0.2">
      <c r="B3963" s="76" t="s">
        <v>905</v>
      </c>
      <c r="C3963" s="78">
        <v>1.2500000000000001E-2</v>
      </c>
      <c r="D3963" s="61" t="s">
        <v>158</v>
      </c>
      <c r="E3963" s="79">
        <v>815.25</v>
      </c>
      <c r="F3963" s="79">
        <v>146.75</v>
      </c>
      <c r="G3963" s="79">
        <f t="shared" si="106"/>
        <v>10.19</v>
      </c>
      <c r="H3963" s="79">
        <f t="shared" si="107"/>
        <v>1.83</v>
      </c>
    </row>
    <row r="3964" spans="1:10" hidden="1" outlineLevel="1" x14ac:dyDescent="0.2">
      <c r="A3964" s="55"/>
      <c r="B3964" s="77" t="s">
        <v>697</v>
      </c>
      <c r="C3964" s="78"/>
      <c r="D3964" s="78"/>
      <c r="E3964" s="57"/>
      <c r="F3964" s="57"/>
      <c r="G3964" s="57"/>
      <c r="H3964" s="57"/>
      <c r="I3964" s="58"/>
      <c r="J3964" s="63"/>
    </row>
    <row r="3965" spans="1:10" hidden="1" outlineLevel="1" x14ac:dyDescent="0.2">
      <c r="B3965" s="76" t="s">
        <v>923</v>
      </c>
      <c r="C3965" s="78">
        <v>1</v>
      </c>
      <c r="D3965" s="61" t="s">
        <v>158</v>
      </c>
      <c r="E3965" s="79">
        <v>737.63578416555913</v>
      </c>
      <c r="F3965" s="79">
        <v>0</v>
      </c>
      <c r="G3965" s="79">
        <f>ROUND((C3965*(E3965)),2)</f>
        <v>737.64</v>
      </c>
      <c r="H3965" s="79">
        <f>ROUND((C3965*(F3965)),2)</f>
        <v>0</v>
      </c>
    </row>
    <row r="3966" spans="1:10" hidden="1" outlineLevel="1" x14ac:dyDescent="0.2">
      <c r="B3966" s="76" t="s">
        <v>898</v>
      </c>
      <c r="C3966" s="78">
        <v>20</v>
      </c>
      <c r="D3966" s="61" t="s">
        <v>899</v>
      </c>
      <c r="E3966" s="79">
        <v>420.26</v>
      </c>
      <c r="F3966" s="79">
        <v>0</v>
      </c>
      <c r="G3966" s="79">
        <f>+E3966</f>
        <v>420.26</v>
      </c>
      <c r="H3966" s="79">
        <v>0</v>
      </c>
    </row>
    <row r="3967" spans="1:10" hidden="1" outlineLevel="1" x14ac:dyDescent="0.2">
      <c r="A3967" s="62"/>
      <c r="B3967" s="76" t="s">
        <v>174</v>
      </c>
      <c r="C3967" s="78"/>
      <c r="D3967" s="78"/>
      <c r="E3967" s="79"/>
      <c r="F3967" s="79"/>
      <c r="G3967" s="79">
        <f>SUM(G3957:G3966)</f>
        <v>2313.3199999999997</v>
      </c>
      <c r="H3967" s="79">
        <f>SUM(H3957:H3966)</f>
        <v>208.23000000000002</v>
      </c>
      <c r="I3967" s="79">
        <f>SUM(G3967:H3967)</f>
        <v>2521.5499999999997</v>
      </c>
    </row>
    <row r="3968" spans="1:10" collapsed="1" x14ac:dyDescent="0.2">
      <c r="A3968" s="62"/>
      <c r="C3968" s="78"/>
      <c r="D3968" s="78"/>
      <c r="E3968" s="79"/>
      <c r="F3968" s="79"/>
      <c r="G3968" s="79"/>
      <c r="H3968" s="79"/>
      <c r="I3968" s="79"/>
    </row>
    <row r="3969" spans="1:10" x14ac:dyDescent="0.2">
      <c r="A3969" s="71">
        <f>+A3953+0.01</f>
        <v>117.07000000000004</v>
      </c>
      <c r="B3969" s="72" t="s">
        <v>924</v>
      </c>
      <c r="C3969" s="73">
        <v>1</v>
      </c>
      <c r="D3969" s="73" t="s">
        <v>158</v>
      </c>
      <c r="E3969" s="74"/>
      <c r="F3969" s="74"/>
      <c r="G3969" s="74">
        <f>+G3984/C3971</f>
        <v>4471.0000000000009</v>
      </c>
      <c r="H3969" s="74">
        <f>+H3984/C3971</f>
        <v>495.31000000000006</v>
      </c>
      <c r="I3969" s="75">
        <f>+H3969+G3969</f>
        <v>4966.3100000000013</v>
      </c>
      <c r="J3969" s="66" t="s">
        <v>167</v>
      </c>
    </row>
    <row r="3970" spans="1:10" hidden="1" outlineLevel="1" x14ac:dyDescent="0.2">
      <c r="A3970" s="55"/>
      <c r="B3970" s="76" t="s">
        <v>925</v>
      </c>
      <c r="C3970" s="56"/>
      <c r="D3970" s="56"/>
      <c r="E3970" s="57"/>
      <c r="F3970" s="57"/>
      <c r="G3970" s="57"/>
      <c r="H3970" s="57"/>
      <c r="I3970" s="58"/>
      <c r="J3970" s="63"/>
    </row>
    <row r="3971" spans="1:10" hidden="1" outlineLevel="1" x14ac:dyDescent="0.2">
      <c r="A3971" s="55"/>
      <c r="B3971" s="77" t="s">
        <v>169</v>
      </c>
      <c r="C3971" s="78">
        <v>1</v>
      </c>
      <c r="D3971" s="78" t="s">
        <v>158</v>
      </c>
      <c r="I3971" s="58"/>
      <c r="J3971" s="63"/>
    </row>
    <row r="3972" spans="1:10" hidden="1" outlineLevel="1" x14ac:dyDescent="0.2">
      <c r="A3972" s="55"/>
      <c r="B3972" s="77" t="s">
        <v>170</v>
      </c>
      <c r="C3972" s="78"/>
      <c r="D3972" s="78"/>
      <c r="I3972" s="58"/>
      <c r="J3972" s="63"/>
    </row>
    <row r="3973" spans="1:10" hidden="1" outlineLevel="1" x14ac:dyDescent="0.2">
      <c r="A3973" s="55"/>
      <c r="B3973" s="76" t="s">
        <v>926</v>
      </c>
      <c r="C3973" s="78">
        <f>2*1.15</f>
        <v>2.2999999999999998</v>
      </c>
      <c r="D3973" s="61" t="s">
        <v>158</v>
      </c>
      <c r="E3973" s="79">
        <v>135.59</v>
      </c>
      <c r="F3973" s="79">
        <v>24.41</v>
      </c>
      <c r="G3973" s="79">
        <f t="shared" ref="G3973:G3980" si="108">ROUND((C3973*(E3973)),2)</f>
        <v>311.86</v>
      </c>
      <c r="H3973" s="79">
        <f>ROUND((C3973*(F3973)),2)</f>
        <v>56.14</v>
      </c>
      <c r="I3973" s="58"/>
      <c r="J3973" s="63"/>
    </row>
    <row r="3974" spans="1:10" hidden="1" outlineLevel="1" x14ac:dyDescent="0.2">
      <c r="B3974" s="76" t="s">
        <v>927</v>
      </c>
      <c r="C3974" s="78">
        <v>1</v>
      </c>
      <c r="D3974" s="61" t="s">
        <v>158</v>
      </c>
      <c r="E3974" s="79">
        <v>32.700000000000003</v>
      </c>
      <c r="F3974" s="79">
        <v>5.89</v>
      </c>
      <c r="G3974" s="79">
        <f t="shared" si="108"/>
        <v>32.700000000000003</v>
      </c>
      <c r="H3974" s="79">
        <f t="shared" ref="H3974:H3980" si="109">ROUND((C3974*(F3974)),2)</f>
        <v>5.89</v>
      </c>
    </row>
    <row r="3975" spans="1:10" hidden="1" outlineLevel="1" x14ac:dyDescent="0.2">
      <c r="B3975" s="76" t="s">
        <v>928</v>
      </c>
      <c r="C3975" s="78">
        <f>80*1.05</f>
        <v>84</v>
      </c>
      <c r="D3975" s="61" t="s">
        <v>894</v>
      </c>
      <c r="E3975" s="79">
        <v>19.32</v>
      </c>
      <c r="F3975" s="79">
        <v>3.48</v>
      </c>
      <c r="G3975" s="79">
        <f t="shared" si="108"/>
        <v>1622.88</v>
      </c>
      <c r="H3975" s="79">
        <f t="shared" si="109"/>
        <v>292.32</v>
      </c>
    </row>
    <row r="3976" spans="1:10" hidden="1" outlineLevel="1" x14ac:dyDescent="0.2">
      <c r="B3976" s="76" t="s">
        <v>929</v>
      </c>
      <c r="C3976" s="78">
        <f>40*1.05</f>
        <v>42</v>
      </c>
      <c r="D3976" s="61" t="s">
        <v>894</v>
      </c>
      <c r="E3976" s="79">
        <v>12.92</v>
      </c>
      <c r="F3976" s="79">
        <v>2.33</v>
      </c>
      <c r="G3976" s="79">
        <f t="shared" si="108"/>
        <v>542.64</v>
      </c>
      <c r="H3976" s="79">
        <f t="shared" si="109"/>
        <v>97.86</v>
      </c>
    </row>
    <row r="3977" spans="1:10" hidden="1" outlineLevel="1" x14ac:dyDescent="0.2">
      <c r="B3977" s="76" t="s">
        <v>930</v>
      </c>
      <c r="C3977" s="78">
        <v>1</v>
      </c>
      <c r="D3977" s="61" t="s">
        <v>158</v>
      </c>
      <c r="E3977" s="79">
        <v>133.9</v>
      </c>
      <c r="F3977" s="79">
        <v>24.1</v>
      </c>
      <c r="G3977" s="79">
        <f t="shared" si="108"/>
        <v>133.9</v>
      </c>
      <c r="H3977" s="79">
        <f t="shared" si="109"/>
        <v>24.1</v>
      </c>
    </row>
    <row r="3978" spans="1:10" hidden="1" outlineLevel="1" x14ac:dyDescent="0.2">
      <c r="B3978" s="76" t="s">
        <v>931</v>
      </c>
      <c r="C3978" s="78">
        <v>2</v>
      </c>
      <c r="D3978" s="61" t="s">
        <v>158</v>
      </c>
      <c r="E3978" s="79">
        <v>38.14</v>
      </c>
      <c r="F3978" s="79">
        <v>6.87</v>
      </c>
      <c r="G3978" s="79">
        <f t="shared" si="108"/>
        <v>76.28</v>
      </c>
      <c r="H3978" s="79">
        <f t="shared" si="109"/>
        <v>13.74</v>
      </c>
    </row>
    <row r="3979" spans="1:10" hidden="1" outlineLevel="1" x14ac:dyDescent="0.2">
      <c r="B3979" s="76" t="s">
        <v>896</v>
      </c>
      <c r="C3979" s="78">
        <v>0.05</v>
      </c>
      <c r="D3979" s="61" t="s">
        <v>158</v>
      </c>
      <c r="E3979" s="79">
        <v>381.36</v>
      </c>
      <c r="F3979" s="79">
        <v>68.64</v>
      </c>
      <c r="G3979" s="79">
        <f t="shared" si="108"/>
        <v>19.07</v>
      </c>
      <c r="H3979" s="79">
        <f t="shared" si="109"/>
        <v>3.43</v>
      </c>
    </row>
    <row r="3980" spans="1:10" hidden="1" outlineLevel="1" x14ac:dyDescent="0.2">
      <c r="B3980" s="76" t="s">
        <v>897</v>
      </c>
      <c r="C3980" s="78">
        <v>1.2500000000000001E-2</v>
      </c>
      <c r="D3980" s="61" t="s">
        <v>158</v>
      </c>
      <c r="E3980" s="79">
        <v>815.25</v>
      </c>
      <c r="F3980" s="79">
        <v>146.75</v>
      </c>
      <c r="G3980" s="79">
        <f t="shared" si="108"/>
        <v>10.19</v>
      </c>
      <c r="H3980" s="79">
        <f t="shared" si="109"/>
        <v>1.83</v>
      </c>
    </row>
    <row r="3981" spans="1:10" hidden="1" outlineLevel="1" x14ac:dyDescent="0.2">
      <c r="A3981" s="55"/>
      <c r="B3981" s="77" t="s">
        <v>697</v>
      </c>
      <c r="C3981" s="78"/>
      <c r="D3981" s="78"/>
      <c r="E3981" s="57"/>
      <c r="F3981" s="57"/>
      <c r="G3981" s="57"/>
      <c r="H3981" s="57"/>
      <c r="I3981" s="58"/>
      <c r="J3981" s="63"/>
    </row>
    <row r="3982" spans="1:10" hidden="1" outlineLevel="1" x14ac:dyDescent="0.2">
      <c r="B3982" s="76" t="s">
        <v>932</v>
      </c>
      <c r="C3982" s="78">
        <v>1</v>
      </c>
      <c r="D3982" s="61" t="s">
        <v>158</v>
      </c>
      <c r="E3982" s="79">
        <v>893.76306117334343</v>
      </c>
      <c r="F3982" s="79">
        <v>0</v>
      </c>
      <c r="G3982" s="79">
        <f>ROUND((C3982*(E3982)),2)</f>
        <v>893.76</v>
      </c>
      <c r="H3982" s="79">
        <f>ROUND((C3982*(F3982)),2)</f>
        <v>0</v>
      </c>
    </row>
    <row r="3983" spans="1:10" hidden="1" outlineLevel="1" x14ac:dyDescent="0.2">
      <c r="B3983" s="76" t="s">
        <v>898</v>
      </c>
      <c r="C3983" s="78">
        <v>20</v>
      </c>
      <c r="D3983" s="61" t="s">
        <v>899</v>
      </c>
      <c r="E3983" s="79">
        <v>827.72</v>
      </c>
      <c r="F3983" s="79">
        <v>0</v>
      </c>
      <c r="G3983" s="79">
        <f>+E3983</f>
        <v>827.72</v>
      </c>
      <c r="H3983" s="79">
        <v>0</v>
      </c>
    </row>
    <row r="3984" spans="1:10" hidden="1" outlineLevel="1" x14ac:dyDescent="0.2">
      <c r="A3984" s="62"/>
      <c r="B3984" s="76" t="s">
        <v>174</v>
      </c>
      <c r="C3984" s="78"/>
      <c r="D3984" s="78"/>
      <c r="E3984" s="79"/>
      <c r="F3984" s="79"/>
      <c r="G3984" s="79">
        <f>SUM(G3973:G3983)</f>
        <v>4471.0000000000009</v>
      </c>
      <c r="H3984" s="79">
        <f>SUM(H3973:H3983)</f>
        <v>495.31000000000006</v>
      </c>
      <c r="I3984" s="79">
        <f>SUM(G3984:H3984)</f>
        <v>4966.3100000000013</v>
      </c>
    </row>
    <row r="3985" spans="1:10" collapsed="1" x14ac:dyDescent="0.2">
      <c r="A3985" s="62"/>
      <c r="C3985" s="78"/>
      <c r="D3985" s="78"/>
      <c r="E3985" s="79"/>
      <c r="F3985" s="79"/>
      <c r="G3985" s="79"/>
      <c r="H3985" s="79"/>
      <c r="I3985" s="79"/>
    </row>
    <row r="3986" spans="1:10" x14ac:dyDescent="0.2">
      <c r="A3986" s="71">
        <f>+A3969+0.01</f>
        <v>117.08000000000004</v>
      </c>
      <c r="B3986" s="72" t="s">
        <v>933</v>
      </c>
      <c r="C3986" s="73">
        <v>1</v>
      </c>
      <c r="D3986" s="73" t="s">
        <v>158</v>
      </c>
      <c r="E3986" s="74"/>
      <c r="F3986" s="74"/>
      <c r="G3986" s="74">
        <f>+G4000/C3988</f>
        <v>2439.1999999999998</v>
      </c>
      <c r="H3986" s="74">
        <f>+H4000/C3988</f>
        <v>199.19000000000003</v>
      </c>
      <c r="I3986" s="75">
        <f>+H3986+G3986</f>
        <v>2638.39</v>
      </c>
      <c r="J3986" s="66" t="s">
        <v>167</v>
      </c>
    </row>
    <row r="3987" spans="1:10" hidden="1" outlineLevel="1" x14ac:dyDescent="0.2">
      <c r="A3987" s="55"/>
      <c r="B3987" s="76" t="s">
        <v>934</v>
      </c>
      <c r="C3987" s="56"/>
      <c r="D3987" s="56"/>
      <c r="E3987" s="57"/>
      <c r="F3987" s="57"/>
      <c r="G3987" s="57"/>
      <c r="H3987" s="57"/>
      <c r="I3987" s="58"/>
      <c r="J3987" s="63"/>
    </row>
    <row r="3988" spans="1:10" hidden="1" outlineLevel="1" x14ac:dyDescent="0.2">
      <c r="A3988" s="55"/>
      <c r="B3988" s="77" t="s">
        <v>169</v>
      </c>
      <c r="C3988" s="78">
        <v>1</v>
      </c>
      <c r="D3988" s="78" t="s">
        <v>158</v>
      </c>
      <c r="I3988" s="58"/>
      <c r="J3988" s="63"/>
    </row>
    <row r="3989" spans="1:10" hidden="1" outlineLevel="1" x14ac:dyDescent="0.2">
      <c r="A3989" s="55"/>
      <c r="B3989" s="77" t="s">
        <v>170</v>
      </c>
      <c r="C3989" s="78"/>
      <c r="D3989" s="78"/>
      <c r="I3989" s="58"/>
      <c r="J3989" s="63"/>
    </row>
    <row r="3990" spans="1:10" hidden="1" outlineLevel="1" x14ac:dyDescent="0.2">
      <c r="A3990" s="55"/>
      <c r="B3990" s="76" t="s">
        <v>891</v>
      </c>
      <c r="C3990" s="78">
        <f>2*1.15</f>
        <v>2.2999999999999998</v>
      </c>
      <c r="D3990" s="61" t="s">
        <v>158</v>
      </c>
      <c r="E3990" s="79">
        <v>97.46</v>
      </c>
      <c r="F3990" s="79">
        <v>17.54</v>
      </c>
      <c r="G3990" s="79">
        <f t="shared" ref="G3990:G3996" si="110">ROUND((C3990*(E3990)),2)</f>
        <v>224.16</v>
      </c>
      <c r="H3990" s="79">
        <f>ROUND((C3990*(F3990)),2)</f>
        <v>40.340000000000003</v>
      </c>
      <c r="I3990" s="58"/>
      <c r="J3990" s="63"/>
    </row>
    <row r="3991" spans="1:10" hidden="1" outlineLevel="1" x14ac:dyDescent="0.2">
      <c r="B3991" s="76" t="s">
        <v>902</v>
      </c>
      <c r="C3991" s="78">
        <v>1</v>
      </c>
      <c r="D3991" s="61" t="s">
        <v>158</v>
      </c>
      <c r="E3991" s="79">
        <v>38.46</v>
      </c>
      <c r="F3991" s="79">
        <v>6.92</v>
      </c>
      <c r="G3991" s="79">
        <f t="shared" si="110"/>
        <v>38.46</v>
      </c>
      <c r="H3991" s="79">
        <f t="shared" ref="H3991:H3996" si="111">ROUND((C3991*(F3991)),2)</f>
        <v>6.92</v>
      </c>
    </row>
    <row r="3992" spans="1:10" hidden="1" outlineLevel="1" x14ac:dyDescent="0.2">
      <c r="B3992" s="76" t="s">
        <v>921</v>
      </c>
      <c r="C3992" s="78">
        <f>40*1.05</f>
        <v>42</v>
      </c>
      <c r="D3992" s="61" t="s">
        <v>894</v>
      </c>
      <c r="E3992" s="79">
        <v>12.92</v>
      </c>
      <c r="F3992" s="79">
        <v>2.33</v>
      </c>
      <c r="G3992" s="79">
        <f t="shared" si="110"/>
        <v>542.64</v>
      </c>
      <c r="H3992" s="79">
        <f t="shared" si="111"/>
        <v>97.86</v>
      </c>
    </row>
    <row r="3993" spans="1:10" hidden="1" outlineLevel="1" x14ac:dyDescent="0.2">
      <c r="B3993" s="76" t="s">
        <v>935</v>
      </c>
      <c r="C3993" s="78">
        <v>1</v>
      </c>
      <c r="D3993" s="61" t="s">
        <v>158</v>
      </c>
      <c r="E3993" s="79">
        <v>228.81</v>
      </c>
      <c r="F3993" s="79">
        <v>41.19</v>
      </c>
      <c r="G3993" s="79">
        <f t="shared" si="110"/>
        <v>228.81</v>
      </c>
      <c r="H3993" s="79">
        <f t="shared" si="111"/>
        <v>41.19</v>
      </c>
    </row>
    <row r="3994" spans="1:10" hidden="1" outlineLevel="1" x14ac:dyDescent="0.2">
      <c r="B3994" s="76" t="s">
        <v>904</v>
      </c>
      <c r="C3994" s="78">
        <v>2</v>
      </c>
      <c r="D3994" s="61" t="s">
        <v>158</v>
      </c>
      <c r="E3994" s="79">
        <v>21.19</v>
      </c>
      <c r="F3994" s="79">
        <v>3.81</v>
      </c>
      <c r="G3994" s="79">
        <f t="shared" si="110"/>
        <v>42.38</v>
      </c>
      <c r="H3994" s="79">
        <f t="shared" si="111"/>
        <v>7.62</v>
      </c>
    </row>
    <row r="3995" spans="1:10" hidden="1" outlineLevel="1" x14ac:dyDescent="0.2">
      <c r="B3995" s="76" t="s">
        <v>896</v>
      </c>
      <c r="C3995" s="78">
        <v>0.05</v>
      </c>
      <c r="D3995" s="61" t="s">
        <v>158</v>
      </c>
      <c r="E3995" s="79">
        <v>381.36</v>
      </c>
      <c r="F3995" s="79">
        <v>68.64</v>
      </c>
      <c r="G3995" s="79">
        <f t="shared" si="110"/>
        <v>19.07</v>
      </c>
      <c r="H3995" s="79">
        <f t="shared" si="111"/>
        <v>3.43</v>
      </c>
    </row>
    <row r="3996" spans="1:10" hidden="1" outlineLevel="1" x14ac:dyDescent="0.2">
      <c r="B3996" s="76" t="s">
        <v>905</v>
      </c>
      <c r="C3996" s="78">
        <v>1.2500000000000001E-2</v>
      </c>
      <c r="D3996" s="61" t="s">
        <v>158</v>
      </c>
      <c r="E3996" s="79">
        <v>815.25</v>
      </c>
      <c r="F3996" s="79">
        <v>146.75</v>
      </c>
      <c r="G3996" s="79">
        <f t="shared" si="110"/>
        <v>10.19</v>
      </c>
      <c r="H3996" s="79">
        <f t="shared" si="111"/>
        <v>1.83</v>
      </c>
    </row>
    <row r="3997" spans="1:10" hidden="1" outlineLevel="1" x14ac:dyDescent="0.2">
      <c r="A3997" s="55"/>
      <c r="B3997" s="77" t="s">
        <v>697</v>
      </c>
      <c r="C3997" s="78"/>
      <c r="D3997" s="78"/>
      <c r="E3997" s="57"/>
      <c r="F3997" s="57"/>
      <c r="G3997" s="57"/>
      <c r="H3997" s="57"/>
      <c r="I3997" s="58"/>
      <c r="J3997" s="63"/>
    </row>
    <row r="3998" spans="1:10" hidden="1" outlineLevel="1" x14ac:dyDescent="0.2">
      <c r="B3998" s="76" t="s">
        <v>936</v>
      </c>
      <c r="C3998" s="78">
        <v>1</v>
      </c>
      <c r="D3998" s="61" t="s">
        <v>158</v>
      </c>
      <c r="E3998" s="79">
        <v>893.76306117334343</v>
      </c>
      <c r="F3998" s="79">
        <v>0</v>
      </c>
      <c r="G3998" s="79">
        <f>ROUND((C3998*(E3998)),2)</f>
        <v>893.76</v>
      </c>
      <c r="H3998" s="79">
        <f>ROUND((C3996*(F3998)),2)</f>
        <v>0</v>
      </c>
    </row>
    <row r="3999" spans="1:10" hidden="1" outlineLevel="1" x14ac:dyDescent="0.2">
      <c r="B3999" s="76" t="s">
        <v>898</v>
      </c>
      <c r="C3999" s="78">
        <v>20</v>
      </c>
      <c r="D3999" s="61" t="s">
        <v>899</v>
      </c>
      <c r="E3999" s="79">
        <v>439.73</v>
      </c>
      <c r="F3999" s="79">
        <v>0</v>
      </c>
      <c r="G3999" s="79">
        <f>+E3999</f>
        <v>439.73</v>
      </c>
      <c r="H3999" s="79">
        <v>0</v>
      </c>
    </row>
    <row r="4000" spans="1:10" hidden="1" outlineLevel="1" x14ac:dyDescent="0.2">
      <c r="A4000" s="62"/>
      <c r="B4000" s="76" t="s">
        <v>174</v>
      </c>
      <c r="C4000" s="78"/>
      <c r="D4000" s="78"/>
      <c r="E4000" s="79"/>
      <c r="F4000" s="79"/>
      <c r="G4000" s="79">
        <f>SUM(G3990:G3999)</f>
        <v>2439.1999999999998</v>
      </c>
      <c r="H4000" s="79">
        <f>SUM(H3990:H3999)</f>
        <v>199.19000000000003</v>
      </c>
      <c r="I4000" s="79">
        <f>SUM(G4000:H4000)</f>
        <v>2638.39</v>
      </c>
    </row>
    <row r="4001" spans="1:10" collapsed="1" x14ac:dyDescent="0.2">
      <c r="A4001" s="62"/>
      <c r="C4001" s="78"/>
      <c r="D4001" s="78"/>
      <c r="E4001" s="79"/>
      <c r="F4001" s="79"/>
      <c r="G4001" s="79"/>
      <c r="H4001" s="79"/>
      <c r="I4001" s="79"/>
    </row>
    <row r="4002" spans="1:10" x14ac:dyDescent="0.2">
      <c r="A4002" s="71">
        <f>+A3986+0.01</f>
        <v>117.09000000000005</v>
      </c>
      <c r="B4002" s="72" t="s">
        <v>937</v>
      </c>
      <c r="C4002" s="73">
        <v>1</v>
      </c>
      <c r="D4002" s="73" t="s">
        <v>158</v>
      </c>
      <c r="E4002" s="74"/>
      <c r="F4002" s="74"/>
      <c r="G4002" s="74">
        <f>+G4015/C4004</f>
        <v>1735.3899999999999</v>
      </c>
      <c r="H4002" s="74">
        <f>+H4015/C4004</f>
        <v>80.160000000000011</v>
      </c>
      <c r="I4002" s="75">
        <f>+H4002+G4002</f>
        <v>1815.55</v>
      </c>
      <c r="J4002" s="66" t="s">
        <v>167</v>
      </c>
    </row>
    <row r="4003" spans="1:10" hidden="1" outlineLevel="1" x14ac:dyDescent="0.2">
      <c r="A4003" s="55"/>
      <c r="B4003" s="76" t="s">
        <v>938</v>
      </c>
      <c r="C4003" s="56"/>
      <c r="D4003" s="56"/>
      <c r="E4003" s="57"/>
      <c r="F4003" s="57"/>
      <c r="G4003" s="57"/>
      <c r="H4003" s="57"/>
      <c r="I4003" s="58"/>
      <c r="J4003" s="63"/>
    </row>
    <row r="4004" spans="1:10" hidden="1" outlineLevel="1" x14ac:dyDescent="0.2">
      <c r="A4004" s="55"/>
      <c r="B4004" s="77" t="s">
        <v>169</v>
      </c>
      <c r="C4004" s="78">
        <v>1</v>
      </c>
      <c r="D4004" s="78" t="s">
        <v>158</v>
      </c>
      <c r="I4004" s="58"/>
      <c r="J4004" s="63"/>
    </row>
    <row r="4005" spans="1:10" hidden="1" outlineLevel="1" x14ac:dyDescent="0.2">
      <c r="A4005" s="55"/>
      <c r="B4005" s="77" t="s">
        <v>170</v>
      </c>
      <c r="C4005" s="78"/>
      <c r="D4005" s="78"/>
      <c r="I4005" s="58"/>
      <c r="J4005" s="63"/>
    </row>
    <row r="4006" spans="1:10" hidden="1" outlineLevel="1" x14ac:dyDescent="0.2">
      <c r="A4006" s="55"/>
      <c r="B4006" s="76" t="s">
        <v>891</v>
      </c>
      <c r="C4006" s="78">
        <f>2*1.15</f>
        <v>2.2999999999999998</v>
      </c>
      <c r="D4006" s="61" t="s">
        <v>158</v>
      </c>
      <c r="E4006" s="79">
        <v>97.46</v>
      </c>
      <c r="F4006" s="79">
        <v>17.54</v>
      </c>
      <c r="G4006" s="79">
        <f t="shared" ref="G4006:G4011" si="112">ROUND((C4006*(E4006)),2)</f>
        <v>224.16</v>
      </c>
      <c r="H4006" s="79">
        <f t="shared" ref="H4006:H4011" si="113">ROUND((C4006*(F4006)),2)</f>
        <v>40.340000000000003</v>
      </c>
      <c r="I4006" s="58"/>
      <c r="J4006" s="63"/>
    </row>
    <row r="4007" spans="1:10" hidden="1" outlineLevel="1" x14ac:dyDescent="0.2">
      <c r="B4007" s="76" t="s">
        <v>902</v>
      </c>
      <c r="C4007" s="78">
        <v>1</v>
      </c>
      <c r="D4007" s="61" t="s">
        <v>158</v>
      </c>
      <c r="E4007" s="79">
        <v>38.46</v>
      </c>
      <c r="F4007" s="79">
        <v>6.92</v>
      </c>
      <c r="G4007" s="79">
        <f t="shared" si="112"/>
        <v>38.46</v>
      </c>
      <c r="H4007" s="79">
        <f t="shared" si="113"/>
        <v>6.92</v>
      </c>
    </row>
    <row r="4008" spans="1:10" hidden="1" outlineLevel="1" x14ac:dyDescent="0.2">
      <c r="B4008" s="76" t="s">
        <v>939</v>
      </c>
      <c r="C4008" s="78">
        <f>0.33*1.05</f>
        <v>0.34650000000000003</v>
      </c>
      <c r="D4008" s="61" t="s">
        <v>894</v>
      </c>
      <c r="E4008" s="79">
        <v>131.36000000000001</v>
      </c>
      <c r="F4008" s="79">
        <v>23.64</v>
      </c>
      <c r="G4008" s="79">
        <f t="shared" si="112"/>
        <v>45.52</v>
      </c>
      <c r="H4008" s="79">
        <f t="shared" si="113"/>
        <v>8.19</v>
      </c>
    </row>
    <row r="4009" spans="1:10" hidden="1" outlineLevel="1" x14ac:dyDescent="0.2">
      <c r="B4009" s="76" t="s">
        <v>940</v>
      </c>
      <c r="C4009" s="78">
        <v>1</v>
      </c>
      <c r="D4009" s="61" t="s">
        <v>158</v>
      </c>
      <c r="E4009" s="79">
        <v>84.75</v>
      </c>
      <c r="F4009" s="79">
        <v>15.26</v>
      </c>
      <c r="G4009" s="79">
        <f t="shared" si="112"/>
        <v>84.75</v>
      </c>
      <c r="H4009" s="79">
        <f t="shared" si="113"/>
        <v>15.26</v>
      </c>
    </row>
    <row r="4010" spans="1:10" hidden="1" outlineLevel="1" x14ac:dyDescent="0.2">
      <c r="B4010" s="76" t="s">
        <v>904</v>
      </c>
      <c r="C4010" s="78">
        <v>2</v>
      </c>
      <c r="D4010" s="61" t="s">
        <v>158</v>
      </c>
      <c r="E4010" s="79">
        <v>21.19</v>
      </c>
      <c r="F4010" s="79">
        <v>3.81</v>
      </c>
      <c r="G4010" s="79">
        <f t="shared" si="112"/>
        <v>42.38</v>
      </c>
      <c r="H4010" s="79">
        <f t="shared" si="113"/>
        <v>7.62</v>
      </c>
    </row>
    <row r="4011" spans="1:10" hidden="1" outlineLevel="1" x14ac:dyDescent="0.2">
      <c r="B4011" s="76" t="s">
        <v>897</v>
      </c>
      <c r="C4011" s="78">
        <v>1.2500000000000001E-2</v>
      </c>
      <c r="D4011" s="61" t="s">
        <v>158</v>
      </c>
      <c r="E4011" s="79">
        <v>815.25</v>
      </c>
      <c r="F4011" s="79">
        <v>146.75</v>
      </c>
      <c r="G4011" s="79">
        <f t="shared" si="112"/>
        <v>10.19</v>
      </c>
      <c r="H4011" s="79">
        <f t="shared" si="113"/>
        <v>1.83</v>
      </c>
    </row>
    <row r="4012" spans="1:10" hidden="1" outlineLevel="1" x14ac:dyDescent="0.2">
      <c r="A4012" s="55"/>
      <c r="B4012" s="77" t="s">
        <v>697</v>
      </c>
      <c r="C4012" s="78"/>
      <c r="D4012" s="78"/>
      <c r="E4012" s="57"/>
      <c r="F4012" s="57"/>
      <c r="G4012" s="57"/>
      <c r="H4012" s="57"/>
      <c r="I4012" s="58"/>
      <c r="J4012" s="63"/>
    </row>
    <row r="4013" spans="1:10" hidden="1" outlineLevel="1" x14ac:dyDescent="0.2">
      <c r="B4013" s="76" t="s">
        <v>941</v>
      </c>
      <c r="C4013" s="78">
        <v>1</v>
      </c>
      <c r="D4013" s="61" t="s">
        <v>158</v>
      </c>
      <c r="E4013" s="79">
        <v>987.34</v>
      </c>
      <c r="F4013" s="79">
        <v>0</v>
      </c>
      <c r="G4013" s="79">
        <f>ROUND((C4013*(E4013)),2)</f>
        <v>987.34</v>
      </c>
      <c r="H4013" s="79">
        <f>ROUND((C4011*(F4013)),2)</f>
        <v>0</v>
      </c>
    </row>
    <row r="4014" spans="1:10" hidden="1" outlineLevel="1" x14ac:dyDescent="0.2">
      <c r="B4014" s="76" t="s">
        <v>898</v>
      </c>
      <c r="C4014" s="78">
        <v>20</v>
      </c>
      <c r="D4014" s="61" t="s">
        <v>899</v>
      </c>
      <c r="E4014" s="79">
        <v>302.58999999999997</v>
      </c>
      <c r="F4014" s="79">
        <v>0</v>
      </c>
      <c r="G4014" s="79">
        <f>+E4014</f>
        <v>302.58999999999997</v>
      </c>
      <c r="H4014" s="79">
        <v>0</v>
      </c>
    </row>
    <row r="4015" spans="1:10" hidden="1" outlineLevel="1" x14ac:dyDescent="0.2">
      <c r="A4015" s="62"/>
      <c r="B4015" s="76" t="s">
        <v>174</v>
      </c>
      <c r="C4015" s="78"/>
      <c r="D4015" s="78"/>
      <c r="E4015" s="79"/>
      <c r="F4015" s="79"/>
      <c r="G4015" s="79">
        <f>SUM(G4006:G4014)</f>
        <v>1735.3899999999999</v>
      </c>
      <c r="H4015" s="79">
        <f>SUM(H4006:H4014)</f>
        <v>80.160000000000011</v>
      </c>
      <c r="I4015" s="79">
        <f>SUM(G4015:H4015)</f>
        <v>1815.55</v>
      </c>
    </row>
    <row r="4016" spans="1:10" collapsed="1" x14ac:dyDescent="0.2">
      <c r="A4016" s="62"/>
      <c r="C4016" s="78"/>
      <c r="D4016" s="78"/>
      <c r="E4016" s="79"/>
      <c r="F4016" s="79"/>
      <c r="G4016" s="79"/>
      <c r="H4016" s="79"/>
      <c r="I4016" s="79"/>
    </row>
    <row r="4017" spans="1:10" x14ac:dyDescent="0.2">
      <c r="A4017" s="71">
        <f>+A4002+0.01</f>
        <v>117.10000000000005</v>
      </c>
      <c r="B4017" s="72" t="s">
        <v>942</v>
      </c>
      <c r="C4017" s="73">
        <v>1</v>
      </c>
      <c r="D4017" s="73" t="s">
        <v>158</v>
      </c>
      <c r="E4017" s="74"/>
      <c r="F4017" s="74"/>
      <c r="G4017" s="74">
        <f>+G4031/C4019</f>
        <v>2796.96</v>
      </c>
      <c r="H4017" s="74">
        <f>+H4031/C4019</f>
        <v>250.73000000000005</v>
      </c>
      <c r="I4017" s="75">
        <f>+H4017+G4017</f>
        <v>3047.69</v>
      </c>
      <c r="J4017" s="66" t="s">
        <v>167</v>
      </c>
    </row>
    <row r="4018" spans="1:10" hidden="1" outlineLevel="1" x14ac:dyDescent="0.2">
      <c r="A4018" s="55"/>
      <c r="B4018" s="76" t="s">
        <v>943</v>
      </c>
      <c r="C4018" s="56"/>
      <c r="D4018" s="56"/>
      <c r="E4018" s="57"/>
      <c r="F4018" s="57"/>
      <c r="G4018" s="57"/>
      <c r="H4018" s="57"/>
      <c r="I4018" s="58"/>
      <c r="J4018" s="63"/>
    </row>
    <row r="4019" spans="1:10" hidden="1" outlineLevel="1" x14ac:dyDescent="0.2">
      <c r="A4019" s="55"/>
      <c r="B4019" s="77" t="s">
        <v>169</v>
      </c>
      <c r="C4019" s="78">
        <v>1</v>
      </c>
      <c r="D4019" s="78" t="s">
        <v>158</v>
      </c>
      <c r="I4019" s="58"/>
      <c r="J4019" s="63"/>
    </row>
    <row r="4020" spans="1:10" hidden="1" outlineLevel="1" x14ac:dyDescent="0.2">
      <c r="A4020" s="55"/>
      <c r="B4020" s="77" t="s">
        <v>170</v>
      </c>
      <c r="C4020" s="78"/>
      <c r="D4020" s="78"/>
      <c r="I4020" s="58"/>
      <c r="J4020" s="63"/>
    </row>
    <row r="4021" spans="1:10" hidden="1" outlineLevel="1" x14ac:dyDescent="0.2">
      <c r="A4021" s="55"/>
      <c r="B4021" s="76" t="s">
        <v>891</v>
      </c>
      <c r="C4021" s="78">
        <f>1.5*1.15</f>
        <v>1.7249999999999999</v>
      </c>
      <c r="D4021" s="61" t="s">
        <v>158</v>
      </c>
      <c r="E4021" s="79">
        <v>97.46</v>
      </c>
      <c r="F4021" s="79">
        <v>17.54</v>
      </c>
      <c r="G4021" s="79">
        <f t="shared" ref="G4021:G4027" si="114">ROUND((C4021*(E4021)),2)</f>
        <v>168.12</v>
      </c>
      <c r="H4021" s="79">
        <f>ROUND((C4021*(F4021)),2)</f>
        <v>30.26</v>
      </c>
      <c r="I4021" s="58"/>
      <c r="J4021" s="63"/>
    </row>
    <row r="4022" spans="1:10" hidden="1" outlineLevel="1" x14ac:dyDescent="0.2">
      <c r="B4022" s="76" t="s">
        <v>902</v>
      </c>
      <c r="C4022" s="78">
        <v>1</v>
      </c>
      <c r="D4022" s="61" t="s">
        <v>158</v>
      </c>
      <c r="E4022" s="79">
        <v>38.46</v>
      </c>
      <c r="F4022" s="79">
        <v>6.92</v>
      </c>
      <c r="G4022" s="79">
        <f t="shared" si="114"/>
        <v>38.46</v>
      </c>
      <c r="H4022" s="79">
        <f t="shared" ref="H4022:H4027" si="115">ROUND((C4022*(F4022)),2)</f>
        <v>6.92</v>
      </c>
    </row>
    <row r="4023" spans="1:10" hidden="1" outlineLevel="1" x14ac:dyDescent="0.2">
      <c r="B4023" s="76" t="s">
        <v>944</v>
      </c>
      <c r="C4023" s="78">
        <f>100*1.05</f>
        <v>105</v>
      </c>
      <c r="D4023" s="61" t="s">
        <v>894</v>
      </c>
      <c r="E4023" s="79">
        <v>7.41</v>
      </c>
      <c r="F4023" s="79">
        <v>1.33</v>
      </c>
      <c r="G4023" s="79">
        <f t="shared" si="114"/>
        <v>778.05</v>
      </c>
      <c r="H4023" s="79">
        <f t="shared" si="115"/>
        <v>139.65</v>
      </c>
    </row>
    <row r="4024" spans="1:10" hidden="1" outlineLevel="1" x14ac:dyDescent="0.2">
      <c r="B4024" s="76" t="s">
        <v>945</v>
      </c>
      <c r="C4024" s="78">
        <v>1</v>
      </c>
      <c r="D4024" s="61" t="s">
        <v>158</v>
      </c>
      <c r="E4024" s="79">
        <v>360.17</v>
      </c>
      <c r="F4024" s="79">
        <v>64.83</v>
      </c>
      <c r="G4024" s="79">
        <f t="shared" si="114"/>
        <v>360.17</v>
      </c>
      <c r="H4024" s="79">
        <f t="shared" si="115"/>
        <v>64.83</v>
      </c>
    </row>
    <row r="4025" spans="1:10" hidden="1" outlineLevel="1" x14ac:dyDescent="0.2">
      <c r="B4025" s="76" t="s">
        <v>904</v>
      </c>
      <c r="C4025" s="78">
        <v>1</v>
      </c>
      <c r="D4025" s="61" t="s">
        <v>158</v>
      </c>
      <c r="E4025" s="79">
        <v>21.19</v>
      </c>
      <c r="F4025" s="79">
        <v>3.81</v>
      </c>
      <c r="G4025" s="79">
        <f t="shared" si="114"/>
        <v>21.19</v>
      </c>
      <c r="H4025" s="79">
        <f t="shared" si="115"/>
        <v>3.81</v>
      </c>
    </row>
    <row r="4026" spans="1:10" hidden="1" outlineLevel="1" x14ac:dyDescent="0.2">
      <c r="B4026" s="76" t="s">
        <v>946</v>
      </c>
      <c r="C4026" s="78">
        <v>0.05</v>
      </c>
      <c r="D4026" s="61" t="s">
        <v>158</v>
      </c>
      <c r="E4026" s="79">
        <v>381.36</v>
      </c>
      <c r="F4026" s="79">
        <v>68.64</v>
      </c>
      <c r="G4026" s="79">
        <f t="shared" si="114"/>
        <v>19.07</v>
      </c>
      <c r="H4026" s="79">
        <f t="shared" si="115"/>
        <v>3.43</v>
      </c>
    </row>
    <row r="4027" spans="1:10" hidden="1" outlineLevel="1" x14ac:dyDescent="0.2">
      <c r="B4027" s="76" t="s">
        <v>905</v>
      </c>
      <c r="C4027" s="78">
        <v>1.2500000000000001E-2</v>
      </c>
      <c r="D4027" s="61" t="s">
        <v>158</v>
      </c>
      <c r="E4027" s="79">
        <v>815.25</v>
      </c>
      <c r="F4027" s="79">
        <v>146.75</v>
      </c>
      <c r="G4027" s="79">
        <f t="shared" si="114"/>
        <v>10.19</v>
      </c>
      <c r="H4027" s="79">
        <f t="shared" si="115"/>
        <v>1.83</v>
      </c>
    </row>
    <row r="4028" spans="1:10" hidden="1" outlineLevel="1" x14ac:dyDescent="0.2">
      <c r="A4028" s="55"/>
      <c r="B4028" s="77" t="s">
        <v>697</v>
      </c>
      <c r="C4028" s="78"/>
      <c r="D4028" s="78"/>
      <c r="E4028" s="57"/>
      <c r="F4028" s="57"/>
      <c r="G4028" s="57"/>
      <c r="H4028" s="57"/>
      <c r="I4028" s="58"/>
      <c r="J4028" s="63"/>
    </row>
    <row r="4029" spans="1:10" hidden="1" outlineLevel="1" x14ac:dyDescent="0.2">
      <c r="B4029" s="76" t="s">
        <v>947</v>
      </c>
      <c r="C4029" s="78">
        <v>1</v>
      </c>
      <c r="D4029" s="61" t="s">
        <v>158</v>
      </c>
      <c r="E4029" s="79">
        <v>893.76306117334343</v>
      </c>
      <c r="F4029" s="79">
        <v>0</v>
      </c>
      <c r="G4029" s="79">
        <f>ROUND((C4029*(E4029)),2)</f>
        <v>893.76</v>
      </c>
      <c r="H4029" s="79">
        <f>ROUND((C4027*(F4029)),2)</f>
        <v>0</v>
      </c>
    </row>
    <row r="4030" spans="1:10" hidden="1" outlineLevel="1" x14ac:dyDescent="0.2">
      <c r="B4030" s="76" t="s">
        <v>898</v>
      </c>
      <c r="C4030" s="78">
        <v>20</v>
      </c>
      <c r="D4030" s="61" t="s">
        <v>899</v>
      </c>
      <c r="E4030" s="79">
        <v>507.95</v>
      </c>
      <c r="F4030" s="79">
        <v>0</v>
      </c>
      <c r="G4030" s="79">
        <f>+E4030</f>
        <v>507.95</v>
      </c>
      <c r="H4030" s="79">
        <v>0</v>
      </c>
    </row>
    <row r="4031" spans="1:10" hidden="1" outlineLevel="1" x14ac:dyDescent="0.2">
      <c r="A4031" s="62"/>
      <c r="B4031" s="76" t="s">
        <v>174</v>
      </c>
      <c r="C4031" s="78"/>
      <c r="D4031" s="78"/>
      <c r="E4031" s="79"/>
      <c r="F4031" s="79"/>
      <c r="G4031" s="79">
        <f>SUM(G4021:G4030)</f>
        <v>2796.96</v>
      </c>
      <c r="H4031" s="79">
        <f>SUM(H4021:H4030)</f>
        <v>250.73000000000005</v>
      </c>
      <c r="I4031" s="79">
        <f>SUM(G4031:H4031)</f>
        <v>3047.69</v>
      </c>
    </row>
    <row r="4032" spans="1:10" collapsed="1" x14ac:dyDescent="0.2">
      <c r="A4032" s="62"/>
      <c r="C4032" s="78"/>
      <c r="D4032" s="78"/>
      <c r="E4032" s="79"/>
      <c r="F4032" s="79"/>
      <c r="G4032" s="79"/>
      <c r="H4032" s="79"/>
      <c r="I4032" s="79"/>
    </row>
    <row r="4033" spans="1:10" x14ac:dyDescent="0.2">
      <c r="A4033" s="71">
        <f>+A4017+0.01</f>
        <v>117.11000000000006</v>
      </c>
      <c r="B4033" s="72" t="s">
        <v>948</v>
      </c>
      <c r="C4033" s="73">
        <v>1</v>
      </c>
      <c r="D4033" s="73" t="s">
        <v>158</v>
      </c>
      <c r="E4033" s="74"/>
      <c r="F4033" s="74"/>
      <c r="G4033" s="74">
        <f>+G4047/C4035</f>
        <v>2043.8300000000002</v>
      </c>
      <c r="H4033" s="74">
        <f>+H4047/C4035</f>
        <v>141.25000000000003</v>
      </c>
      <c r="I4033" s="75">
        <f>+H4033+G4033</f>
        <v>2185.0800000000004</v>
      </c>
      <c r="J4033" s="66" t="s">
        <v>167</v>
      </c>
    </row>
    <row r="4034" spans="1:10" hidden="1" outlineLevel="1" x14ac:dyDescent="0.2">
      <c r="A4034" s="55"/>
      <c r="B4034" s="76" t="s">
        <v>949</v>
      </c>
      <c r="C4034" s="56"/>
      <c r="D4034" s="56"/>
      <c r="E4034" s="57"/>
      <c r="F4034" s="57"/>
      <c r="G4034" s="57"/>
      <c r="H4034" s="57"/>
      <c r="I4034" s="58"/>
      <c r="J4034" s="63"/>
    </row>
    <row r="4035" spans="1:10" hidden="1" outlineLevel="1" x14ac:dyDescent="0.2">
      <c r="A4035" s="55"/>
      <c r="B4035" s="77" t="s">
        <v>169</v>
      </c>
      <c r="C4035" s="78">
        <v>1</v>
      </c>
      <c r="D4035" s="78" t="s">
        <v>158</v>
      </c>
      <c r="I4035" s="58"/>
      <c r="J4035" s="63"/>
    </row>
    <row r="4036" spans="1:10" hidden="1" outlineLevel="1" x14ac:dyDescent="0.2">
      <c r="A4036" s="55"/>
      <c r="B4036" s="77" t="s">
        <v>170</v>
      </c>
      <c r="C4036" s="78"/>
      <c r="D4036" s="78"/>
      <c r="I4036" s="58"/>
      <c r="J4036" s="63"/>
    </row>
    <row r="4037" spans="1:10" hidden="1" outlineLevel="1" x14ac:dyDescent="0.2">
      <c r="A4037" s="55"/>
      <c r="B4037" s="76" t="s">
        <v>891</v>
      </c>
      <c r="C4037" s="78">
        <f>1.5*1.15</f>
        <v>1.7249999999999999</v>
      </c>
      <c r="D4037" s="61" t="s">
        <v>158</v>
      </c>
      <c r="E4037" s="79">
        <v>97.46</v>
      </c>
      <c r="F4037" s="79">
        <v>17.54</v>
      </c>
      <c r="G4037" s="79">
        <f t="shared" ref="G4037:G4043" si="116">ROUND((C4037*(E4037)),2)</f>
        <v>168.12</v>
      </c>
      <c r="H4037" s="79">
        <f>ROUND((C4037*(F4037)),2)</f>
        <v>30.26</v>
      </c>
      <c r="I4037" s="58"/>
      <c r="J4037" s="63"/>
    </row>
    <row r="4038" spans="1:10" hidden="1" outlineLevel="1" x14ac:dyDescent="0.2">
      <c r="B4038" s="76" t="s">
        <v>902</v>
      </c>
      <c r="C4038" s="78">
        <v>1</v>
      </c>
      <c r="D4038" s="61" t="s">
        <v>158</v>
      </c>
      <c r="E4038" s="79">
        <v>38.46</v>
      </c>
      <c r="F4038" s="79">
        <v>6.92</v>
      </c>
      <c r="G4038" s="79">
        <f t="shared" si="116"/>
        <v>38.46</v>
      </c>
      <c r="H4038" s="79">
        <f t="shared" ref="H4038:H4043" si="117">ROUND((C4038*(F4038)),2)</f>
        <v>6.92</v>
      </c>
    </row>
    <row r="4039" spans="1:10" hidden="1" outlineLevel="1" x14ac:dyDescent="0.2">
      <c r="B4039" s="76" t="s">
        <v>950</v>
      </c>
      <c r="C4039" s="78">
        <f>50*1.05</f>
        <v>52.5</v>
      </c>
      <c r="D4039" s="61" t="s">
        <v>894</v>
      </c>
      <c r="E4039" s="79">
        <v>7.41</v>
      </c>
      <c r="F4039" s="79">
        <v>1.33</v>
      </c>
      <c r="G4039" s="79">
        <f t="shared" si="116"/>
        <v>389.03</v>
      </c>
      <c r="H4039" s="79">
        <f t="shared" si="117"/>
        <v>69.83</v>
      </c>
    </row>
    <row r="4040" spans="1:10" hidden="1" outlineLevel="1" x14ac:dyDescent="0.2">
      <c r="B4040" s="76" t="s">
        <v>951</v>
      </c>
      <c r="C4040" s="78">
        <v>1</v>
      </c>
      <c r="D4040" s="61" t="s">
        <v>158</v>
      </c>
      <c r="E4040" s="79">
        <v>118.64</v>
      </c>
      <c r="F4040" s="79">
        <v>21.36</v>
      </c>
      <c r="G4040" s="79">
        <f t="shared" si="116"/>
        <v>118.64</v>
      </c>
      <c r="H4040" s="79">
        <f t="shared" si="117"/>
        <v>21.36</v>
      </c>
    </row>
    <row r="4041" spans="1:10" hidden="1" outlineLevel="1" x14ac:dyDescent="0.2">
      <c r="B4041" s="76" t="s">
        <v>904</v>
      </c>
      <c r="C4041" s="78">
        <v>2</v>
      </c>
      <c r="D4041" s="61" t="s">
        <v>158</v>
      </c>
      <c r="E4041" s="79">
        <v>21.19</v>
      </c>
      <c r="F4041" s="79">
        <v>3.81</v>
      </c>
      <c r="G4041" s="79">
        <f t="shared" si="116"/>
        <v>42.38</v>
      </c>
      <c r="H4041" s="79">
        <f t="shared" si="117"/>
        <v>7.62</v>
      </c>
    </row>
    <row r="4042" spans="1:10" hidden="1" outlineLevel="1" x14ac:dyDescent="0.2">
      <c r="B4042" s="76" t="s">
        <v>946</v>
      </c>
      <c r="C4042" s="78">
        <v>0.05</v>
      </c>
      <c r="D4042" s="61" t="s">
        <v>158</v>
      </c>
      <c r="E4042" s="79">
        <v>381.36</v>
      </c>
      <c r="F4042" s="79">
        <v>68.64</v>
      </c>
      <c r="G4042" s="79">
        <f t="shared" si="116"/>
        <v>19.07</v>
      </c>
      <c r="H4042" s="79">
        <f t="shared" si="117"/>
        <v>3.43</v>
      </c>
    </row>
    <row r="4043" spans="1:10" hidden="1" outlineLevel="1" x14ac:dyDescent="0.2">
      <c r="B4043" s="76" t="s">
        <v>897</v>
      </c>
      <c r="C4043" s="78">
        <v>1.2500000000000001E-2</v>
      </c>
      <c r="D4043" s="61" t="s">
        <v>158</v>
      </c>
      <c r="E4043" s="79">
        <v>815.25</v>
      </c>
      <c r="F4043" s="79">
        <v>146.75</v>
      </c>
      <c r="G4043" s="79">
        <f t="shared" si="116"/>
        <v>10.19</v>
      </c>
      <c r="H4043" s="79">
        <f t="shared" si="117"/>
        <v>1.83</v>
      </c>
    </row>
    <row r="4044" spans="1:10" hidden="1" outlineLevel="1" x14ac:dyDescent="0.2">
      <c r="A4044" s="55"/>
      <c r="B4044" s="77" t="s">
        <v>697</v>
      </c>
      <c r="C4044" s="78"/>
      <c r="D4044" s="78"/>
      <c r="E4044" s="57"/>
      <c r="F4044" s="57"/>
      <c r="G4044" s="57"/>
      <c r="H4044" s="57"/>
      <c r="I4044" s="58"/>
      <c r="J4044" s="63"/>
    </row>
    <row r="4045" spans="1:10" hidden="1" outlineLevel="1" x14ac:dyDescent="0.2">
      <c r="B4045" s="76" t="s">
        <v>952</v>
      </c>
      <c r="C4045" s="78">
        <v>1</v>
      </c>
      <c r="D4045" s="61" t="s">
        <v>158</v>
      </c>
      <c r="E4045" s="79">
        <v>893.76306117334343</v>
      </c>
      <c r="F4045" s="79">
        <v>0</v>
      </c>
      <c r="G4045" s="79">
        <f>ROUND((C4045*(E4045)),2)</f>
        <v>893.76</v>
      </c>
      <c r="H4045" s="79">
        <f>ROUND((C4043*(F4045)),2)</f>
        <v>0</v>
      </c>
    </row>
    <row r="4046" spans="1:10" hidden="1" outlineLevel="1" x14ac:dyDescent="0.2">
      <c r="B4046" s="76" t="s">
        <v>898</v>
      </c>
      <c r="C4046" s="78">
        <v>20</v>
      </c>
      <c r="D4046" s="61" t="s">
        <v>899</v>
      </c>
      <c r="E4046" s="79">
        <v>364.18</v>
      </c>
      <c r="F4046" s="79">
        <v>0</v>
      </c>
      <c r="G4046" s="79">
        <f>+E4046</f>
        <v>364.18</v>
      </c>
      <c r="H4046" s="79">
        <v>0</v>
      </c>
    </row>
    <row r="4047" spans="1:10" hidden="1" outlineLevel="1" x14ac:dyDescent="0.2">
      <c r="A4047" s="62"/>
      <c r="B4047" s="76" t="s">
        <v>174</v>
      </c>
      <c r="C4047" s="78"/>
      <c r="D4047" s="78"/>
      <c r="E4047" s="79"/>
      <c r="F4047" s="79"/>
      <c r="G4047" s="79">
        <f>SUM(G4037:G4046)</f>
        <v>2043.8300000000002</v>
      </c>
      <c r="H4047" s="79">
        <f>SUM(H4037:H4046)</f>
        <v>141.25000000000003</v>
      </c>
      <c r="I4047" s="79">
        <f>SUM(G4047:H4047)</f>
        <v>2185.0800000000004</v>
      </c>
    </row>
    <row r="4048" spans="1:10" collapsed="1" x14ac:dyDescent="0.2">
      <c r="A4048" s="62"/>
      <c r="C4048" s="78"/>
      <c r="D4048" s="78"/>
      <c r="E4048" s="79"/>
      <c r="F4048" s="79"/>
      <c r="G4048" s="79"/>
      <c r="H4048" s="79"/>
      <c r="I4048" s="79"/>
    </row>
    <row r="4049" spans="1:10" x14ac:dyDescent="0.2">
      <c r="A4049" s="71">
        <f>+A4033+0.01</f>
        <v>117.12000000000006</v>
      </c>
      <c r="B4049" s="72" t="s">
        <v>953</v>
      </c>
      <c r="C4049" s="73">
        <v>1</v>
      </c>
      <c r="D4049" s="73" t="s">
        <v>158</v>
      </c>
      <c r="E4049" s="74"/>
      <c r="F4049" s="74"/>
      <c r="G4049" s="74">
        <f>+G4059/C4051</f>
        <v>3262.87</v>
      </c>
      <c r="H4049" s="74">
        <f>+H4059/C4051</f>
        <v>230.19</v>
      </c>
      <c r="I4049" s="75">
        <f>+H4049+G4049</f>
        <v>3493.06</v>
      </c>
      <c r="J4049" s="66" t="s">
        <v>167</v>
      </c>
    </row>
    <row r="4050" spans="1:10" hidden="1" outlineLevel="1" x14ac:dyDescent="0.2">
      <c r="A4050" s="55"/>
      <c r="B4050" s="76" t="s">
        <v>954</v>
      </c>
      <c r="C4050" s="56"/>
      <c r="D4050" s="56"/>
      <c r="E4050" s="57"/>
      <c r="F4050" s="57"/>
      <c r="G4050" s="57"/>
      <c r="H4050" s="57"/>
      <c r="I4050" s="58"/>
      <c r="J4050" s="63"/>
    </row>
    <row r="4051" spans="1:10" hidden="1" outlineLevel="1" x14ac:dyDescent="0.2">
      <c r="A4051" s="55"/>
      <c r="B4051" s="77" t="s">
        <v>169</v>
      </c>
      <c r="C4051" s="78">
        <v>1</v>
      </c>
      <c r="D4051" s="78" t="s">
        <v>158</v>
      </c>
      <c r="I4051" s="58"/>
      <c r="J4051" s="63"/>
    </row>
    <row r="4052" spans="1:10" hidden="1" outlineLevel="1" x14ac:dyDescent="0.2">
      <c r="A4052" s="55"/>
      <c r="B4052" s="77" t="s">
        <v>170</v>
      </c>
      <c r="C4052" s="78"/>
      <c r="D4052" s="78"/>
      <c r="I4052" s="58"/>
      <c r="J4052" s="63"/>
    </row>
    <row r="4053" spans="1:10" hidden="1" outlineLevel="1" x14ac:dyDescent="0.2">
      <c r="A4053" s="55"/>
      <c r="B4053" s="76" t="s">
        <v>955</v>
      </c>
      <c r="C4053" s="78">
        <v>2</v>
      </c>
      <c r="D4053" s="61" t="s">
        <v>158</v>
      </c>
      <c r="E4053" s="79">
        <v>296.61</v>
      </c>
      <c r="F4053" s="79">
        <v>53.39</v>
      </c>
      <c r="G4053" s="79">
        <f>ROUND((C4053*(E4053)),2)</f>
        <v>593.22</v>
      </c>
      <c r="H4053" s="79">
        <f>ROUND((C4053*(F4053)),2)</f>
        <v>106.78</v>
      </c>
      <c r="I4053" s="58"/>
      <c r="J4053" s="63"/>
    </row>
    <row r="4054" spans="1:10" hidden="1" outlineLevel="1" x14ac:dyDescent="0.2">
      <c r="B4054" s="76" t="s">
        <v>954</v>
      </c>
      <c r="C4054" s="78">
        <v>1</v>
      </c>
      <c r="D4054" s="61" t="s">
        <v>158</v>
      </c>
      <c r="E4054" s="79">
        <v>685.59</v>
      </c>
      <c r="F4054" s="79">
        <v>123.41</v>
      </c>
      <c r="G4054" s="79">
        <f>ROUND((C4054*(E4054)),2)</f>
        <v>685.59</v>
      </c>
      <c r="H4054" s="79">
        <f>ROUND((C4054*(F4054)),2)</f>
        <v>123.41</v>
      </c>
    </row>
    <row r="4055" spans="1:10" hidden="1" outlineLevel="1" x14ac:dyDescent="0.2">
      <c r="A4055" s="55"/>
      <c r="B4055" s="77" t="s">
        <v>697</v>
      </c>
      <c r="C4055" s="78"/>
      <c r="D4055" s="78"/>
      <c r="E4055" s="57"/>
      <c r="F4055" s="57"/>
      <c r="G4055" s="57"/>
      <c r="H4055" s="57"/>
      <c r="I4055" s="58"/>
      <c r="J4055" s="63"/>
    </row>
    <row r="4056" spans="1:10" hidden="1" outlineLevel="1" x14ac:dyDescent="0.2">
      <c r="B4056" s="76" t="s">
        <v>956</v>
      </c>
      <c r="C4056" s="78">
        <v>1</v>
      </c>
      <c r="D4056" s="61" t="s">
        <v>158</v>
      </c>
      <c r="E4056" s="79">
        <v>1070.9642405923676</v>
      </c>
      <c r="F4056" s="79">
        <v>0</v>
      </c>
      <c r="G4056" s="79">
        <f>ROUND((C4056*(E4056)),2)</f>
        <v>1070.96</v>
      </c>
      <c r="H4056" s="79">
        <f>ROUND((C4056*(F4056)),2)</f>
        <v>0</v>
      </c>
    </row>
    <row r="4057" spans="1:10" hidden="1" outlineLevel="1" x14ac:dyDescent="0.2">
      <c r="B4057" s="76" t="s">
        <v>957</v>
      </c>
      <c r="C4057" s="78">
        <v>2</v>
      </c>
      <c r="D4057" s="61" t="s">
        <v>158</v>
      </c>
      <c r="E4057" s="79">
        <v>165.46</v>
      </c>
      <c r="F4057" s="79">
        <v>0</v>
      </c>
      <c r="G4057" s="79">
        <f>ROUND((C4057*(E4057)),2)</f>
        <v>330.92</v>
      </c>
      <c r="H4057" s="79">
        <f>ROUND((C4057*(F4057)),2)</f>
        <v>0</v>
      </c>
    </row>
    <row r="4058" spans="1:10" hidden="1" outlineLevel="1" x14ac:dyDescent="0.2">
      <c r="B4058" s="76" t="s">
        <v>898</v>
      </c>
      <c r="C4058" s="78">
        <v>20</v>
      </c>
      <c r="D4058" s="61" t="s">
        <v>899</v>
      </c>
      <c r="E4058" s="79">
        <v>582.17999999999995</v>
      </c>
      <c r="F4058" s="79">
        <v>0</v>
      </c>
      <c r="G4058" s="79">
        <f>+E4058</f>
        <v>582.17999999999995</v>
      </c>
      <c r="H4058" s="79">
        <v>0</v>
      </c>
    </row>
    <row r="4059" spans="1:10" hidden="1" outlineLevel="1" x14ac:dyDescent="0.2">
      <c r="A4059" s="62"/>
      <c r="B4059" s="76" t="s">
        <v>174</v>
      </c>
      <c r="C4059" s="78"/>
      <c r="D4059" s="78"/>
      <c r="E4059" s="79"/>
      <c r="F4059" s="79"/>
      <c r="G4059" s="79">
        <f>SUM(G4053:G4058)</f>
        <v>3262.87</v>
      </c>
      <c r="H4059" s="79">
        <f>SUM(H4053:H4058)</f>
        <v>230.19</v>
      </c>
      <c r="I4059" s="79">
        <f>SUM(G4059:H4059)</f>
        <v>3493.06</v>
      </c>
    </row>
    <row r="4060" spans="1:10" collapsed="1" x14ac:dyDescent="0.2">
      <c r="A4060" s="62"/>
      <c r="C4060" s="78"/>
      <c r="D4060" s="78"/>
      <c r="E4060" s="79"/>
      <c r="F4060" s="79"/>
      <c r="G4060" s="79"/>
      <c r="H4060" s="79"/>
      <c r="I4060" s="79"/>
    </row>
    <row r="4061" spans="1:10" x14ac:dyDescent="0.2">
      <c r="A4061" s="71">
        <f>+A4049+0.01</f>
        <v>117.13000000000007</v>
      </c>
      <c r="B4061" s="72" t="s">
        <v>958</v>
      </c>
      <c r="C4061" s="73">
        <v>1</v>
      </c>
      <c r="D4061" s="73" t="s">
        <v>158</v>
      </c>
      <c r="E4061" s="74"/>
      <c r="F4061" s="74"/>
      <c r="G4061" s="74">
        <f>+G4071/C4063</f>
        <v>4765.2300000000005</v>
      </c>
      <c r="H4061" s="74">
        <f>+H4071/C4063</f>
        <v>382.12</v>
      </c>
      <c r="I4061" s="75">
        <f>+H4061+G4061</f>
        <v>5147.3500000000004</v>
      </c>
      <c r="J4061" s="66" t="s">
        <v>167</v>
      </c>
    </row>
    <row r="4062" spans="1:10" hidden="1" outlineLevel="1" x14ac:dyDescent="0.2">
      <c r="A4062" s="55"/>
      <c r="B4062" s="76" t="s">
        <v>959</v>
      </c>
      <c r="C4062" s="56"/>
      <c r="D4062" s="56"/>
      <c r="E4062" s="57"/>
      <c r="F4062" s="57"/>
      <c r="G4062" s="57"/>
      <c r="H4062" s="57"/>
      <c r="I4062" s="58"/>
      <c r="J4062" s="63"/>
    </row>
    <row r="4063" spans="1:10" hidden="1" outlineLevel="1" x14ac:dyDescent="0.2">
      <c r="A4063" s="55"/>
      <c r="B4063" s="77" t="s">
        <v>169</v>
      </c>
      <c r="C4063" s="78">
        <v>1</v>
      </c>
      <c r="D4063" s="78" t="s">
        <v>158</v>
      </c>
      <c r="I4063" s="58"/>
      <c r="J4063" s="63"/>
    </row>
    <row r="4064" spans="1:10" hidden="1" outlineLevel="1" x14ac:dyDescent="0.2">
      <c r="A4064" s="55"/>
      <c r="B4064" s="77" t="s">
        <v>170</v>
      </c>
      <c r="C4064" s="78"/>
      <c r="D4064" s="78"/>
      <c r="I4064" s="58"/>
      <c r="J4064" s="63"/>
    </row>
    <row r="4065" spans="1:10" hidden="1" outlineLevel="1" x14ac:dyDescent="0.2">
      <c r="A4065" s="55"/>
      <c r="B4065" s="76" t="s">
        <v>955</v>
      </c>
      <c r="C4065" s="78">
        <v>4</v>
      </c>
      <c r="D4065" s="61" t="s">
        <v>158</v>
      </c>
      <c r="E4065" s="79">
        <v>296.61</v>
      </c>
      <c r="F4065" s="79">
        <v>53.39</v>
      </c>
      <c r="G4065" s="79">
        <f>ROUND((C4065*(E4065)),2)</f>
        <v>1186.44</v>
      </c>
      <c r="H4065" s="79">
        <f>ROUND((C4065*(F4065)),2)</f>
        <v>213.56</v>
      </c>
      <c r="I4065" s="58"/>
      <c r="J4065" s="63"/>
    </row>
    <row r="4066" spans="1:10" hidden="1" outlineLevel="1" x14ac:dyDescent="0.2">
      <c r="B4066" s="76" t="s">
        <v>959</v>
      </c>
      <c r="C4066" s="78">
        <v>1</v>
      </c>
      <c r="D4066" s="61" t="s">
        <v>158</v>
      </c>
      <c r="E4066" s="79">
        <v>936.44</v>
      </c>
      <c r="F4066" s="79">
        <v>168.56</v>
      </c>
      <c r="G4066" s="79">
        <f>ROUND((C4066*(E4066)),2)</f>
        <v>936.44</v>
      </c>
      <c r="H4066" s="79">
        <f>ROUND((C4066*(F4066)),2)</f>
        <v>168.56</v>
      </c>
    </row>
    <row r="4067" spans="1:10" hidden="1" outlineLevel="1" x14ac:dyDescent="0.2">
      <c r="A4067" s="55"/>
      <c r="B4067" s="77" t="s">
        <v>697</v>
      </c>
      <c r="C4067" s="78"/>
      <c r="D4067" s="78"/>
      <c r="E4067" s="57"/>
      <c r="F4067" s="57"/>
      <c r="G4067" s="57"/>
      <c r="H4067" s="57"/>
      <c r="I4067" s="58"/>
      <c r="J4067" s="63"/>
    </row>
    <row r="4068" spans="1:10" hidden="1" outlineLevel="1" x14ac:dyDescent="0.2">
      <c r="B4068" s="76" t="s">
        <v>956</v>
      </c>
      <c r="C4068" s="78">
        <v>1</v>
      </c>
      <c r="D4068" s="61" t="s">
        <v>158</v>
      </c>
      <c r="E4068" s="79">
        <v>1122.6240013670019</v>
      </c>
      <c r="F4068" s="79">
        <v>0</v>
      </c>
      <c r="G4068" s="79">
        <f>ROUND((C4068*(E4068)),2)</f>
        <v>1122.6199999999999</v>
      </c>
      <c r="H4068" s="79">
        <f>ROUND((C4068*(F4068)),2)</f>
        <v>0</v>
      </c>
    </row>
    <row r="4069" spans="1:10" hidden="1" outlineLevel="1" x14ac:dyDescent="0.2">
      <c r="B4069" s="76" t="s">
        <v>957</v>
      </c>
      <c r="C4069" s="78">
        <v>4</v>
      </c>
      <c r="D4069" s="61" t="s">
        <v>158</v>
      </c>
      <c r="E4069" s="79">
        <v>165.46</v>
      </c>
      <c r="F4069" s="79">
        <v>0</v>
      </c>
      <c r="G4069" s="79">
        <f>ROUND((C4069*(E4069)),2)</f>
        <v>661.84</v>
      </c>
      <c r="H4069" s="79">
        <f>ROUND((C4069*(F4069)),2)</f>
        <v>0</v>
      </c>
    </row>
    <row r="4070" spans="1:10" hidden="1" outlineLevel="1" x14ac:dyDescent="0.2">
      <c r="B4070" s="76" t="s">
        <v>898</v>
      </c>
      <c r="C4070" s="78">
        <v>20</v>
      </c>
      <c r="D4070" s="61" t="s">
        <v>899</v>
      </c>
      <c r="E4070" s="79">
        <v>857.89</v>
      </c>
      <c r="F4070" s="79">
        <v>0</v>
      </c>
      <c r="G4070" s="79">
        <f>+E$4070</f>
        <v>857.89</v>
      </c>
      <c r="H4070" s="79">
        <v>0</v>
      </c>
    </row>
    <row r="4071" spans="1:10" hidden="1" outlineLevel="1" x14ac:dyDescent="0.2">
      <c r="A4071" s="62"/>
      <c r="B4071" s="76" t="s">
        <v>174</v>
      </c>
      <c r="C4071" s="78"/>
      <c r="D4071" s="78"/>
      <c r="E4071" s="79"/>
      <c r="F4071" s="79"/>
      <c r="G4071" s="79">
        <f>SUM(G4065:G4070)</f>
        <v>4765.2300000000005</v>
      </c>
      <c r="H4071" s="79">
        <f>SUM(H4065:H4070)</f>
        <v>382.12</v>
      </c>
      <c r="I4071" s="79">
        <f>SUM(G4071:H4071)</f>
        <v>5147.3500000000004</v>
      </c>
    </row>
    <row r="4072" spans="1:10" collapsed="1" x14ac:dyDescent="0.2">
      <c r="A4072" s="62"/>
      <c r="C4072" s="78"/>
      <c r="D4072" s="78"/>
      <c r="E4072" s="79"/>
      <c r="F4072" s="79"/>
      <c r="G4072" s="79"/>
      <c r="H4072" s="79"/>
      <c r="I4072" s="79"/>
    </row>
    <row r="4073" spans="1:10" x14ac:dyDescent="0.2">
      <c r="A4073" s="71">
        <f>+A4061+0.01</f>
        <v>117.14000000000007</v>
      </c>
      <c r="B4073" s="72" t="s">
        <v>960</v>
      </c>
      <c r="C4073" s="73">
        <v>1</v>
      </c>
      <c r="D4073" s="73" t="s">
        <v>158</v>
      </c>
      <c r="E4073" s="74"/>
      <c r="F4073" s="74"/>
      <c r="G4073" s="74">
        <f>+G4083/C4075</f>
        <v>5290.1299999999992</v>
      </c>
      <c r="H4073" s="74">
        <f>+H4083/C4075</f>
        <v>595.76</v>
      </c>
      <c r="I4073" s="75">
        <f>+H4073+G4073</f>
        <v>5885.8899999999994</v>
      </c>
      <c r="J4073" s="66" t="s">
        <v>167</v>
      </c>
    </row>
    <row r="4074" spans="1:10" hidden="1" outlineLevel="1" x14ac:dyDescent="0.2">
      <c r="A4074" s="55"/>
      <c r="B4074" s="76" t="s">
        <v>961</v>
      </c>
      <c r="C4074" s="56"/>
      <c r="D4074" s="56"/>
      <c r="E4074" s="57"/>
      <c r="F4074" s="57"/>
      <c r="G4074" s="57"/>
      <c r="H4074" s="57"/>
      <c r="I4074" s="58"/>
      <c r="J4074" s="63"/>
    </row>
    <row r="4075" spans="1:10" hidden="1" outlineLevel="1" x14ac:dyDescent="0.2">
      <c r="A4075" s="55"/>
      <c r="B4075" s="77" t="s">
        <v>169</v>
      </c>
      <c r="C4075" s="78">
        <v>1</v>
      </c>
      <c r="D4075" s="78" t="s">
        <v>158</v>
      </c>
      <c r="I4075" s="58"/>
      <c r="J4075" s="63"/>
    </row>
    <row r="4076" spans="1:10" hidden="1" outlineLevel="1" x14ac:dyDescent="0.2">
      <c r="A4076" s="55"/>
      <c r="B4076" s="77" t="s">
        <v>170</v>
      </c>
      <c r="C4076" s="78"/>
      <c r="D4076" s="78"/>
      <c r="I4076" s="58"/>
      <c r="J4076" s="63"/>
    </row>
    <row r="4077" spans="1:10" hidden="1" outlineLevel="1" x14ac:dyDescent="0.2">
      <c r="A4077" s="55"/>
      <c r="B4077" s="76" t="s">
        <v>955</v>
      </c>
      <c r="C4077" s="78">
        <v>6</v>
      </c>
      <c r="D4077" s="61" t="s">
        <v>158</v>
      </c>
      <c r="E4077" s="79">
        <v>296.61</v>
      </c>
      <c r="F4077" s="79">
        <v>53.39</v>
      </c>
      <c r="G4077" s="79">
        <f>ROUND((C4077*(E4077)),2)</f>
        <v>1779.66</v>
      </c>
      <c r="H4077" s="79">
        <f>ROUND((C4077*(F4077)),2)</f>
        <v>320.33999999999997</v>
      </c>
      <c r="I4077" s="58"/>
      <c r="J4077" s="63"/>
    </row>
    <row r="4078" spans="1:10" hidden="1" outlineLevel="1" x14ac:dyDescent="0.2">
      <c r="B4078" s="76" t="s">
        <v>962</v>
      </c>
      <c r="C4078" s="78">
        <v>1</v>
      </c>
      <c r="D4078" s="61" t="s">
        <v>158</v>
      </c>
      <c r="E4078" s="79">
        <v>1530.13</v>
      </c>
      <c r="F4078" s="79">
        <v>275.42</v>
      </c>
      <c r="G4078" s="79">
        <f>ROUND((C4078*(E4078)),2)</f>
        <v>1530.13</v>
      </c>
      <c r="H4078" s="79">
        <f>ROUND((C4078*(F4078)),2)</f>
        <v>275.42</v>
      </c>
    </row>
    <row r="4079" spans="1:10" hidden="1" outlineLevel="1" x14ac:dyDescent="0.2">
      <c r="A4079" s="55"/>
      <c r="B4079" s="77" t="s">
        <v>697</v>
      </c>
      <c r="C4079" s="78"/>
      <c r="D4079" s="78"/>
      <c r="E4079" s="57"/>
      <c r="F4079" s="57"/>
      <c r="G4079" s="57"/>
      <c r="H4079" s="57"/>
      <c r="I4079" s="58"/>
      <c r="J4079" s="63"/>
    </row>
    <row r="4080" spans="1:10" hidden="1" outlineLevel="1" x14ac:dyDescent="0.2">
      <c r="B4080" s="76" t="s">
        <v>956</v>
      </c>
      <c r="C4080" s="78">
        <v>1</v>
      </c>
      <c r="D4080" s="61" t="s">
        <v>158</v>
      </c>
      <c r="E4080" s="79">
        <v>6.6016949152542379</v>
      </c>
      <c r="F4080" s="79">
        <v>0</v>
      </c>
      <c r="G4080" s="79">
        <f>ROUND((C4080*(E4080)),2)</f>
        <v>6.6</v>
      </c>
      <c r="H4080" s="79">
        <f>ROUND((C4080*(F4080)),2)</f>
        <v>0</v>
      </c>
    </row>
    <row r="4081" spans="1:10" hidden="1" outlineLevel="1" x14ac:dyDescent="0.2">
      <c r="B4081" s="76" t="s">
        <v>957</v>
      </c>
      <c r="C4081" s="78">
        <v>6</v>
      </c>
      <c r="D4081" s="61" t="s">
        <v>158</v>
      </c>
      <c r="E4081" s="79">
        <v>165.46</v>
      </c>
      <c r="F4081" s="79">
        <v>0</v>
      </c>
      <c r="G4081" s="79">
        <f>ROUND((C4081*(E4081)),2)</f>
        <v>992.76</v>
      </c>
      <c r="H4081" s="79">
        <f>ROUND((C4081*(F4081)),2)</f>
        <v>0</v>
      </c>
    </row>
    <row r="4082" spans="1:10" hidden="1" outlineLevel="1" x14ac:dyDescent="0.2">
      <c r="B4082" s="76" t="s">
        <v>898</v>
      </c>
      <c r="C4082" s="78">
        <v>20</v>
      </c>
      <c r="D4082" s="61" t="s">
        <v>899</v>
      </c>
      <c r="E4082" s="79">
        <v>980.98</v>
      </c>
      <c r="F4082" s="79">
        <v>0</v>
      </c>
      <c r="G4082" s="79">
        <f>+E$4082</f>
        <v>980.98</v>
      </c>
      <c r="H4082" s="79">
        <v>0</v>
      </c>
    </row>
    <row r="4083" spans="1:10" hidden="1" outlineLevel="1" x14ac:dyDescent="0.2">
      <c r="A4083" s="62"/>
      <c r="B4083" s="76" t="s">
        <v>174</v>
      </c>
      <c r="C4083" s="78"/>
      <c r="D4083" s="78"/>
      <c r="E4083" s="79"/>
      <c r="F4083" s="79"/>
      <c r="G4083" s="79">
        <f>SUM(G4077:G4082)</f>
        <v>5290.1299999999992</v>
      </c>
      <c r="H4083" s="79">
        <f>SUM(H4077:H4082)</f>
        <v>595.76</v>
      </c>
      <c r="I4083" s="79">
        <f>SUM(G4083:H4083)</f>
        <v>5885.8899999999994</v>
      </c>
    </row>
    <row r="4084" spans="1:10" collapsed="1" x14ac:dyDescent="0.2">
      <c r="A4084" s="62"/>
      <c r="C4084" s="78"/>
      <c r="D4084" s="78"/>
      <c r="E4084" s="79"/>
      <c r="F4084" s="79"/>
      <c r="G4084" s="79"/>
      <c r="H4084" s="79"/>
      <c r="I4084" s="79"/>
    </row>
    <row r="4085" spans="1:10" x14ac:dyDescent="0.2">
      <c r="A4085" s="71">
        <f>+A4073+0.01</f>
        <v>117.15000000000008</v>
      </c>
      <c r="B4085" s="72" t="s">
        <v>963</v>
      </c>
      <c r="C4085" s="73">
        <v>1</v>
      </c>
      <c r="D4085" s="73" t="s">
        <v>158</v>
      </c>
      <c r="E4085" s="74"/>
      <c r="F4085" s="74"/>
      <c r="G4085" s="74">
        <f>+G4095/C4087</f>
        <v>8284.5</v>
      </c>
      <c r="H4085" s="74">
        <f>+H4095/C4087</f>
        <v>757.99</v>
      </c>
      <c r="I4085" s="75">
        <f>+H4085+G4085</f>
        <v>9042.49</v>
      </c>
      <c r="J4085" s="66" t="s">
        <v>167</v>
      </c>
    </row>
    <row r="4086" spans="1:10" hidden="1" outlineLevel="1" x14ac:dyDescent="0.2">
      <c r="A4086" s="55"/>
      <c r="B4086" s="76" t="s">
        <v>964</v>
      </c>
      <c r="C4086" s="56"/>
      <c r="D4086" s="56"/>
      <c r="E4086" s="57"/>
      <c r="F4086" s="57"/>
      <c r="G4086" s="57"/>
      <c r="H4086" s="57"/>
      <c r="I4086" s="58"/>
      <c r="J4086" s="63"/>
    </row>
    <row r="4087" spans="1:10" hidden="1" outlineLevel="1" x14ac:dyDescent="0.2">
      <c r="A4087" s="55"/>
      <c r="B4087" s="77" t="s">
        <v>169</v>
      </c>
      <c r="C4087" s="78">
        <v>1</v>
      </c>
      <c r="D4087" s="78" t="s">
        <v>158</v>
      </c>
      <c r="I4087" s="58"/>
      <c r="J4087" s="63"/>
    </row>
    <row r="4088" spans="1:10" hidden="1" outlineLevel="1" x14ac:dyDescent="0.2">
      <c r="A4088" s="55"/>
      <c r="B4088" s="77" t="s">
        <v>170</v>
      </c>
      <c r="C4088" s="78"/>
      <c r="D4088" s="78"/>
      <c r="I4088" s="58"/>
      <c r="J4088" s="63"/>
    </row>
    <row r="4089" spans="1:10" hidden="1" outlineLevel="1" x14ac:dyDescent="0.2">
      <c r="A4089" s="55"/>
      <c r="B4089" s="76" t="s">
        <v>965</v>
      </c>
      <c r="C4089" s="78">
        <v>8</v>
      </c>
      <c r="D4089" s="61" t="s">
        <v>158</v>
      </c>
      <c r="E4089" s="79">
        <v>296.61</v>
      </c>
      <c r="F4089" s="79">
        <v>53.39</v>
      </c>
      <c r="G4089" s="79">
        <f>ROUND((C4089*(E4089)),2)</f>
        <v>2372.88</v>
      </c>
      <c r="H4089" s="79">
        <f>ROUND((C4089*(F4089)),2)</f>
        <v>427.12</v>
      </c>
      <c r="I4089" s="58"/>
      <c r="J4089" s="63"/>
    </row>
    <row r="4090" spans="1:10" hidden="1" outlineLevel="1" x14ac:dyDescent="0.2">
      <c r="B4090" s="76" t="s">
        <v>966</v>
      </c>
      <c r="C4090" s="78">
        <v>1</v>
      </c>
      <c r="D4090" s="61" t="s">
        <v>158</v>
      </c>
      <c r="E4090" s="79">
        <v>1838.14</v>
      </c>
      <c r="F4090" s="79">
        <v>330.87</v>
      </c>
      <c r="G4090" s="79">
        <f>ROUND((C4090*(E4090)),2)</f>
        <v>1838.14</v>
      </c>
      <c r="H4090" s="79">
        <f>ROUND((C4090*(F4090)),2)</f>
        <v>330.87</v>
      </c>
    </row>
    <row r="4091" spans="1:10" hidden="1" outlineLevel="1" x14ac:dyDescent="0.2">
      <c r="A4091" s="55"/>
      <c r="B4091" s="77" t="s">
        <v>697</v>
      </c>
      <c r="C4091" s="78"/>
      <c r="D4091" s="78"/>
      <c r="E4091" s="57"/>
      <c r="F4091" s="57"/>
      <c r="G4091" s="57"/>
      <c r="H4091" s="57"/>
      <c r="I4091" s="58"/>
      <c r="J4091" s="63"/>
    </row>
    <row r="4092" spans="1:10" hidden="1" outlineLevel="1" x14ac:dyDescent="0.2">
      <c r="B4092" s="76" t="s">
        <v>956</v>
      </c>
      <c r="C4092" s="78">
        <v>1</v>
      </c>
      <c r="D4092" s="61" t="s">
        <v>158</v>
      </c>
      <c r="E4092" s="79">
        <v>1242.7206452249859</v>
      </c>
      <c r="F4092" s="79">
        <v>0</v>
      </c>
      <c r="G4092" s="79">
        <f>ROUND((C4092*(E4092)),2)</f>
        <v>1242.72</v>
      </c>
      <c r="H4092" s="79">
        <f>ROUND((C4092*(F4092)),2)</f>
        <v>0</v>
      </c>
    </row>
    <row r="4093" spans="1:10" hidden="1" outlineLevel="1" x14ac:dyDescent="0.2">
      <c r="B4093" s="76" t="s">
        <v>957</v>
      </c>
      <c r="C4093" s="78">
        <v>8</v>
      </c>
      <c r="D4093" s="61" t="s">
        <v>158</v>
      </c>
      <c r="E4093" s="79">
        <v>165.46</v>
      </c>
      <c r="F4093" s="79">
        <v>0</v>
      </c>
      <c r="G4093" s="79">
        <f>ROUND((C4093*(E4093)),2)</f>
        <v>1323.68</v>
      </c>
      <c r="H4093" s="79">
        <f>ROUND((C4093*(F4093)),2)</f>
        <v>0</v>
      </c>
    </row>
    <row r="4094" spans="1:10" hidden="1" outlineLevel="1" x14ac:dyDescent="0.2">
      <c r="B4094" s="76" t="s">
        <v>898</v>
      </c>
      <c r="C4094" s="78">
        <v>20</v>
      </c>
      <c r="D4094" s="61" t="s">
        <v>899</v>
      </c>
      <c r="E4094" s="79">
        <v>1507.08</v>
      </c>
      <c r="F4094" s="79">
        <v>0</v>
      </c>
      <c r="G4094" s="79">
        <f>+E$4094</f>
        <v>1507.08</v>
      </c>
      <c r="H4094" s="79">
        <v>0</v>
      </c>
    </row>
    <row r="4095" spans="1:10" hidden="1" outlineLevel="1" x14ac:dyDescent="0.2">
      <c r="A4095" s="62"/>
      <c r="B4095" s="76" t="s">
        <v>174</v>
      </c>
      <c r="C4095" s="78"/>
      <c r="D4095" s="78"/>
      <c r="E4095" s="79"/>
      <c r="F4095" s="79"/>
      <c r="G4095" s="79">
        <f>SUM(G4089:G4094)</f>
        <v>8284.5</v>
      </c>
      <c r="H4095" s="79">
        <f>SUM(H4089:H4094)</f>
        <v>757.99</v>
      </c>
      <c r="I4095" s="79">
        <f>SUM(G4095:H4095)</f>
        <v>9042.49</v>
      </c>
    </row>
    <row r="4096" spans="1:10" collapsed="1" x14ac:dyDescent="0.2">
      <c r="A4096" s="62"/>
      <c r="C4096" s="78"/>
      <c r="D4096" s="78"/>
      <c r="E4096" s="79"/>
      <c r="F4096" s="79"/>
      <c r="G4096" s="79"/>
      <c r="H4096" s="79"/>
      <c r="I4096" s="79"/>
    </row>
    <row r="4097" spans="1:10" x14ac:dyDescent="0.2">
      <c r="A4097" s="71">
        <f>+A4085+0.01</f>
        <v>117.16000000000008</v>
      </c>
      <c r="B4097" s="72" t="s">
        <v>967</v>
      </c>
      <c r="C4097" s="73">
        <v>1</v>
      </c>
      <c r="D4097" s="73" t="s">
        <v>158</v>
      </c>
      <c r="E4097" s="74"/>
      <c r="F4097" s="74"/>
      <c r="G4097" s="74">
        <f>+G4107/C4099</f>
        <v>10607.669999999998</v>
      </c>
      <c r="H4097" s="74">
        <f>+H4107/C4099</f>
        <v>971.55</v>
      </c>
      <c r="I4097" s="75">
        <f>+H4097+G4097</f>
        <v>11579.219999999998</v>
      </c>
      <c r="J4097" s="66" t="s">
        <v>167</v>
      </c>
    </row>
    <row r="4098" spans="1:10" hidden="1" outlineLevel="1" x14ac:dyDescent="0.2">
      <c r="A4098" s="55"/>
      <c r="B4098" s="76" t="s">
        <v>968</v>
      </c>
      <c r="C4098" s="56"/>
      <c r="D4098" s="56"/>
      <c r="E4098" s="57"/>
      <c r="F4098" s="57"/>
      <c r="G4098" s="57"/>
      <c r="H4098" s="57"/>
      <c r="I4098" s="58"/>
      <c r="J4098" s="63"/>
    </row>
    <row r="4099" spans="1:10" hidden="1" outlineLevel="1" x14ac:dyDescent="0.2">
      <c r="A4099" s="55"/>
      <c r="B4099" s="77" t="s">
        <v>169</v>
      </c>
      <c r="C4099" s="78">
        <v>1</v>
      </c>
      <c r="D4099" s="78" t="s">
        <v>158</v>
      </c>
      <c r="I4099" s="58"/>
      <c r="J4099" s="63"/>
    </row>
    <row r="4100" spans="1:10" hidden="1" outlineLevel="1" x14ac:dyDescent="0.2">
      <c r="A4100" s="55"/>
      <c r="B4100" s="77" t="s">
        <v>170</v>
      </c>
      <c r="C4100" s="78"/>
      <c r="D4100" s="78"/>
      <c r="I4100" s="58"/>
      <c r="J4100" s="63"/>
    </row>
    <row r="4101" spans="1:10" hidden="1" outlineLevel="1" x14ac:dyDescent="0.2">
      <c r="A4101" s="55"/>
      <c r="B4101" s="76" t="s">
        <v>965</v>
      </c>
      <c r="C4101" s="78">
        <v>12</v>
      </c>
      <c r="D4101" s="61" t="s">
        <v>158</v>
      </c>
      <c r="E4101" s="79">
        <v>296.61</v>
      </c>
      <c r="F4101" s="79">
        <v>53.39</v>
      </c>
      <c r="G4101" s="79">
        <f>ROUND((C4101*(E4101)),2)</f>
        <v>3559.32</v>
      </c>
      <c r="H4101" s="79">
        <f>ROUND((C4101*(F4101)),2)</f>
        <v>640.67999999999995</v>
      </c>
      <c r="I4101" s="58"/>
      <c r="J4101" s="63"/>
    </row>
    <row r="4102" spans="1:10" hidden="1" outlineLevel="1" x14ac:dyDescent="0.2">
      <c r="B4102" s="76" t="s">
        <v>968</v>
      </c>
      <c r="C4102" s="78">
        <v>1</v>
      </c>
      <c r="D4102" s="61" t="s">
        <v>158</v>
      </c>
      <c r="E4102" s="79">
        <v>1838.14</v>
      </c>
      <c r="F4102" s="79">
        <v>330.87</v>
      </c>
      <c r="G4102" s="79">
        <f>ROUND((C4102*(E4102)),2)</f>
        <v>1838.14</v>
      </c>
      <c r="H4102" s="79">
        <f>ROUND((C4102*(F4102)),2)</f>
        <v>330.87</v>
      </c>
    </row>
    <row r="4103" spans="1:10" hidden="1" outlineLevel="1" x14ac:dyDescent="0.2">
      <c r="A4103" s="55"/>
      <c r="B4103" s="77" t="s">
        <v>697</v>
      </c>
      <c r="C4103" s="78"/>
      <c r="D4103" s="78"/>
      <c r="E4103" s="57"/>
      <c r="F4103" s="57"/>
      <c r="G4103" s="57"/>
      <c r="H4103" s="57"/>
      <c r="I4103" s="58"/>
      <c r="J4103" s="63"/>
    </row>
    <row r="4104" spans="1:10" hidden="1" outlineLevel="1" x14ac:dyDescent="0.2">
      <c r="B4104" s="76" t="s">
        <v>956</v>
      </c>
      <c r="C4104" s="78">
        <v>1</v>
      </c>
      <c r="D4104" s="61" t="s">
        <v>158</v>
      </c>
      <c r="E4104" s="79">
        <v>1294.8232039491172</v>
      </c>
      <c r="F4104" s="79">
        <v>0</v>
      </c>
      <c r="G4104" s="79">
        <f>ROUND((C4104*(E4104)),2)</f>
        <v>1294.82</v>
      </c>
      <c r="H4104" s="79">
        <f>ROUND((C4104*(F4104)),2)</f>
        <v>0</v>
      </c>
    </row>
    <row r="4105" spans="1:10" hidden="1" outlineLevel="1" x14ac:dyDescent="0.2">
      <c r="B4105" s="76" t="s">
        <v>957</v>
      </c>
      <c r="C4105" s="78">
        <v>12</v>
      </c>
      <c r="D4105" s="61" t="s">
        <v>158</v>
      </c>
      <c r="E4105" s="79">
        <v>165.46</v>
      </c>
      <c r="F4105" s="79">
        <v>0</v>
      </c>
      <c r="G4105" s="79">
        <f>ROUND((C4105*(E4105)),2)</f>
        <v>1985.52</v>
      </c>
      <c r="H4105" s="79">
        <f>ROUND((C4105*(F4105)),2)</f>
        <v>0</v>
      </c>
    </row>
    <row r="4106" spans="1:10" hidden="1" outlineLevel="1" x14ac:dyDescent="0.2">
      <c r="B4106" s="76" t="s">
        <v>898</v>
      </c>
      <c r="C4106" s="78">
        <v>20</v>
      </c>
      <c r="D4106" s="61" t="s">
        <v>899</v>
      </c>
      <c r="E4106" s="79">
        <v>1929.87</v>
      </c>
      <c r="F4106" s="79">
        <v>0</v>
      </c>
      <c r="G4106" s="79">
        <f>+E$4106</f>
        <v>1929.87</v>
      </c>
      <c r="H4106" s="79">
        <v>0</v>
      </c>
    </row>
    <row r="4107" spans="1:10" hidden="1" outlineLevel="1" x14ac:dyDescent="0.2">
      <c r="A4107" s="62"/>
      <c r="B4107" s="76" t="s">
        <v>174</v>
      </c>
      <c r="C4107" s="78"/>
      <c r="D4107" s="78"/>
      <c r="E4107" s="79"/>
      <c r="F4107" s="79"/>
      <c r="G4107" s="79">
        <f>SUM(G4101:G4106)</f>
        <v>10607.669999999998</v>
      </c>
      <c r="H4107" s="79">
        <f>SUM(H4101:H4106)</f>
        <v>971.55</v>
      </c>
      <c r="I4107" s="79">
        <f>SUM(G4107:H4107)</f>
        <v>11579.219999999998</v>
      </c>
    </row>
    <row r="4108" spans="1:10" collapsed="1" x14ac:dyDescent="0.2">
      <c r="A4108" s="62"/>
      <c r="C4108" s="78"/>
      <c r="D4108" s="78"/>
      <c r="E4108" s="79"/>
      <c r="F4108" s="79"/>
      <c r="G4108" s="79"/>
      <c r="H4108" s="79"/>
      <c r="I4108" s="79"/>
    </row>
    <row r="4109" spans="1:10" x14ac:dyDescent="0.2">
      <c r="A4109" s="71">
        <f>+A4097+0.01</f>
        <v>117.17000000000009</v>
      </c>
      <c r="B4109" s="72" t="s">
        <v>969</v>
      </c>
      <c r="C4109" s="73">
        <v>1</v>
      </c>
      <c r="D4109" s="73" t="s">
        <v>158</v>
      </c>
      <c r="E4109" s="74"/>
      <c r="F4109" s="74"/>
      <c r="G4109" s="74">
        <f>+G4119/C4111</f>
        <v>13198.570000000002</v>
      </c>
      <c r="H4109" s="74">
        <f>+H4119/C4111</f>
        <v>1185.1100000000001</v>
      </c>
      <c r="I4109" s="75">
        <f>+H4109+G4109</f>
        <v>14383.680000000002</v>
      </c>
      <c r="J4109" s="66" t="s">
        <v>167</v>
      </c>
    </row>
    <row r="4110" spans="1:10" hidden="1" outlineLevel="1" x14ac:dyDescent="0.2">
      <c r="A4110" s="55"/>
      <c r="B4110" s="76" t="s">
        <v>970</v>
      </c>
      <c r="C4110" s="56"/>
      <c r="D4110" s="56"/>
      <c r="E4110" s="57"/>
      <c r="F4110" s="57"/>
      <c r="G4110" s="57"/>
      <c r="H4110" s="57"/>
      <c r="I4110" s="58"/>
      <c r="J4110" s="63"/>
    </row>
    <row r="4111" spans="1:10" hidden="1" outlineLevel="1" x14ac:dyDescent="0.2">
      <c r="A4111" s="55"/>
      <c r="B4111" s="77" t="s">
        <v>169</v>
      </c>
      <c r="C4111" s="78">
        <v>1</v>
      </c>
      <c r="D4111" s="78" t="s">
        <v>158</v>
      </c>
      <c r="I4111" s="58"/>
      <c r="J4111" s="63"/>
    </row>
    <row r="4112" spans="1:10" hidden="1" outlineLevel="1" x14ac:dyDescent="0.2">
      <c r="A4112" s="55"/>
      <c r="B4112" s="77" t="s">
        <v>170</v>
      </c>
      <c r="C4112" s="78"/>
      <c r="D4112" s="78"/>
      <c r="I4112" s="58"/>
      <c r="J4112" s="63"/>
    </row>
    <row r="4113" spans="1:10" hidden="1" outlineLevel="1" x14ac:dyDescent="0.2">
      <c r="A4113" s="55"/>
      <c r="B4113" s="76" t="s">
        <v>965</v>
      </c>
      <c r="C4113" s="78">
        <v>16</v>
      </c>
      <c r="D4113" s="61" t="s">
        <v>158</v>
      </c>
      <c r="E4113" s="79">
        <v>296.61</v>
      </c>
      <c r="F4113" s="79">
        <v>53.39</v>
      </c>
      <c r="G4113" s="79">
        <f>ROUND((C4113*(E4113)),2)</f>
        <v>4745.76</v>
      </c>
      <c r="H4113" s="79">
        <f>ROUND((C4113*(F4113)),2)</f>
        <v>854.24</v>
      </c>
      <c r="I4113" s="58"/>
      <c r="J4113" s="63"/>
    </row>
    <row r="4114" spans="1:10" hidden="1" outlineLevel="1" x14ac:dyDescent="0.2">
      <c r="B4114" s="76" t="s">
        <v>970</v>
      </c>
      <c r="C4114" s="78">
        <v>1</v>
      </c>
      <c r="D4114" s="61" t="s">
        <v>158</v>
      </c>
      <c r="E4114" s="79">
        <v>1838.14</v>
      </c>
      <c r="F4114" s="79">
        <v>330.87</v>
      </c>
      <c r="G4114" s="79">
        <f>ROUND((C4114*(E4114)),2)</f>
        <v>1838.14</v>
      </c>
      <c r="H4114" s="79">
        <f>ROUND((C4114*(F4114)),2)</f>
        <v>330.87</v>
      </c>
    </row>
    <row r="4115" spans="1:10" hidden="1" outlineLevel="1" x14ac:dyDescent="0.2">
      <c r="A4115" s="55"/>
      <c r="B4115" s="77" t="s">
        <v>697</v>
      </c>
      <c r="C4115" s="78"/>
      <c r="D4115" s="78"/>
      <c r="E4115" s="57"/>
      <c r="F4115" s="57"/>
      <c r="G4115" s="57"/>
      <c r="H4115" s="57"/>
      <c r="I4115" s="58"/>
      <c r="J4115" s="63"/>
    </row>
    <row r="4116" spans="1:10" hidden="1" outlineLevel="1" x14ac:dyDescent="0.2">
      <c r="B4116" s="76" t="s">
        <v>956</v>
      </c>
      <c r="C4116" s="78">
        <v>1</v>
      </c>
      <c r="D4116" s="61" t="s">
        <v>158</v>
      </c>
      <c r="E4116" s="79">
        <v>1570.030329523448</v>
      </c>
      <c r="F4116" s="79">
        <v>0</v>
      </c>
      <c r="G4116" s="79">
        <f>ROUND((C4116*(E4116)),2)</f>
        <v>1570.03</v>
      </c>
      <c r="H4116" s="79">
        <f>ROUND((C4116*(F4116)),2)</f>
        <v>0</v>
      </c>
    </row>
    <row r="4117" spans="1:10" hidden="1" outlineLevel="1" x14ac:dyDescent="0.2">
      <c r="B4117" s="76" t="s">
        <v>957</v>
      </c>
      <c r="C4117" s="78">
        <v>16</v>
      </c>
      <c r="D4117" s="61" t="s">
        <v>158</v>
      </c>
      <c r="E4117" s="79">
        <v>165.46</v>
      </c>
      <c r="F4117" s="79">
        <v>0</v>
      </c>
      <c r="G4117" s="79">
        <f>ROUND((C4117*(E4117)),2)</f>
        <v>2647.36</v>
      </c>
      <c r="H4117" s="79">
        <f>ROUND((C4117*(F4117)),2)</f>
        <v>0</v>
      </c>
    </row>
    <row r="4118" spans="1:10" hidden="1" outlineLevel="1" x14ac:dyDescent="0.2">
      <c r="B4118" s="76" t="s">
        <v>898</v>
      </c>
      <c r="C4118" s="78">
        <v>20</v>
      </c>
      <c r="D4118" s="61" t="s">
        <v>899</v>
      </c>
      <c r="E4118" s="79">
        <v>2397.2800000000002</v>
      </c>
      <c r="F4118" s="79">
        <v>0</v>
      </c>
      <c r="G4118" s="79">
        <f>+E$4118</f>
        <v>2397.2800000000002</v>
      </c>
      <c r="H4118" s="79">
        <v>0</v>
      </c>
    </row>
    <row r="4119" spans="1:10" hidden="1" outlineLevel="1" x14ac:dyDescent="0.2">
      <c r="A4119" s="62"/>
      <c r="B4119" s="76" t="s">
        <v>174</v>
      </c>
      <c r="C4119" s="78"/>
      <c r="D4119" s="78"/>
      <c r="E4119" s="79"/>
      <c r="F4119" s="79"/>
      <c r="G4119" s="79">
        <f>SUM(G4113:G4118)</f>
        <v>13198.570000000002</v>
      </c>
      <c r="H4119" s="79">
        <f>SUM(H4113:H4118)</f>
        <v>1185.1100000000001</v>
      </c>
      <c r="I4119" s="79">
        <f>SUM(G4119:H4119)</f>
        <v>14383.680000000002</v>
      </c>
    </row>
    <row r="4120" spans="1:10" collapsed="1" x14ac:dyDescent="0.2">
      <c r="A4120" s="62"/>
      <c r="C4120" s="78"/>
      <c r="D4120" s="78"/>
      <c r="E4120" s="79"/>
      <c r="F4120" s="79"/>
      <c r="G4120" s="79"/>
      <c r="H4120" s="79"/>
      <c r="I4120" s="79"/>
    </row>
    <row r="4121" spans="1:10" x14ac:dyDescent="0.2">
      <c r="A4121" s="71">
        <f>+A4109+0.01</f>
        <v>117.18000000000009</v>
      </c>
      <c r="B4121" s="72" t="s">
        <v>971</v>
      </c>
      <c r="C4121" s="73">
        <v>1</v>
      </c>
      <c r="D4121" s="73" t="s">
        <v>158</v>
      </c>
      <c r="E4121" s="74"/>
      <c r="F4121" s="74"/>
      <c r="G4121" s="74">
        <f>+G4131/C4123</f>
        <v>19324.259999999998</v>
      </c>
      <c r="H4121" s="74">
        <f>+H4131/C4123</f>
        <v>1752.56</v>
      </c>
      <c r="I4121" s="75">
        <f>+H4121+G4121</f>
        <v>21076.82</v>
      </c>
      <c r="J4121" s="66" t="s">
        <v>167</v>
      </c>
    </row>
    <row r="4122" spans="1:10" hidden="1" outlineLevel="1" x14ac:dyDescent="0.2">
      <c r="A4122" s="55"/>
      <c r="B4122" s="76" t="s">
        <v>972</v>
      </c>
      <c r="C4122" s="56"/>
      <c r="D4122" s="56"/>
      <c r="E4122" s="57"/>
      <c r="F4122" s="57"/>
      <c r="G4122" s="57"/>
      <c r="H4122" s="57"/>
      <c r="I4122" s="58"/>
      <c r="J4122" s="63"/>
    </row>
    <row r="4123" spans="1:10" hidden="1" outlineLevel="1" x14ac:dyDescent="0.2">
      <c r="A4123" s="55"/>
      <c r="B4123" s="77" t="s">
        <v>169</v>
      </c>
      <c r="C4123" s="78">
        <v>1</v>
      </c>
      <c r="D4123" s="78" t="s">
        <v>158</v>
      </c>
      <c r="I4123" s="58"/>
      <c r="J4123" s="63"/>
    </row>
    <row r="4124" spans="1:10" hidden="1" outlineLevel="1" x14ac:dyDescent="0.2">
      <c r="A4124" s="55"/>
      <c r="B4124" s="77" t="s">
        <v>170</v>
      </c>
      <c r="C4124" s="78"/>
      <c r="D4124" s="78"/>
      <c r="I4124" s="58"/>
      <c r="J4124" s="63"/>
    </row>
    <row r="4125" spans="1:10" hidden="1" outlineLevel="1" x14ac:dyDescent="0.2">
      <c r="A4125" s="55"/>
      <c r="B4125" s="76" t="s">
        <v>965</v>
      </c>
      <c r="C4125" s="78">
        <v>24</v>
      </c>
      <c r="D4125" s="61" t="s">
        <v>158</v>
      </c>
      <c r="E4125" s="79">
        <v>296.61</v>
      </c>
      <c r="F4125" s="79">
        <v>53.39</v>
      </c>
      <c r="G4125" s="79">
        <f>ROUND((C4125*(E4125)),2)</f>
        <v>7118.64</v>
      </c>
      <c r="H4125" s="79">
        <f>ROUND((C4125*(F4125)),2)</f>
        <v>1281.3599999999999</v>
      </c>
      <c r="I4125" s="58"/>
      <c r="J4125" s="63"/>
    </row>
    <row r="4126" spans="1:10" hidden="1" outlineLevel="1" x14ac:dyDescent="0.2">
      <c r="B4126" s="76" t="s">
        <v>973</v>
      </c>
      <c r="C4126" s="78">
        <v>1</v>
      </c>
      <c r="D4126" s="61" t="s">
        <v>158</v>
      </c>
      <c r="E4126" s="79">
        <v>2617.8000000000002</v>
      </c>
      <c r="F4126" s="79">
        <v>471.2</v>
      </c>
      <c r="G4126" s="79">
        <f>ROUND((C4126*(E4126)),2)</f>
        <v>2617.8000000000002</v>
      </c>
      <c r="H4126" s="79">
        <f>ROUND((C4126*(F4126)),2)</f>
        <v>471.2</v>
      </c>
    </row>
    <row r="4127" spans="1:10" hidden="1" outlineLevel="1" x14ac:dyDescent="0.2">
      <c r="A4127" s="55"/>
      <c r="B4127" s="77" t="s">
        <v>697</v>
      </c>
      <c r="C4127" s="78"/>
      <c r="D4127" s="78"/>
      <c r="E4127" s="57"/>
      <c r="F4127" s="57"/>
      <c r="G4127" s="57"/>
      <c r="H4127" s="57"/>
      <c r="I4127" s="58"/>
      <c r="J4127" s="63"/>
    </row>
    <row r="4128" spans="1:10" hidden="1" outlineLevel="1" x14ac:dyDescent="0.2">
      <c r="B4128" s="76" t="s">
        <v>956</v>
      </c>
      <c r="C4128" s="78">
        <v>1</v>
      </c>
      <c r="D4128" s="61" t="s">
        <v>158</v>
      </c>
      <c r="E4128" s="79">
        <v>2103.9790569204479</v>
      </c>
      <c r="F4128" s="79">
        <v>0</v>
      </c>
      <c r="G4128" s="79">
        <f>ROUND((C4128*(E4128)),2)</f>
        <v>2103.98</v>
      </c>
      <c r="H4128" s="79">
        <f>ROUND((C4128*(F4128)),2)</f>
        <v>0</v>
      </c>
    </row>
    <row r="4129" spans="1:10" hidden="1" outlineLevel="1" x14ac:dyDescent="0.2">
      <c r="B4129" s="76" t="s">
        <v>957</v>
      </c>
      <c r="C4129" s="78">
        <v>24</v>
      </c>
      <c r="D4129" s="61" t="s">
        <v>158</v>
      </c>
      <c r="E4129" s="79">
        <v>165.46</v>
      </c>
      <c r="F4129" s="79">
        <v>0</v>
      </c>
      <c r="G4129" s="79">
        <f>ROUND((C4129*(E4129)),2)</f>
        <v>3971.04</v>
      </c>
      <c r="H4129" s="79">
        <f>ROUND((C4129*(F4129)),2)</f>
        <v>0</v>
      </c>
    </row>
    <row r="4130" spans="1:10" hidden="1" outlineLevel="1" x14ac:dyDescent="0.2">
      <c r="B4130" s="76" t="s">
        <v>898</v>
      </c>
      <c r="C4130" s="78">
        <v>20</v>
      </c>
      <c r="D4130" s="61" t="s">
        <v>899</v>
      </c>
      <c r="E4130" s="79">
        <v>3512.8</v>
      </c>
      <c r="F4130" s="79">
        <v>0</v>
      </c>
      <c r="G4130" s="79">
        <f>+E$4130</f>
        <v>3512.8</v>
      </c>
      <c r="H4130" s="79">
        <v>0</v>
      </c>
    </row>
    <row r="4131" spans="1:10" hidden="1" outlineLevel="1" x14ac:dyDescent="0.2">
      <c r="A4131" s="62"/>
      <c r="B4131" s="76" t="s">
        <v>174</v>
      </c>
      <c r="C4131" s="78"/>
      <c r="D4131" s="78"/>
      <c r="E4131" s="79"/>
      <c r="F4131" s="79"/>
      <c r="G4131" s="79">
        <f>SUM(G4125:G4130)</f>
        <v>19324.259999999998</v>
      </c>
      <c r="H4131" s="79">
        <f>SUM(H4125:H4130)</f>
        <v>1752.56</v>
      </c>
      <c r="I4131" s="79">
        <f>SUM(G4131:H4131)</f>
        <v>21076.82</v>
      </c>
    </row>
    <row r="4132" spans="1:10" collapsed="1" x14ac:dyDescent="0.2">
      <c r="A4132" s="62"/>
      <c r="C4132" s="78"/>
      <c r="D4132" s="78"/>
      <c r="E4132" s="79"/>
      <c r="F4132" s="79"/>
      <c r="G4132" s="79"/>
      <c r="H4132" s="79"/>
      <c r="I4132" s="79"/>
    </row>
    <row r="4133" spans="1:10" x14ac:dyDescent="0.2">
      <c r="A4133" s="71">
        <f>+A4121+0.01</f>
        <v>117.1900000000001</v>
      </c>
      <c r="B4133" s="72" t="s">
        <v>974</v>
      </c>
      <c r="C4133" s="73">
        <v>1</v>
      </c>
      <c r="D4133" s="73" t="s">
        <v>158</v>
      </c>
      <c r="E4133" s="74"/>
      <c r="F4133" s="74"/>
      <c r="G4133" s="74">
        <f>+G4151/C4135</f>
        <v>20576.16</v>
      </c>
      <c r="H4133" s="74">
        <f>+H4151/C4135</f>
        <v>2161.42</v>
      </c>
      <c r="I4133" s="75">
        <f>+H4133+G4133</f>
        <v>22737.58</v>
      </c>
      <c r="J4133" s="66" t="s">
        <v>167</v>
      </c>
    </row>
    <row r="4134" spans="1:10" hidden="1" outlineLevel="1" x14ac:dyDescent="0.2">
      <c r="A4134" s="55"/>
      <c r="B4134" s="76" t="s">
        <v>975</v>
      </c>
      <c r="C4134" s="56"/>
      <c r="D4134" s="56"/>
      <c r="E4134" s="57"/>
      <c r="F4134" s="57"/>
      <c r="G4134" s="57"/>
      <c r="H4134" s="57"/>
      <c r="I4134" s="58"/>
      <c r="J4134" s="63"/>
    </row>
    <row r="4135" spans="1:10" hidden="1" outlineLevel="1" x14ac:dyDescent="0.2">
      <c r="A4135" s="55"/>
      <c r="B4135" s="77" t="s">
        <v>169</v>
      </c>
      <c r="C4135" s="78">
        <v>1</v>
      </c>
      <c r="D4135" s="78" t="s">
        <v>158</v>
      </c>
      <c r="I4135" s="58"/>
      <c r="J4135" s="63"/>
    </row>
    <row r="4136" spans="1:10" hidden="1" outlineLevel="1" x14ac:dyDescent="0.2">
      <c r="A4136" s="55"/>
      <c r="B4136" s="76" t="s">
        <v>170</v>
      </c>
      <c r="C4136" s="78"/>
      <c r="D4136" s="78"/>
      <c r="I4136" s="58"/>
      <c r="J4136" s="63"/>
    </row>
    <row r="4137" spans="1:10" hidden="1" outlineLevel="1" x14ac:dyDescent="0.2">
      <c r="A4137" s="55"/>
      <c r="B4137" s="76" t="s">
        <v>976</v>
      </c>
      <c r="C4137" s="78">
        <v>9</v>
      </c>
      <c r="D4137" s="78" t="s">
        <v>158</v>
      </c>
      <c r="E4137" s="79">
        <v>296.61</v>
      </c>
      <c r="F4137" s="79">
        <v>53.39</v>
      </c>
      <c r="G4137" s="79">
        <f t="shared" ref="G4137:G4146" si="118">ROUND((C4137*(E4137)),2)</f>
        <v>2669.49</v>
      </c>
      <c r="H4137" s="79">
        <f t="shared" ref="H4137:H4149" si="119">ROUND((C4137*(F4137)),2)</f>
        <v>480.51</v>
      </c>
      <c r="I4137" s="58"/>
      <c r="J4137" s="63"/>
    </row>
    <row r="4138" spans="1:10" hidden="1" outlineLevel="1" x14ac:dyDescent="0.2">
      <c r="A4138" s="55"/>
      <c r="B4138" s="76" t="s">
        <v>977</v>
      </c>
      <c r="C4138" s="78">
        <v>1</v>
      </c>
      <c r="D4138" s="78" t="s">
        <v>158</v>
      </c>
      <c r="E4138" s="79">
        <v>639.83000000000004</v>
      </c>
      <c r="F4138" s="79">
        <v>115.17</v>
      </c>
      <c r="G4138" s="79">
        <f t="shared" si="118"/>
        <v>639.83000000000004</v>
      </c>
      <c r="H4138" s="79">
        <f t="shared" si="119"/>
        <v>115.17</v>
      </c>
      <c r="I4138" s="58"/>
      <c r="J4138" s="63"/>
    </row>
    <row r="4139" spans="1:10" hidden="1" outlineLevel="1" x14ac:dyDescent="0.2">
      <c r="A4139" s="55"/>
      <c r="B4139" s="76" t="s">
        <v>978</v>
      </c>
      <c r="C4139" s="78">
        <v>2</v>
      </c>
      <c r="D4139" s="78" t="s">
        <v>158</v>
      </c>
      <c r="E4139" s="79">
        <v>783.9</v>
      </c>
      <c r="F4139" s="79">
        <v>141.1</v>
      </c>
      <c r="G4139" s="79">
        <f t="shared" si="118"/>
        <v>1567.8</v>
      </c>
      <c r="H4139" s="79">
        <f t="shared" si="119"/>
        <v>282.2</v>
      </c>
      <c r="I4139" s="58"/>
      <c r="J4139" s="63"/>
    </row>
    <row r="4140" spans="1:10" hidden="1" outlineLevel="1" x14ac:dyDescent="0.2">
      <c r="A4140" s="55"/>
      <c r="B4140" s="76" t="s">
        <v>979</v>
      </c>
      <c r="C4140" s="78">
        <v>5.0500000000000003E-2</v>
      </c>
      <c r="D4140" s="78" t="s">
        <v>158</v>
      </c>
      <c r="E4140" s="79">
        <v>815.25</v>
      </c>
      <c r="F4140" s="79">
        <v>146.75</v>
      </c>
      <c r="G4140" s="79">
        <f t="shared" si="118"/>
        <v>41.17</v>
      </c>
      <c r="H4140" s="79">
        <f t="shared" si="119"/>
        <v>7.41</v>
      </c>
      <c r="I4140" s="58"/>
      <c r="J4140" s="63"/>
    </row>
    <row r="4141" spans="1:10" hidden="1" outlineLevel="1" x14ac:dyDescent="0.2">
      <c r="A4141" s="55"/>
      <c r="B4141" s="76" t="s">
        <v>904</v>
      </c>
      <c r="C4141" s="78">
        <v>6</v>
      </c>
      <c r="D4141" s="78" t="s">
        <v>158</v>
      </c>
      <c r="E4141" s="79">
        <v>21.19</v>
      </c>
      <c r="F4141" s="79">
        <v>3.81</v>
      </c>
      <c r="G4141" s="79">
        <f t="shared" si="118"/>
        <v>127.14</v>
      </c>
      <c r="H4141" s="79">
        <f t="shared" si="119"/>
        <v>22.86</v>
      </c>
      <c r="I4141" s="58"/>
      <c r="J4141" s="63"/>
    </row>
    <row r="4142" spans="1:10" hidden="1" outlineLevel="1" x14ac:dyDescent="0.2">
      <c r="A4142" s="55"/>
      <c r="B4142" s="76" t="s">
        <v>980</v>
      </c>
      <c r="C4142" s="78">
        <v>6</v>
      </c>
      <c r="D4142" s="78" t="s">
        <v>158</v>
      </c>
      <c r="E4142" s="79">
        <v>38.14</v>
      </c>
      <c r="F4142" s="79">
        <v>6.87</v>
      </c>
      <c r="G4142" s="79">
        <f t="shared" si="118"/>
        <v>228.84</v>
      </c>
      <c r="H4142" s="79">
        <f t="shared" si="119"/>
        <v>41.22</v>
      </c>
      <c r="I4142" s="58"/>
      <c r="J4142" s="63"/>
    </row>
    <row r="4143" spans="1:10" hidden="1" outlineLevel="1" x14ac:dyDescent="0.2">
      <c r="B4143" s="76" t="s">
        <v>981</v>
      </c>
      <c r="C4143" s="78">
        <v>6.0000000000000012E-2</v>
      </c>
      <c r="D4143" s="61" t="s">
        <v>196</v>
      </c>
      <c r="E4143" s="79">
        <v>8487.2899999999991</v>
      </c>
      <c r="F4143" s="79">
        <v>1527.71</v>
      </c>
      <c r="G4143" s="79">
        <f t="shared" si="118"/>
        <v>509.24</v>
      </c>
      <c r="H4143" s="79">
        <f t="shared" si="119"/>
        <v>91.66</v>
      </c>
    </row>
    <row r="4144" spans="1:10" hidden="1" outlineLevel="1" x14ac:dyDescent="0.2">
      <c r="B4144" s="76" t="s">
        <v>975</v>
      </c>
      <c r="C4144" s="78">
        <v>1</v>
      </c>
      <c r="D4144" s="61" t="s">
        <v>158</v>
      </c>
      <c r="E4144" s="79">
        <v>4723.7299999999996</v>
      </c>
      <c r="F4144" s="79">
        <v>850.27</v>
      </c>
      <c r="G4144" s="79">
        <f t="shared" si="118"/>
        <v>4723.7299999999996</v>
      </c>
      <c r="H4144" s="79">
        <f t="shared" si="119"/>
        <v>850.27</v>
      </c>
    </row>
    <row r="4145" spans="1:10" hidden="1" outlineLevel="1" x14ac:dyDescent="0.2">
      <c r="B4145" s="76" t="s">
        <v>982</v>
      </c>
      <c r="C4145" s="78">
        <f>12*1.15</f>
        <v>13.799999999999999</v>
      </c>
      <c r="D4145" s="61" t="s">
        <v>158</v>
      </c>
      <c r="E4145" s="79">
        <v>97.46</v>
      </c>
      <c r="F4145" s="79">
        <v>17.54</v>
      </c>
      <c r="G4145" s="79">
        <f t="shared" si="118"/>
        <v>1344.95</v>
      </c>
      <c r="H4145" s="79">
        <f t="shared" si="119"/>
        <v>242.05</v>
      </c>
    </row>
    <row r="4146" spans="1:10" hidden="1" outlineLevel="1" x14ac:dyDescent="0.2">
      <c r="B4146" s="76" t="s">
        <v>983</v>
      </c>
      <c r="C4146" s="78">
        <v>1.1499999999999999</v>
      </c>
      <c r="D4146" s="61" t="s">
        <v>158</v>
      </c>
      <c r="E4146" s="79">
        <v>135.59</v>
      </c>
      <c r="F4146" s="79">
        <v>24.41</v>
      </c>
      <c r="G4146" s="79">
        <f t="shared" si="118"/>
        <v>155.93</v>
      </c>
      <c r="H4146" s="79">
        <f t="shared" si="119"/>
        <v>28.07</v>
      </c>
    </row>
    <row r="4147" spans="1:10" hidden="1" outlineLevel="1" x14ac:dyDescent="0.2">
      <c r="A4147" s="55"/>
      <c r="B4147" s="77" t="s">
        <v>697</v>
      </c>
      <c r="C4147" s="78"/>
      <c r="D4147" s="78"/>
      <c r="E4147" s="57"/>
      <c r="F4147" s="57"/>
      <c r="G4147" s="57"/>
      <c r="H4147" s="57"/>
      <c r="I4147" s="58"/>
      <c r="J4147" s="63"/>
    </row>
    <row r="4148" spans="1:10" hidden="1" outlineLevel="1" x14ac:dyDescent="0.2">
      <c r="A4148" s="55"/>
      <c r="B4148" s="76" t="s">
        <v>957</v>
      </c>
      <c r="C4148" s="78">
        <v>12</v>
      </c>
      <c r="D4148" s="61" t="s">
        <v>158</v>
      </c>
      <c r="E4148" s="79">
        <v>165.46</v>
      </c>
      <c r="F4148" s="79">
        <v>0</v>
      </c>
      <c r="G4148" s="79">
        <f>ROUND((C4148*(E4148)),2)</f>
        <v>1985.52</v>
      </c>
      <c r="H4148" s="79">
        <f t="shared" si="119"/>
        <v>0</v>
      </c>
      <c r="I4148" s="58"/>
      <c r="J4148" s="63"/>
    </row>
    <row r="4149" spans="1:10" hidden="1" outlineLevel="1" x14ac:dyDescent="0.2">
      <c r="B4149" s="76" t="s">
        <v>956</v>
      </c>
      <c r="C4149" s="78">
        <v>1</v>
      </c>
      <c r="D4149" s="61" t="s">
        <v>158</v>
      </c>
      <c r="E4149" s="79">
        <v>2792.9234665654071</v>
      </c>
      <c r="F4149" s="79">
        <v>0</v>
      </c>
      <c r="G4149" s="79">
        <f>ROUND((C4149*(E4149)),2)</f>
        <v>2792.92</v>
      </c>
      <c r="H4149" s="79">
        <f t="shared" si="119"/>
        <v>0</v>
      </c>
    </row>
    <row r="4150" spans="1:10" hidden="1" outlineLevel="1" x14ac:dyDescent="0.2">
      <c r="B4150" s="76" t="s">
        <v>898</v>
      </c>
      <c r="C4150" s="78">
        <v>20</v>
      </c>
      <c r="D4150" s="61" t="s">
        <v>899</v>
      </c>
      <c r="E4150" s="79">
        <v>3789.6</v>
      </c>
      <c r="F4150" s="79">
        <v>0</v>
      </c>
      <c r="G4150" s="79">
        <f>+E$4150</f>
        <v>3789.6</v>
      </c>
      <c r="H4150" s="79">
        <f>ROUND((C4150*(F4150)),2)</f>
        <v>0</v>
      </c>
    </row>
    <row r="4151" spans="1:10" hidden="1" outlineLevel="1" x14ac:dyDescent="0.2">
      <c r="A4151" s="62"/>
      <c r="B4151" s="76" t="s">
        <v>174</v>
      </c>
      <c r="C4151" s="78"/>
      <c r="D4151" s="78"/>
      <c r="E4151" s="79"/>
      <c r="F4151" s="79"/>
      <c r="G4151" s="79">
        <f>SUM(G4137:G4150)</f>
        <v>20576.16</v>
      </c>
      <c r="H4151" s="79">
        <f>SUM(H4137:H4150)</f>
        <v>2161.42</v>
      </c>
      <c r="I4151" s="79">
        <f>SUM(G4151:H4151)</f>
        <v>22737.58</v>
      </c>
    </row>
    <row r="4152" spans="1:10" collapsed="1" x14ac:dyDescent="0.2">
      <c r="A4152" s="62"/>
      <c r="C4152" s="78"/>
      <c r="D4152" s="78"/>
      <c r="E4152" s="79"/>
      <c r="F4152" s="79"/>
      <c r="G4152" s="79"/>
      <c r="H4152" s="79"/>
      <c r="I4152" s="79"/>
    </row>
    <row r="4153" spans="1:10" x14ac:dyDescent="0.2">
      <c r="A4153" s="71">
        <f>+A4133+0.01</f>
        <v>117.2000000000001</v>
      </c>
      <c r="B4153" s="72" t="s">
        <v>984</v>
      </c>
      <c r="C4153" s="73">
        <v>1</v>
      </c>
      <c r="D4153" s="73" t="s">
        <v>158</v>
      </c>
      <c r="E4153" s="74"/>
      <c r="F4153" s="74"/>
      <c r="G4153" s="74">
        <f>+G4164/C4155</f>
        <v>483010.06999999995</v>
      </c>
      <c r="H4153" s="74">
        <f>+H4164/C4155</f>
        <v>65507.34</v>
      </c>
      <c r="I4153" s="75">
        <f>+H4153+G4153</f>
        <v>548517.40999999992</v>
      </c>
      <c r="J4153" s="66" t="s">
        <v>167</v>
      </c>
    </row>
    <row r="4154" spans="1:10" hidden="1" outlineLevel="1" x14ac:dyDescent="0.2">
      <c r="A4154" s="55"/>
      <c r="B4154" s="76" t="s">
        <v>985</v>
      </c>
      <c r="C4154" s="56"/>
      <c r="D4154" s="56"/>
      <c r="E4154" s="57"/>
      <c r="F4154" s="57"/>
      <c r="G4154" s="57"/>
      <c r="H4154" s="57"/>
      <c r="I4154" s="58"/>
      <c r="J4154" s="63"/>
    </row>
    <row r="4155" spans="1:10" hidden="1" outlineLevel="1" x14ac:dyDescent="0.2">
      <c r="A4155" s="55"/>
      <c r="B4155" s="77" t="s">
        <v>169</v>
      </c>
      <c r="C4155" s="78">
        <v>1</v>
      </c>
      <c r="D4155" s="78" t="s">
        <v>158</v>
      </c>
      <c r="I4155" s="58"/>
      <c r="J4155" s="63"/>
    </row>
    <row r="4156" spans="1:10" hidden="1" outlineLevel="1" x14ac:dyDescent="0.2">
      <c r="A4156" s="55"/>
      <c r="B4156" s="77" t="s">
        <v>170</v>
      </c>
      <c r="C4156" s="78"/>
      <c r="D4156" s="78"/>
      <c r="I4156" s="58"/>
      <c r="J4156" s="63"/>
    </row>
    <row r="4157" spans="1:10" hidden="1" outlineLevel="1" x14ac:dyDescent="0.2">
      <c r="A4157" s="55"/>
      <c r="B4157" s="76" t="s">
        <v>986</v>
      </c>
      <c r="C4157" s="78">
        <v>0.36</v>
      </c>
      <c r="D4157" s="61" t="s">
        <v>196</v>
      </c>
      <c r="E4157" s="79">
        <v>17364.57</v>
      </c>
      <c r="F4157" s="79">
        <v>2412.0100000000002</v>
      </c>
      <c r="G4157" s="79">
        <f>ROUND((C4157*(E4157)),2)</f>
        <v>6251.25</v>
      </c>
      <c r="H4157" s="79">
        <f>ROUND((C4157*(F4157)),2)</f>
        <v>868.32</v>
      </c>
      <c r="I4157" s="58"/>
      <c r="J4157" s="63"/>
    </row>
    <row r="4158" spans="1:10" hidden="1" outlineLevel="1" x14ac:dyDescent="0.2">
      <c r="B4158" s="76" t="s">
        <v>987</v>
      </c>
      <c r="C4158" s="78">
        <v>1</v>
      </c>
      <c r="D4158" s="61" t="s">
        <v>158</v>
      </c>
      <c r="E4158" s="79">
        <v>352326</v>
      </c>
      <c r="F4158" s="79">
        <v>63418.68</v>
      </c>
      <c r="G4158" s="79">
        <f>ROUND((C4158*(E4158)),2)</f>
        <v>352326</v>
      </c>
      <c r="H4158" s="79">
        <f>ROUND((C4158*(F4158)),2)</f>
        <v>63418.68</v>
      </c>
    </row>
    <row r="4159" spans="1:10" hidden="1" outlineLevel="1" x14ac:dyDescent="0.2">
      <c r="B4159" s="76" t="s">
        <v>988</v>
      </c>
      <c r="C4159" s="78">
        <v>2</v>
      </c>
      <c r="D4159" s="61" t="s">
        <v>989</v>
      </c>
      <c r="E4159" s="79">
        <v>3389.83</v>
      </c>
      <c r="F4159" s="79">
        <v>610.16999999999996</v>
      </c>
      <c r="G4159" s="79">
        <f>ROUND((C4159*(E4159)),2)</f>
        <v>6779.66</v>
      </c>
      <c r="H4159" s="79">
        <f>ROUND((C4159*(F4159)),2)</f>
        <v>1220.3399999999999</v>
      </c>
    </row>
    <row r="4160" spans="1:10" hidden="1" outlineLevel="1" x14ac:dyDescent="0.2">
      <c r="B4160" s="76" t="s">
        <v>990</v>
      </c>
      <c r="C4160" s="78">
        <v>2</v>
      </c>
      <c r="D4160" s="61" t="s">
        <v>899</v>
      </c>
      <c r="E4160" s="79">
        <v>8617.2900000000009</v>
      </c>
      <c r="F4160" s="79">
        <v>0</v>
      </c>
      <c r="G4160" s="79">
        <f>+E$4160</f>
        <v>8617.2900000000009</v>
      </c>
      <c r="H4160" s="79">
        <f>ROUND((C4160*(F4160)),2)</f>
        <v>0</v>
      </c>
    </row>
    <row r="4161" spans="1:10" hidden="1" outlineLevel="1" x14ac:dyDescent="0.2">
      <c r="A4161" s="55"/>
      <c r="B4161" s="77" t="s">
        <v>697</v>
      </c>
      <c r="C4161" s="78"/>
      <c r="D4161" s="78"/>
      <c r="E4161" s="57"/>
      <c r="F4161" s="57"/>
      <c r="G4161" s="57"/>
      <c r="H4161" s="57"/>
      <c r="I4161" s="58"/>
      <c r="J4161" s="63"/>
    </row>
    <row r="4162" spans="1:10" hidden="1" outlineLevel="1" x14ac:dyDescent="0.2">
      <c r="B4162" s="76" t="s">
        <v>991</v>
      </c>
      <c r="C4162" s="78">
        <v>1</v>
      </c>
      <c r="D4162" s="61" t="s">
        <v>158</v>
      </c>
      <c r="E4162" s="79">
        <v>17616.3</v>
      </c>
      <c r="F4162" s="79">
        <v>0</v>
      </c>
      <c r="G4162" s="79">
        <f>ROUND((C4162*(E4162)),2)</f>
        <v>17616.3</v>
      </c>
      <c r="H4162" s="79">
        <f>ROUND((C4162*(F4162)),2)</f>
        <v>0</v>
      </c>
    </row>
    <row r="4163" spans="1:10" hidden="1" outlineLevel="1" x14ac:dyDescent="0.2">
      <c r="B4163" s="76" t="s">
        <v>898</v>
      </c>
      <c r="C4163" s="78">
        <v>20</v>
      </c>
      <c r="D4163" s="61" t="s">
        <v>899</v>
      </c>
      <c r="E4163" s="79">
        <v>91419.57</v>
      </c>
      <c r="F4163" s="79">
        <v>0</v>
      </c>
      <c r="G4163" s="79">
        <f>+E$4163</f>
        <v>91419.57</v>
      </c>
      <c r="H4163" s="79">
        <v>0</v>
      </c>
    </row>
    <row r="4164" spans="1:10" hidden="1" outlineLevel="1" x14ac:dyDescent="0.2">
      <c r="A4164" s="62"/>
      <c r="B4164" s="76" t="s">
        <v>174</v>
      </c>
      <c r="C4164" s="78"/>
      <c r="D4164" s="78"/>
      <c r="E4164" s="79"/>
      <c r="F4164" s="79"/>
      <c r="G4164" s="79">
        <f>SUM(G4157:G4163)</f>
        <v>483010.06999999995</v>
      </c>
      <c r="H4164" s="79">
        <f>SUM(H4157:H4163)</f>
        <v>65507.34</v>
      </c>
      <c r="I4164" s="79">
        <f>SUM(G4164:H4164)</f>
        <v>548517.40999999992</v>
      </c>
    </row>
    <row r="4165" spans="1:10" collapsed="1" x14ac:dyDescent="0.2"/>
    <row r="4166" spans="1:10" x14ac:dyDescent="0.2">
      <c r="A4166" s="71">
        <f>+A4153+0.01</f>
        <v>117.21000000000011</v>
      </c>
      <c r="B4166" s="72" t="s">
        <v>992</v>
      </c>
      <c r="C4166" s="73">
        <v>1</v>
      </c>
      <c r="D4166" s="73" t="s">
        <v>158</v>
      </c>
      <c r="E4166" s="74"/>
      <c r="F4166" s="74"/>
      <c r="G4166" s="74">
        <f>+G4183/C4168</f>
        <v>2407.92</v>
      </c>
      <c r="H4166" s="74">
        <f>+H4183/C4168</f>
        <v>194.94</v>
      </c>
      <c r="I4166" s="75">
        <f>+H4166+G4166</f>
        <v>2602.86</v>
      </c>
      <c r="J4166" s="66" t="s">
        <v>167</v>
      </c>
    </row>
    <row r="4167" spans="1:10" hidden="1" outlineLevel="1" x14ac:dyDescent="0.2">
      <c r="A4167" s="55"/>
      <c r="B4167" s="77" t="s">
        <v>993</v>
      </c>
      <c r="C4167" s="56"/>
      <c r="D4167" s="56"/>
      <c r="E4167" s="57"/>
      <c r="F4167" s="57"/>
      <c r="G4167" s="57"/>
      <c r="H4167" s="57"/>
      <c r="I4167" s="58"/>
      <c r="J4167" s="63"/>
    </row>
    <row r="4168" spans="1:10" hidden="1" outlineLevel="1" x14ac:dyDescent="0.2">
      <c r="A4168" s="55"/>
      <c r="B4168" s="77" t="s">
        <v>169</v>
      </c>
      <c r="C4168" s="78">
        <v>1</v>
      </c>
      <c r="D4168" s="78" t="s">
        <v>158</v>
      </c>
      <c r="E4168" s="57"/>
      <c r="F4168" s="57"/>
      <c r="G4168" s="57"/>
      <c r="H4168" s="57"/>
      <c r="I4168" s="58"/>
      <c r="J4168" s="63"/>
    </row>
    <row r="4169" spans="1:10" hidden="1" outlineLevel="1" x14ac:dyDescent="0.2">
      <c r="A4169" s="55"/>
      <c r="B4169" s="77" t="s">
        <v>170</v>
      </c>
      <c r="C4169" s="78"/>
      <c r="D4169" s="78"/>
      <c r="E4169" s="57"/>
      <c r="F4169" s="57"/>
      <c r="G4169" s="57"/>
      <c r="H4169" s="57"/>
      <c r="I4169" s="58"/>
      <c r="J4169" s="63"/>
    </row>
    <row r="4170" spans="1:10" hidden="1" outlineLevel="1" x14ac:dyDescent="0.2">
      <c r="B4170" s="76" t="s">
        <v>994</v>
      </c>
      <c r="C4170" s="78">
        <v>1.5</v>
      </c>
      <c r="D4170" s="61" t="s">
        <v>158</v>
      </c>
      <c r="E4170" s="79">
        <v>156.46</v>
      </c>
      <c r="F4170" s="79">
        <v>28.16</v>
      </c>
      <c r="G4170" s="79">
        <f t="shared" ref="G4170:G4177" si="120">ROUND((C4170*(E4170)),2)</f>
        <v>234.69</v>
      </c>
      <c r="H4170" s="79">
        <f t="shared" ref="H4170:H4177" si="121">ROUND((C4170*(F4170)),2)</f>
        <v>42.24</v>
      </c>
    </row>
    <row r="4171" spans="1:10" hidden="1" outlineLevel="1" x14ac:dyDescent="0.2">
      <c r="B4171" s="76" t="s">
        <v>995</v>
      </c>
      <c r="C4171" s="78">
        <v>1</v>
      </c>
      <c r="D4171" s="61" t="s">
        <v>158</v>
      </c>
      <c r="E4171" s="79">
        <v>40.68</v>
      </c>
      <c r="F4171" s="79">
        <v>7.32</v>
      </c>
      <c r="G4171" s="79">
        <f>ROUND((C4171*(E4171)),2)</f>
        <v>40.68</v>
      </c>
      <c r="H4171" s="79">
        <f>ROUND((C4171*(F4171)),2)</f>
        <v>7.32</v>
      </c>
    </row>
    <row r="4172" spans="1:10" hidden="1" outlineLevel="1" x14ac:dyDescent="0.2">
      <c r="B4172" s="76" t="s">
        <v>996</v>
      </c>
      <c r="C4172" s="78">
        <v>3</v>
      </c>
      <c r="D4172" s="61" t="s">
        <v>158</v>
      </c>
      <c r="E4172" s="79">
        <v>8.59</v>
      </c>
      <c r="F4172" s="79">
        <v>1.55</v>
      </c>
      <c r="G4172" s="79">
        <f>ROUND((C4172*(E4172)),2)</f>
        <v>25.77</v>
      </c>
      <c r="H4172" s="79">
        <f>ROUND((C4172*(F4172)),2)</f>
        <v>4.6500000000000004</v>
      </c>
    </row>
    <row r="4173" spans="1:10" hidden="1" outlineLevel="1" x14ac:dyDescent="0.2">
      <c r="B4173" s="76" t="s">
        <v>997</v>
      </c>
      <c r="C4173" s="78">
        <v>2</v>
      </c>
      <c r="D4173" s="61" t="s">
        <v>158</v>
      </c>
      <c r="E4173" s="79">
        <v>12.7</v>
      </c>
      <c r="F4173" s="79">
        <v>2.29</v>
      </c>
      <c r="G4173" s="79">
        <f>ROUND((C4173*(E4173)),2)</f>
        <v>25.4</v>
      </c>
      <c r="H4173" s="79">
        <f>ROUND((C4173*(F4173)),2)</f>
        <v>4.58</v>
      </c>
    </row>
    <row r="4174" spans="1:10" hidden="1" outlineLevel="1" x14ac:dyDescent="0.2">
      <c r="B4174" s="76" t="s">
        <v>998</v>
      </c>
      <c r="C4174" s="78">
        <v>1</v>
      </c>
      <c r="D4174" s="61" t="s">
        <v>158</v>
      </c>
      <c r="E4174" s="79">
        <v>46.61</v>
      </c>
      <c r="F4174" s="79">
        <v>8.39</v>
      </c>
      <c r="G4174" s="79">
        <f t="shared" si="120"/>
        <v>46.61</v>
      </c>
      <c r="H4174" s="79">
        <f t="shared" si="121"/>
        <v>8.39</v>
      </c>
    </row>
    <row r="4175" spans="1:10" hidden="1" outlineLevel="1" x14ac:dyDescent="0.2">
      <c r="B4175" s="76" t="s">
        <v>893</v>
      </c>
      <c r="C4175" s="78">
        <v>45</v>
      </c>
      <c r="D4175" s="61" t="s">
        <v>894</v>
      </c>
      <c r="E4175" s="79">
        <v>12.92</v>
      </c>
      <c r="F4175" s="79">
        <v>2.33</v>
      </c>
      <c r="G4175" s="79">
        <f t="shared" si="120"/>
        <v>581.4</v>
      </c>
      <c r="H4175" s="79">
        <f t="shared" si="121"/>
        <v>104.85</v>
      </c>
    </row>
    <row r="4176" spans="1:10" hidden="1" outlineLevel="1" x14ac:dyDescent="0.2">
      <c r="B4176" s="76" t="s">
        <v>895</v>
      </c>
      <c r="C4176" s="78">
        <v>1</v>
      </c>
      <c r="D4176" s="61" t="s">
        <v>158</v>
      </c>
      <c r="E4176" s="79">
        <v>67.8</v>
      </c>
      <c r="F4176" s="79">
        <v>12.2</v>
      </c>
      <c r="G4176" s="79">
        <f t="shared" si="120"/>
        <v>67.8</v>
      </c>
      <c r="H4176" s="79">
        <f t="shared" si="121"/>
        <v>12.2</v>
      </c>
    </row>
    <row r="4177" spans="1:10" hidden="1" outlineLevel="1" x14ac:dyDescent="0.2">
      <c r="B4177" s="76" t="s">
        <v>896</v>
      </c>
      <c r="C4177" s="78">
        <v>0.05</v>
      </c>
      <c r="D4177" s="61" t="s">
        <v>158</v>
      </c>
      <c r="E4177" s="79">
        <v>381.36</v>
      </c>
      <c r="F4177" s="79">
        <v>68.64</v>
      </c>
      <c r="G4177" s="79">
        <f t="shared" si="120"/>
        <v>19.07</v>
      </c>
      <c r="H4177" s="79">
        <f t="shared" si="121"/>
        <v>3.43</v>
      </c>
    </row>
    <row r="4178" spans="1:10" hidden="1" outlineLevel="1" x14ac:dyDescent="0.2">
      <c r="B4178" s="76" t="s">
        <v>999</v>
      </c>
      <c r="C4178" s="78">
        <v>4</v>
      </c>
      <c r="D4178" s="61" t="s">
        <v>158</v>
      </c>
      <c r="E4178" s="79">
        <v>2.73</v>
      </c>
      <c r="F4178" s="79">
        <v>0.49</v>
      </c>
      <c r="G4178" s="79">
        <f>ROUND((C4178*(E4178)),2)</f>
        <v>10.92</v>
      </c>
      <c r="H4178" s="79">
        <f>ROUND((C4178*(F4178)),2)</f>
        <v>1.96</v>
      </c>
    </row>
    <row r="4179" spans="1:10" hidden="1" outlineLevel="1" x14ac:dyDescent="0.2">
      <c r="B4179" s="76" t="s">
        <v>1000</v>
      </c>
      <c r="C4179" s="78">
        <v>7</v>
      </c>
      <c r="D4179" s="61" t="s">
        <v>158</v>
      </c>
      <c r="E4179" s="79">
        <v>4.24</v>
      </c>
      <c r="F4179" s="79">
        <v>0.76</v>
      </c>
      <c r="G4179" s="79">
        <f>ROUND((C4179*(E4179)),2)</f>
        <v>29.68</v>
      </c>
      <c r="H4179" s="79">
        <f>ROUND((C4179*(F4179)),2)</f>
        <v>5.32</v>
      </c>
    </row>
    <row r="4180" spans="1:10" hidden="1" outlineLevel="1" x14ac:dyDescent="0.2">
      <c r="A4180" s="55"/>
      <c r="B4180" s="77" t="s">
        <v>697</v>
      </c>
      <c r="C4180" s="78"/>
      <c r="D4180" s="78"/>
      <c r="E4180" s="57"/>
      <c r="F4180" s="57"/>
      <c r="G4180" s="57"/>
      <c r="H4180" s="57"/>
      <c r="I4180" s="58"/>
      <c r="J4180" s="63"/>
    </row>
    <row r="4181" spans="1:10" hidden="1" outlineLevel="1" x14ac:dyDescent="0.2">
      <c r="B4181" s="76" t="s">
        <v>697</v>
      </c>
      <c r="C4181" s="78">
        <v>1</v>
      </c>
      <c r="D4181" s="61" t="s">
        <v>158</v>
      </c>
      <c r="E4181" s="79">
        <v>892.09026891968858</v>
      </c>
      <c r="F4181" s="79">
        <v>0</v>
      </c>
      <c r="G4181" s="79">
        <f>ROUND((C4181*(E4181)),2)</f>
        <v>892.09</v>
      </c>
      <c r="H4181" s="79">
        <f>ROUND((C4181*(F4181)),2)</f>
        <v>0</v>
      </c>
    </row>
    <row r="4182" spans="1:10" hidden="1" outlineLevel="1" x14ac:dyDescent="0.2">
      <c r="B4182" s="76" t="s">
        <v>898</v>
      </c>
      <c r="C4182" s="78">
        <v>20</v>
      </c>
      <c r="D4182" s="61" t="s">
        <v>899</v>
      </c>
      <c r="E4182" s="79">
        <v>433.81</v>
      </c>
      <c r="F4182" s="79">
        <v>0</v>
      </c>
      <c r="G4182" s="79">
        <f>+E4182</f>
        <v>433.81</v>
      </c>
      <c r="H4182" s="79">
        <v>0</v>
      </c>
    </row>
    <row r="4183" spans="1:10" hidden="1" outlineLevel="1" x14ac:dyDescent="0.2">
      <c r="A4183" s="62"/>
      <c r="B4183" s="76" t="s">
        <v>174</v>
      </c>
      <c r="C4183" s="78"/>
      <c r="D4183" s="78"/>
      <c r="E4183" s="79"/>
      <c r="F4183" s="79"/>
      <c r="G4183" s="79">
        <f>SUM(G4170:G4182)</f>
        <v>2407.92</v>
      </c>
      <c r="H4183" s="79">
        <f>SUM(H4170:H4182)</f>
        <v>194.94</v>
      </c>
      <c r="I4183" s="79">
        <f>SUM(G4183:H4183)</f>
        <v>2602.86</v>
      </c>
    </row>
    <row r="4184" spans="1:10" collapsed="1" x14ac:dyDescent="0.2">
      <c r="A4184" s="62"/>
      <c r="C4184" s="78"/>
      <c r="D4184" s="78"/>
      <c r="E4184" s="79"/>
      <c r="F4184" s="79"/>
      <c r="G4184" s="79"/>
      <c r="H4184" s="79"/>
      <c r="I4184" s="79"/>
    </row>
    <row r="4185" spans="1:10" x14ac:dyDescent="0.2">
      <c r="A4185" s="71">
        <f>+A4166+0.01</f>
        <v>117.22000000000011</v>
      </c>
      <c r="B4185" s="72" t="s">
        <v>1001</v>
      </c>
      <c r="C4185" s="73">
        <v>1</v>
      </c>
      <c r="D4185" s="73" t="s">
        <v>158</v>
      </c>
      <c r="E4185" s="74"/>
      <c r="F4185" s="74"/>
      <c r="G4185" s="74">
        <f>+G4201/C4187</f>
        <v>2517.7800000000002</v>
      </c>
      <c r="H4185" s="74">
        <f>+H4201/C4187</f>
        <v>210.94</v>
      </c>
      <c r="I4185" s="75">
        <f>+H4185+G4185</f>
        <v>2728.7200000000003</v>
      </c>
      <c r="J4185" s="66" t="s">
        <v>167</v>
      </c>
    </row>
    <row r="4186" spans="1:10" hidden="1" outlineLevel="1" x14ac:dyDescent="0.2">
      <c r="A4186" s="55"/>
      <c r="B4186" s="76" t="s">
        <v>1002</v>
      </c>
      <c r="C4186" s="56"/>
      <c r="D4186" s="56"/>
      <c r="E4186" s="57"/>
      <c r="F4186" s="57"/>
      <c r="G4186" s="57"/>
      <c r="H4186" s="57"/>
      <c r="I4186" s="58"/>
      <c r="J4186" s="63"/>
    </row>
    <row r="4187" spans="1:10" hidden="1" outlineLevel="1" x14ac:dyDescent="0.2">
      <c r="A4187" s="55"/>
      <c r="B4187" s="77" t="s">
        <v>169</v>
      </c>
      <c r="C4187" s="78">
        <v>1</v>
      </c>
      <c r="D4187" s="78" t="s">
        <v>158</v>
      </c>
      <c r="I4187" s="58"/>
      <c r="J4187" s="63"/>
    </row>
    <row r="4188" spans="1:10" hidden="1" outlineLevel="1" x14ac:dyDescent="0.2">
      <c r="A4188" s="55"/>
      <c r="B4188" s="77" t="s">
        <v>170</v>
      </c>
      <c r="C4188" s="78"/>
      <c r="D4188" s="78"/>
      <c r="I4188" s="58"/>
      <c r="J4188" s="63"/>
    </row>
    <row r="4189" spans="1:10" hidden="1" outlineLevel="1" x14ac:dyDescent="0.2">
      <c r="A4189" s="55"/>
      <c r="B4189" s="76" t="s">
        <v>994</v>
      </c>
      <c r="C4189" s="78">
        <v>1.5</v>
      </c>
      <c r="D4189" s="61" t="s">
        <v>158</v>
      </c>
      <c r="E4189" s="79">
        <v>156.46</v>
      </c>
      <c r="F4189" s="79">
        <v>28.16</v>
      </c>
      <c r="G4189" s="79">
        <f t="shared" ref="G4189:G4197" si="122">ROUND((C4189*(E4189)),2)</f>
        <v>234.69</v>
      </c>
      <c r="H4189" s="79">
        <f t="shared" ref="H4189:H4197" si="123">ROUND((C4189*(F4189)),2)</f>
        <v>42.24</v>
      </c>
      <c r="I4189" s="58"/>
      <c r="J4189" s="63"/>
    </row>
    <row r="4190" spans="1:10" hidden="1" outlineLevel="1" x14ac:dyDescent="0.2">
      <c r="B4190" s="76" t="s">
        <v>995</v>
      </c>
      <c r="C4190" s="78">
        <v>2</v>
      </c>
      <c r="D4190" s="61" t="s">
        <v>158</v>
      </c>
      <c r="E4190" s="79">
        <v>40.68</v>
      </c>
      <c r="F4190" s="79">
        <v>7.32</v>
      </c>
      <c r="G4190" s="79">
        <f t="shared" si="122"/>
        <v>81.36</v>
      </c>
      <c r="H4190" s="79">
        <f t="shared" si="123"/>
        <v>14.64</v>
      </c>
    </row>
    <row r="4191" spans="1:10" hidden="1" outlineLevel="1" x14ac:dyDescent="0.2">
      <c r="B4191" s="76" t="s">
        <v>996</v>
      </c>
      <c r="C4191" s="78">
        <v>3</v>
      </c>
      <c r="D4191" s="61" t="s">
        <v>158</v>
      </c>
      <c r="E4191" s="79">
        <v>8.59</v>
      </c>
      <c r="F4191" s="79">
        <v>1.55</v>
      </c>
      <c r="G4191" s="79">
        <f t="shared" si="122"/>
        <v>25.77</v>
      </c>
      <c r="H4191" s="79">
        <f t="shared" si="123"/>
        <v>4.6500000000000004</v>
      </c>
    </row>
    <row r="4192" spans="1:10" hidden="1" outlineLevel="1" x14ac:dyDescent="0.2">
      <c r="B4192" s="76" t="s">
        <v>997</v>
      </c>
      <c r="C4192" s="78">
        <v>2</v>
      </c>
      <c r="D4192" s="61" t="s">
        <v>158</v>
      </c>
      <c r="E4192" s="79">
        <v>12.7</v>
      </c>
      <c r="F4192" s="79">
        <v>2.29</v>
      </c>
      <c r="G4192" s="79">
        <f>ROUND((C4192*(E4192)),2)</f>
        <v>25.4</v>
      </c>
      <c r="H4192" s="79">
        <f t="shared" si="123"/>
        <v>4.58</v>
      </c>
    </row>
    <row r="4193" spans="1:10" hidden="1" outlineLevel="1" x14ac:dyDescent="0.2">
      <c r="B4193" s="76" t="s">
        <v>1003</v>
      </c>
      <c r="C4193" s="78">
        <v>1</v>
      </c>
      <c r="D4193" s="61" t="s">
        <v>158</v>
      </c>
      <c r="E4193" s="79">
        <v>38.46</v>
      </c>
      <c r="F4193" s="79">
        <v>6.92</v>
      </c>
      <c r="G4193" s="79">
        <f t="shared" si="122"/>
        <v>38.46</v>
      </c>
      <c r="H4193" s="79">
        <f t="shared" si="123"/>
        <v>6.92</v>
      </c>
    </row>
    <row r="4194" spans="1:10" hidden="1" outlineLevel="1" x14ac:dyDescent="0.2">
      <c r="B4194" s="76" t="s">
        <v>893</v>
      </c>
      <c r="C4194" s="78">
        <v>45</v>
      </c>
      <c r="D4194" s="61" t="s">
        <v>894</v>
      </c>
      <c r="E4194" s="79">
        <v>12.92</v>
      </c>
      <c r="F4194" s="79">
        <v>2.33</v>
      </c>
      <c r="G4194" s="79">
        <f t="shared" si="122"/>
        <v>581.4</v>
      </c>
      <c r="H4194" s="79">
        <f t="shared" si="123"/>
        <v>104.85</v>
      </c>
    </row>
    <row r="4195" spans="1:10" hidden="1" outlineLevel="1" x14ac:dyDescent="0.2">
      <c r="B4195" s="76" t="s">
        <v>903</v>
      </c>
      <c r="C4195" s="78">
        <v>1</v>
      </c>
      <c r="D4195" s="61" t="s">
        <v>158</v>
      </c>
      <c r="E4195" s="79">
        <v>143.22</v>
      </c>
      <c r="F4195" s="79">
        <v>25.78</v>
      </c>
      <c r="G4195" s="79">
        <f t="shared" si="122"/>
        <v>143.22</v>
      </c>
      <c r="H4195" s="79">
        <f t="shared" si="123"/>
        <v>25.78</v>
      </c>
    </row>
    <row r="4196" spans="1:10" hidden="1" outlineLevel="1" x14ac:dyDescent="0.2">
      <c r="B4196" s="76" t="s">
        <v>999</v>
      </c>
      <c r="C4196" s="78">
        <v>4</v>
      </c>
      <c r="D4196" s="61" t="s">
        <v>158</v>
      </c>
      <c r="E4196" s="79">
        <v>2.73</v>
      </c>
      <c r="F4196" s="79">
        <v>0.49</v>
      </c>
      <c r="G4196" s="79">
        <f t="shared" si="122"/>
        <v>10.92</v>
      </c>
      <c r="H4196" s="79">
        <f t="shared" si="123"/>
        <v>1.96</v>
      </c>
    </row>
    <row r="4197" spans="1:10" hidden="1" outlineLevel="1" x14ac:dyDescent="0.2">
      <c r="B4197" s="76" t="s">
        <v>1000</v>
      </c>
      <c r="C4197" s="78">
        <v>7</v>
      </c>
      <c r="D4197" s="61" t="s">
        <v>158</v>
      </c>
      <c r="E4197" s="79">
        <v>4.24</v>
      </c>
      <c r="F4197" s="79">
        <v>0.76</v>
      </c>
      <c r="G4197" s="79">
        <f t="shared" si="122"/>
        <v>29.68</v>
      </c>
      <c r="H4197" s="79">
        <f t="shared" si="123"/>
        <v>5.32</v>
      </c>
    </row>
    <row r="4198" spans="1:10" hidden="1" outlineLevel="1" x14ac:dyDescent="0.2">
      <c r="A4198" s="55"/>
      <c r="B4198" s="77" t="s">
        <v>697</v>
      </c>
      <c r="C4198" s="78"/>
      <c r="D4198" s="78"/>
      <c r="E4198" s="57"/>
      <c r="F4198" s="57"/>
      <c r="G4198" s="57"/>
      <c r="H4198" s="57"/>
      <c r="I4198" s="58"/>
      <c r="J4198" s="63"/>
    </row>
    <row r="4199" spans="1:10" hidden="1" outlineLevel="1" x14ac:dyDescent="0.2">
      <c r="B4199" s="76" t="s">
        <v>906</v>
      </c>
      <c r="C4199" s="78">
        <v>1</v>
      </c>
      <c r="D4199" s="61" t="s">
        <v>158</v>
      </c>
      <c r="E4199" s="79">
        <v>892.09026891968858</v>
      </c>
      <c r="F4199" s="79">
        <v>0</v>
      </c>
      <c r="G4199" s="79">
        <f>ROUND((C4199*(E4199)),2)</f>
        <v>892.09</v>
      </c>
      <c r="H4199" s="79">
        <f>ROUND((C4199*(F4199)),2)</f>
        <v>0</v>
      </c>
    </row>
    <row r="4200" spans="1:10" hidden="1" outlineLevel="1" x14ac:dyDescent="0.2">
      <c r="B4200" s="76" t="s">
        <v>898</v>
      </c>
      <c r="C4200" s="78">
        <v>20</v>
      </c>
      <c r="D4200" s="61" t="s">
        <v>899</v>
      </c>
      <c r="E4200" s="79">
        <v>454.79</v>
      </c>
      <c r="F4200" s="79">
        <v>0</v>
      </c>
      <c r="G4200" s="79">
        <f>+E4200</f>
        <v>454.79</v>
      </c>
      <c r="H4200" s="79">
        <v>0</v>
      </c>
    </row>
    <row r="4201" spans="1:10" hidden="1" outlineLevel="1" x14ac:dyDescent="0.2">
      <c r="A4201" s="62"/>
      <c r="B4201" s="76" t="s">
        <v>174</v>
      </c>
      <c r="C4201" s="78"/>
      <c r="D4201" s="78"/>
      <c r="E4201" s="79"/>
      <c r="F4201" s="79"/>
      <c r="G4201" s="79">
        <f>SUM(G4189:G4200)</f>
        <v>2517.7800000000002</v>
      </c>
      <c r="H4201" s="79">
        <f>SUM(H4189:H4200)</f>
        <v>210.94</v>
      </c>
      <c r="I4201" s="79">
        <f>SUM(G4201:H4201)</f>
        <v>2728.7200000000003</v>
      </c>
    </row>
    <row r="4202" spans="1:10" collapsed="1" x14ac:dyDescent="0.2">
      <c r="A4202" s="62"/>
      <c r="C4202" s="78"/>
      <c r="D4202" s="78"/>
      <c r="E4202" s="79"/>
      <c r="F4202" s="79"/>
      <c r="G4202" s="79"/>
      <c r="H4202" s="79"/>
      <c r="I4202" s="79"/>
    </row>
    <row r="4203" spans="1:10" x14ac:dyDescent="0.2">
      <c r="A4203" s="71">
        <f>+A4185+0.01</f>
        <v>117.23000000000012</v>
      </c>
      <c r="B4203" s="72" t="s">
        <v>1004</v>
      </c>
      <c r="C4203" s="73">
        <v>1</v>
      </c>
      <c r="D4203" s="73" t="s">
        <v>158</v>
      </c>
      <c r="E4203" s="74"/>
      <c r="F4203" s="74"/>
      <c r="G4203" s="74">
        <f>+G4220/C4205</f>
        <v>2876.2200000000003</v>
      </c>
      <c r="H4203" s="74">
        <f>+H4220/C4205</f>
        <v>263.2</v>
      </c>
      <c r="I4203" s="75">
        <f>+H4203+G4203</f>
        <v>3139.42</v>
      </c>
      <c r="J4203" s="66" t="s">
        <v>167</v>
      </c>
    </row>
    <row r="4204" spans="1:10" hidden="1" outlineLevel="1" x14ac:dyDescent="0.2">
      <c r="A4204" s="55"/>
      <c r="B4204" s="76" t="s">
        <v>1005</v>
      </c>
      <c r="C4204" s="56"/>
      <c r="D4204" s="56"/>
      <c r="E4204" s="57"/>
      <c r="F4204" s="57"/>
      <c r="G4204" s="57"/>
      <c r="H4204" s="57"/>
      <c r="I4204" s="58"/>
      <c r="J4204" s="63"/>
    </row>
    <row r="4205" spans="1:10" hidden="1" outlineLevel="1" x14ac:dyDescent="0.2">
      <c r="A4205" s="55"/>
      <c r="B4205" s="77" t="s">
        <v>169</v>
      </c>
      <c r="C4205" s="78">
        <v>1</v>
      </c>
      <c r="D4205" s="78" t="s">
        <v>158</v>
      </c>
      <c r="I4205" s="58"/>
      <c r="J4205" s="63"/>
    </row>
    <row r="4206" spans="1:10" hidden="1" outlineLevel="1" x14ac:dyDescent="0.2">
      <c r="A4206" s="55"/>
      <c r="B4206" s="77" t="s">
        <v>170</v>
      </c>
      <c r="C4206" s="78"/>
      <c r="D4206" s="78"/>
      <c r="I4206" s="58"/>
      <c r="J4206" s="63"/>
    </row>
    <row r="4207" spans="1:10" hidden="1" outlineLevel="1" x14ac:dyDescent="0.2">
      <c r="A4207" s="55"/>
      <c r="B4207" s="76" t="s">
        <v>994</v>
      </c>
      <c r="C4207" s="78">
        <v>1.5</v>
      </c>
      <c r="D4207" s="61" t="s">
        <v>158</v>
      </c>
      <c r="E4207" s="79">
        <v>156.46</v>
      </c>
      <c r="F4207" s="79">
        <v>28.16</v>
      </c>
      <c r="G4207" s="79">
        <f t="shared" ref="G4207:G4216" si="124">ROUND((C4207*(E4207)),2)</f>
        <v>234.69</v>
      </c>
      <c r="H4207" s="79">
        <f>ROUND((C4207*(F4207)),2)</f>
        <v>42.24</v>
      </c>
      <c r="I4207" s="58"/>
      <c r="J4207" s="63"/>
    </row>
    <row r="4208" spans="1:10" hidden="1" outlineLevel="1" x14ac:dyDescent="0.2">
      <c r="B4208" s="76" t="s">
        <v>995</v>
      </c>
      <c r="C4208" s="78">
        <v>2</v>
      </c>
      <c r="D4208" s="61" t="s">
        <v>158</v>
      </c>
      <c r="E4208" s="79">
        <v>40.68</v>
      </c>
      <c r="F4208" s="79">
        <v>7.32</v>
      </c>
      <c r="G4208" s="79">
        <f t="shared" si="124"/>
        <v>81.36</v>
      </c>
      <c r="H4208" s="79">
        <f>ROUND((C4208*(F4208)),2)</f>
        <v>14.64</v>
      </c>
    </row>
    <row r="4209" spans="1:10" hidden="1" outlineLevel="1" x14ac:dyDescent="0.2">
      <c r="B4209" s="76" t="s">
        <v>996</v>
      </c>
      <c r="C4209" s="78">
        <v>3</v>
      </c>
      <c r="D4209" s="61" t="s">
        <v>158</v>
      </c>
      <c r="E4209" s="79">
        <v>8.59</v>
      </c>
      <c r="F4209" s="79">
        <v>1.55</v>
      </c>
      <c r="G4209" s="79">
        <f t="shared" si="124"/>
        <v>25.77</v>
      </c>
      <c r="H4209" s="79">
        <f>ROUND((C4209*(F4209)),2)</f>
        <v>4.6500000000000004</v>
      </c>
    </row>
    <row r="4210" spans="1:10" hidden="1" outlineLevel="1" x14ac:dyDescent="0.2">
      <c r="B4210" s="76" t="s">
        <v>997</v>
      </c>
      <c r="C4210" s="78">
        <v>2</v>
      </c>
      <c r="D4210" s="61" t="s">
        <v>158</v>
      </c>
      <c r="E4210" s="79">
        <v>12.7</v>
      </c>
      <c r="F4210" s="79">
        <v>2.29</v>
      </c>
      <c r="G4210" s="79">
        <f>ROUND((C4210*(E4210)),2)</f>
        <v>25.4</v>
      </c>
      <c r="H4210" s="79">
        <f>ROUND((C4210*(F4210)),2)</f>
        <v>4.58</v>
      </c>
    </row>
    <row r="4211" spans="1:10" hidden="1" outlineLevel="1" x14ac:dyDescent="0.2">
      <c r="B4211" s="76" t="s">
        <v>1003</v>
      </c>
      <c r="C4211" s="78">
        <v>1</v>
      </c>
      <c r="D4211" s="61" t="s">
        <v>158</v>
      </c>
      <c r="E4211" s="79">
        <v>38.46</v>
      </c>
      <c r="F4211" s="79">
        <v>6.92</v>
      </c>
      <c r="G4211" s="79">
        <f t="shared" si="124"/>
        <v>38.46</v>
      </c>
      <c r="H4211" s="79">
        <f t="shared" ref="H4211:H4216" si="125">ROUND((C4211*(F4211)),2)</f>
        <v>6.92</v>
      </c>
    </row>
    <row r="4212" spans="1:10" hidden="1" outlineLevel="1" x14ac:dyDescent="0.2">
      <c r="B4212" s="76" t="s">
        <v>893</v>
      </c>
      <c r="C4212" s="78">
        <v>60</v>
      </c>
      <c r="D4212" s="61" t="s">
        <v>894</v>
      </c>
      <c r="E4212" s="79">
        <v>12.92</v>
      </c>
      <c r="F4212" s="79">
        <v>2.33</v>
      </c>
      <c r="G4212" s="79">
        <f t="shared" si="124"/>
        <v>775.2</v>
      </c>
      <c r="H4212" s="79">
        <f t="shared" si="125"/>
        <v>139.80000000000001</v>
      </c>
    </row>
    <row r="4213" spans="1:10" hidden="1" outlineLevel="1" x14ac:dyDescent="0.2">
      <c r="B4213" s="76" t="s">
        <v>909</v>
      </c>
      <c r="C4213" s="78">
        <v>1</v>
      </c>
      <c r="D4213" s="61" t="s">
        <v>158</v>
      </c>
      <c r="E4213" s="79">
        <v>216.1</v>
      </c>
      <c r="F4213" s="79">
        <v>38.9</v>
      </c>
      <c r="G4213" s="79">
        <f t="shared" si="124"/>
        <v>216.1</v>
      </c>
      <c r="H4213" s="79">
        <f t="shared" si="125"/>
        <v>38.9</v>
      </c>
    </row>
    <row r="4214" spans="1:10" hidden="1" outlineLevel="1" x14ac:dyDescent="0.2">
      <c r="B4214" s="76" t="s">
        <v>896</v>
      </c>
      <c r="C4214" s="78">
        <v>0.05</v>
      </c>
      <c r="D4214" s="61" t="s">
        <v>158</v>
      </c>
      <c r="E4214" s="79">
        <v>381.36</v>
      </c>
      <c r="F4214" s="79">
        <v>68.64</v>
      </c>
      <c r="G4214" s="79">
        <f t="shared" si="124"/>
        <v>19.07</v>
      </c>
      <c r="H4214" s="79">
        <f t="shared" si="125"/>
        <v>3.43</v>
      </c>
    </row>
    <row r="4215" spans="1:10" hidden="1" outlineLevel="1" x14ac:dyDescent="0.2">
      <c r="B4215" s="76" t="s">
        <v>999</v>
      </c>
      <c r="C4215" s="78">
        <v>4</v>
      </c>
      <c r="D4215" s="61" t="s">
        <v>158</v>
      </c>
      <c r="E4215" s="79">
        <v>2.73</v>
      </c>
      <c r="F4215" s="79">
        <v>0.49</v>
      </c>
      <c r="G4215" s="79">
        <f t="shared" si="124"/>
        <v>10.92</v>
      </c>
      <c r="H4215" s="79">
        <f t="shared" si="125"/>
        <v>1.96</v>
      </c>
    </row>
    <row r="4216" spans="1:10" hidden="1" outlineLevel="1" x14ac:dyDescent="0.2">
      <c r="B4216" s="76" t="s">
        <v>1000</v>
      </c>
      <c r="C4216" s="78">
        <v>8</v>
      </c>
      <c r="D4216" s="61" t="s">
        <v>158</v>
      </c>
      <c r="E4216" s="79">
        <v>4.24</v>
      </c>
      <c r="F4216" s="79">
        <v>0.76</v>
      </c>
      <c r="G4216" s="79">
        <f t="shared" si="124"/>
        <v>33.92</v>
      </c>
      <c r="H4216" s="79">
        <f t="shared" si="125"/>
        <v>6.08</v>
      </c>
    </row>
    <row r="4217" spans="1:10" hidden="1" outlineLevel="1" x14ac:dyDescent="0.2">
      <c r="A4217" s="55"/>
      <c r="B4217" s="77" t="s">
        <v>697</v>
      </c>
      <c r="C4217" s="78"/>
      <c r="D4217" s="78"/>
      <c r="E4217" s="57"/>
      <c r="F4217" s="57"/>
      <c r="G4217" s="57"/>
      <c r="H4217" s="57"/>
      <c r="I4217" s="58"/>
      <c r="J4217" s="63"/>
    </row>
    <row r="4218" spans="1:10" hidden="1" outlineLevel="1" x14ac:dyDescent="0.2">
      <c r="B4218" s="76" t="s">
        <v>910</v>
      </c>
      <c r="C4218" s="78">
        <v>1</v>
      </c>
      <c r="D4218" s="61" t="s">
        <v>158</v>
      </c>
      <c r="E4218" s="79">
        <v>892.09026891968858</v>
      </c>
      <c r="F4218" s="79">
        <v>0</v>
      </c>
      <c r="G4218" s="79">
        <f>ROUND((C4218*(E4218)),2)</f>
        <v>892.09</v>
      </c>
      <c r="H4218" s="79">
        <f>ROUND((C4218*(F4218)),2)</f>
        <v>0</v>
      </c>
    </row>
    <row r="4219" spans="1:10" hidden="1" outlineLevel="1" x14ac:dyDescent="0.2">
      <c r="B4219" s="76" t="s">
        <v>898</v>
      </c>
      <c r="C4219" s="78">
        <v>20</v>
      </c>
      <c r="D4219" s="61" t="s">
        <v>899</v>
      </c>
      <c r="E4219" s="79">
        <v>523.24</v>
      </c>
      <c r="F4219" s="79">
        <v>0</v>
      </c>
      <c r="G4219" s="79">
        <f>+E4219</f>
        <v>523.24</v>
      </c>
      <c r="H4219" s="79">
        <v>0</v>
      </c>
    </row>
    <row r="4220" spans="1:10" hidden="1" outlineLevel="1" x14ac:dyDescent="0.2">
      <c r="A4220" s="62"/>
      <c r="B4220" s="76" t="s">
        <v>174</v>
      </c>
      <c r="C4220" s="78"/>
      <c r="D4220" s="78"/>
      <c r="E4220" s="79"/>
      <c r="F4220" s="79"/>
      <c r="G4220" s="79">
        <f>SUM(G4207:G4219)</f>
        <v>2876.2200000000003</v>
      </c>
      <c r="H4220" s="79">
        <f>SUM(H4207:H4219)</f>
        <v>263.2</v>
      </c>
      <c r="I4220" s="79">
        <f>SUM(G4220:H4220)</f>
        <v>3139.42</v>
      </c>
    </row>
    <row r="4221" spans="1:10" collapsed="1" x14ac:dyDescent="0.2">
      <c r="A4221" s="62"/>
      <c r="C4221" s="78"/>
      <c r="D4221" s="78"/>
      <c r="E4221" s="79"/>
      <c r="F4221" s="79"/>
      <c r="G4221" s="79"/>
      <c r="H4221" s="79"/>
      <c r="I4221" s="79"/>
    </row>
    <row r="4222" spans="1:10" x14ac:dyDescent="0.2">
      <c r="A4222" s="71">
        <f>+A4203+0.01</f>
        <v>117.24000000000012</v>
      </c>
      <c r="B4222" s="72" t="s">
        <v>1006</v>
      </c>
      <c r="C4222" s="73">
        <v>1</v>
      </c>
      <c r="D4222" s="73" t="s">
        <v>158</v>
      </c>
      <c r="E4222" s="74"/>
      <c r="F4222" s="74"/>
      <c r="G4222" s="74">
        <f>+G4239/C4224</f>
        <v>3221.8099999999995</v>
      </c>
      <c r="H4222" s="74">
        <f>+H4239/C4224</f>
        <v>313.60999999999996</v>
      </c>
      <c r="I4222" s="75">
        <f>+H4222+G4222</f>
        <v>3535.4199999999996</v>
      </c>
      <c r="J4222" s="66" t="s">
        <v>167</v>
      </c>
    </row>
    <row r="4223" spans="1:10" hidden="1" outlineLevel="1" x14ac:dyDescent="0.2">
      <c r="A4223" s="55"/>
      <c r="B4223" s="76" t="s">
        <v>1007</v>
      </c>
      <c r="C4223" s="56"/>
      <c r="D4223" s="56"/>
      <c r="E4223" s="57"/>
      <c r="F4223" s="57"/>
      <c r="G4223" s="57"/>
      <c r="H4223" s="57"/>
      <c r="I4223" s="58"/>
      <c r="J4223" s="63"/>
    </row>
    <row r="4224" spans="1:10" hidden="1" outlineLevel="1" x14ac:dyDescent="0.2">
      <c r="A4224" s="55"/>
      <c r="B4224" s="77" t="s">
        <v>169</v>
      </c>
      <c r="C4224" s="78">
        <v>1</v>
      </c>
      <c r="D4224" s="78" t="s">
        <v>158</v>
      </c>
      <c r="I4224" s="58"/>
      <c r="J4224" s="63"/>
    </row>
    <row r="4225" spans="1:10" hidden="1" outlineLevel="1" x14ac:dyDescent="0.2">
      <c r="A4225" s="55"/>
      <c r="B4225" s="77" t="s">
        <v>170</v>
      </c>
      <c r="C4225" s="78"/>
      <c r="D4225" s="78"/>
      <c r="I4225" s="58"/>
      <c r="J4225" s="63"/>
    </row>
    <row r="4226" spans="1:10" hidden="1" outlineLevel="1" x14ac:dyDescent="0.2">
      <c r="A4226" s="55"/>
      <c r="B4226" s="76" t="s">
        <v>994</v>
      </c>
      <c r="C4226" s="78">
        <v>1.5</v>
      </c>
      <c r="D4226" s="61" t="s">
        <v>158</v>
      </c>
      <c r="E4226" s="79">
        <v>156.46</v>
      </c>
      <c r="F4226" s="79">
        <v>28.16</v>
      </c>
      <c r="G4226" s="79">
        <f t="shared" ref="G4226:G4235" si="126">ROUND((C4226*(E4226)),2)</f>
        <v>234.69</v>
      </c>
      <c r="H4226" s="79">
        <f>ROUND((C4226*(F4226)),2)</f>
        <v>42.24</v>
      </c>
      <c r="I4226" s="58"/>
      <c r="J4226" s="63"/>
    </row>
    <row r="4227" spans="1:10" hidden="1" outlineLevel="1" x14ac:dyDescent="0.2">
      <c r="B4227" s="76" t="s">
        <v>995</v>
      </c>
      <c r="C4227" s="78">
        <v>2</v>
      </c>
      <c r="D4227" s="61" t="s">
        <v>158</v>
      </c>
      <c r="E4227" s="79">
        <v>40.68</v>
      </c>
      <c r="F4227" s="79">
        <v>7.32</v>
      </c>
      <c r="G4227" s="79">
        <f t="shared" si="126"/>
        <v>81.36</v>
      </c>
      <c r="H4227" s="79">
        <f>ROUND((C4227*(F4227)),2)</f>
        <v>14.64</v>
      </c>
    </row>
    <row r="4228" spans="1:10" hidden="1" outlineLevel="1" x14ac:dyDescent="0.2">
      <c r="B4228" s="76" t="s">
        <v>996</v>
      </c>
      <c r="C4228" s="78">
        <v>3</v>
      </c>
      <c r="D4228" s="61" t="s">
        <v>158</v>
      </c>
      <c r="E4228" s="79">
        <v>8.59</v>
      </c>
      <c r="F4228" s="79">
        <v>1.55</v>
      </c>
      <c r="G4228" s="79">
        <f t="shared" si="126"/>
        <v>25.77</v>
      </c>
      <c r="H4228" s="79">
        <f>ROUND((C4228*(F4228)),2)</f>
        <v>4.6500000000000004</v>
      </c>
    </row>
    <row r="4229" spans="1:10" hidden="1" outlineLevel="1" x14ac:dyDescent="0.2">
      <c r="B4229" s="76" t="s">
        <v>997</v>
      </c>
      <c r="C4229" s="78">
        <v>2</v>
      </c>
      <c r="D4229" s="61" t="s">
        <v>158</v>
      </c>
      <c r="E4229" s="79">
        <v>12.7</v>
      </c>
      <c r="F4229" s="79">
        <v>2.29</v>
      </c>
      <c r="G4229" s="79">
        <f>ROUND((C4229*(E4229)),2)</f>
        <v>25.4</v>
      </c>
      <c r="H4229" s="79">
        <f>ROUND((C4229*(F4229)),2)</f>
        <v>4.58</v>
      </c>
    </row>
    <row r="4230" spans="1:10" hidden="1" outlineLevel="1" x14ac:dyDescent="0.2">
      <c r="B4230" s="76" t="s">
        <v>1003</v>
      </c>
      <c r="C4230" s="78">
        <v>1</v>
      </c>
      <c r="D4230" s="61" t="s">
        <v>158</v>
      </c>
      <c r="E4230" s="79">
        <v>38.46</v>
      </c>
      <c r="F4230" s="79">
        <v>6.92</v>
      </c>
      <c r="G4230" s="79">
        <f t="shared" si="126"/>
        <v>38.46</v>
      </c>
      <c r="H4230" s="79">
        <f t="shared" ref="H4230:H4235" si="127">ROUND((C4230*(F4230)),2)</f>
        <v>6.92</v>
      </c>
    </row>
    <row r="4231" spans="1:10" hidden="1" outlineLevel="1" x14ac:dyDescent="0.2">
      <c r="B4231" s="76" t="s">
        <v>893</v>
      </c>
      <c r="C4231" s="78">
        <v>80</v>
      </c>
      <c r="D4231" s="61" t="s">
        <v>894</v>
      </c>
      <c r="E4231" s="79">
        <v>12.92</v>
      </c>
      <c r="F4231" s="79">
        <v>2.33</v>
      </c>
      <c r="G4231" s="79">
        <f t="shared" si="126"/>
        <v>1033.5999999999999</v>
      </c>
      <c r="H4231" s="79">
        <f t="shared" si="127"/>
        <v>186.4</v>
      </c>
    </row>
    <row r="4232" spans="1:10" hidden="1" outlineLevel="1" x14ac:dyDescent="0.2">
      <c r="B4232" s="76" t="s">
        <v>913</v>
      </c>
      <c r="C4232" s="78">
        <v>1</v>
      </c>
      <c r="D4232" s="61" t="s">
        <v>158</v>
      </c>
      <c r="E4232" s="79">
        <v>237.29</v>
      </c>
      <c r="F4232" s="79">
        <v>42.71</v>
      </c>
      <c r="G4232" s="79">
        <f t="shared" si="126"/>
        <v>237.29</v>
      </c>
      <c r="H4232" s="79">
        <f t="shared" si="127"/>
        <v>42.71</v>
      </c>
    </row>
    <row r="4233" spans="1:10" hidden="1" outlineLevel="1" x14ac:dyDescent="0.2">
      <c r="B4233" s="76" t="s">
        <v>896</v>
      </c>
      <c r="C4233" s="78">
        <v>0.05</v>
      </c>
      <c r="D4233" s="61" t="s">
        <v>158</v>
      </c>
      <c r="E4233" s="79">
        <v>381.36</v>
      </c>
      <c r="F4233" s="79">
        <v>68.64</v>
      </c>
      <c r="G4233" s="79">
        <f t="shared" si="126"/>
        <v>19.07</v>
      </c>
      <c r="H4233" s="79">
        <f t="shared" si="127"/>
        <v>3.43</v>
      </c>
    </row>
    <row r="4234" spans="1:10" hidden="1" outlineLevel="1" x14ac:dyDescent="0.2">
      <c r="B4234" s="76" t="s">
        <v>999</v>
      </c>
      <c r="C4234" s="78">
        <v>4</v>
      </c>
      <c r="D4234" s="61" t="s">
        <v>158</v>
      </c>
      <c r="E4234" s="79">
        <v>2.73</v>
      </c>
      <c r="F4234" s="79">
        <v>0.49</v>
      </c>
      <c r="G4234" s="79">
        <f t="shared" si="126"/>
        <v>10.92</v>
      </c>
      <c r="H4234" s="79">
        <f t="shared" si="127"/>
        <v>1.96</v>
      </c>
    </row>
    <row r="4235" spans="1:10" hidden="1" outlineLevel="1" x14ac:dyDescent="0.2">
      <c r="B4235" s="76" t="s">
        <v>1000</v>
      </c>
      <c r="C4235" s="78">
        <v>8</v>
      </c>
      <c r="D4235" s="61" t="s">
        <v>158</v>
      </c>
      <c r="E4235" s="79">
        <v>4.24</v>
      </c>
      <c r="F4235" s="79">
        <v>0.76</v>
      </c>
      <c r="G4235" s="79">
        <f t="shared" si="126"/>
        <v>33.92</v>
      </c>
      <c r="H4235" s="79">
        <f t="shared" si="127"/>
        <v>6.08</v>
      </c>
    </row>
    <row r="4236" spans="1:10" hidden="1" outlineLevel="1" x14ac:dyDescent="0.2">
      <c r="A4236" s="55"/>
      <c r="B4236" s="77" t="s">
        <v>697</v>
      </c>
      <c r="C4236" s="78"/>
      <c r="D4236" s="78"/>
      <c r="E4236" s="57"/>
      <c r="F4236" s="57"/>
      <c r="G4236" s="57"/>
      <c r="H4236" s="57"/>
      <c r="I4236" s="58"/>
      <c r="J4236" s="63"/>
    </row>
    <row r="4237" spans="1:10" hidden="1" outlineLevel="1" x14ac:dyDescent="0.2">
      <c r="B4237" s="76" t="s">
        <v>914</v>
      </c>
      <c r="C4237" s="78">
        <v>1</v>
      </c>
      <c r="D4237" s="61" t="s">
        <v>158</v>
      </c>
      <c r="E4237" s="79">
        <v>892.09026891968858</v>
      </c>
      <c r="F4237" s="79">
        <v>0</v>
      </c>
      <c r="G4237" s="79">
        <f>ROUND((C4237*(E4237)),2)</f>
        <v>892.09</v>
      </c>
      <c r="H4237" s="79">
        <f>ROUND((C4237*(F4237)),2)</f>
        <v>0</v>
      </c>
    </row>
    <row r="4238" spans="1:10" hidden="1" outlineLevel="1" x14ac:dyDescent="0.2">
      <c r="B4238" s="76" t="s">
        <v>898</v>
      </c>
      <c r="C4238" s="78">
        <v>20</v>
      </c>
      <c r="D4238" s="61" t="s">
        <v>899</v>
      </c>
      <c r="E4238" s="79">
        <v>589.24</v>
      </c>
      <c r="F4238" s="79">
        <v>0</v>
      </c>
      <c r="G4238" s="79">
        <f>+E4238</f>
        <v>589.24</v>
      </c>
      <c r="H4238" s="79">
        <v>0</v>
      </c>
    </row>
    <row r="4239" spans="1:10" hidden="1" outlineLevel="1" x14ac:dyDescent="0.2">
      <c r="A4239" s="62"/>
      <c r="B4239" s="76" t="s">
        <v>174</v>
      </c>
      <c r="C4239" s="78"/>
      <c r="D4239" s="78"/>
      <c r="E4239" s="79"/>
      <c r="F4239" s="79"/>
      <c r="G4239" s="79">
        <f>SUM(G4226:G4238)</f>
        <v>3221.8099999999995</v>
      </c>
      <c r="H4239" s="79">
        <f>SUM(H4226:H4238)</f>
        <v>313.60999999999996</v>
      </c>
      <c r="I4239" s="79">
        <f>SUM(G4239:H4239)</f>
        <v>3535.4199999999996</v>
      </c>
    </row>
    <row r="4240" spans="1:10" collapsed="1" x14ac:dyDescent="0.2">
      <c r="A4240" s="62"/>
      <c r="C4240" s="78"/>
      <c r="D4240" s="78"/>
      <c r="E4240" s="79"/>
      <c r="F4240" s="79"/>
      <c r="G4240" s="79"/>
      <c r="H4240" s="79"/>
      <c r="I4240" s="79"/>
    </row>
    <row r="4241" spans="1:10" x14ac:dyDescent="0.2">
      <c r="A4241" s="71">
        <f>+A4222+0.01</f>
        <v>117.25000000000013</v>
      </c>
      <c r="B4241" s="72" t="s">
        <v>1008</v>
      </c>
      <c r="C4241" s="73">
        <v>1</v>
      </c>
      <c r="D4241" s="73" t="s">
        <v>158</v>
      </c>
      <c r="E4241" s="74"/>
      <c r="F4241" s="74"/>
      <c r="G4241" s="74">
        <f>+G4258/C4243</f>
        <v>2755.76</v>
      </c>
      <c r="H4241" s="74">
        <f>+H4258/C4243</f>
        <v>245.66000000000003</v>
      </c>
      <c r="I4241" s="75">
        <f>+H4241+G4241</f>
        <v>3001.42</v>
      </c>
      <c r="J4241" s="66" t="s">
        <v>167</v>
      </c>
    </row>
    <row r="4242" spans="1:10" hidden="1" outlineLevel="1" x14ac:dyDescent="0.2">
      <c r="A4242" s="55"/>
      <c r="B4242" s="76" t="s">
        <v>1009</v>
      </c>
      <c r="C4242" s="56"/>
      <c r="D4242" s="56"/>
      <c r="E4242" s="57"/>
      <c r="F4242" s="57"/>
      <c r="G4242" s="57"/>
      <c r="H4242" s="57"/>
      <c r="I4242" s="58"/>
      <c r="J4242" s="63"/>
    </row>
    <row r="4243" spans="1:10" hidden="1" outlineLevel="1" x14ac:dyDescent="0.2">
      <c r="A4243" s="55"/>
      <c r="B4243" s="77" t="s">
        <v>169</v>
      </c>
      <c r="C4243" s="78">
        <v>1</v>
      </c>
      <c r="D4243" s="78" t="s">
        <v>158</v>
      </c>
      <c r="I4243" s="58"/>
      <c r="J4243" s="63"/>
    </row>
    <row r="4244" spans="1:10" hidden="1" outlineLevel="1" x14ac:dyDescent="0.2">
      <c r="A4244" s="55"/>
      <c r="B4244" s="77" t="s">
        <v>170</v>
      </c>
      <c r="C4244" s="78"/>
      <c r="D4244" s="78"/>
      <c r="I4244" s="58"/>
      <c r="J4244" s="63"/>
    </row>
    <row r="4245" spans="1:10" hidden="1" outlineLevel="1" x14ac:dyDescent="0.2">
      <c r="A4245" s="55"/>
      <c r="B4245" s="76" t="s">
        <v>994</v>
      </c>
      <c r="C4245" s="78">
        <v>1.5</v>
      </c>
      <c r="D4245" s="61" t="s">
        <v>158</v>
      </c>
      <c r="E4245" s="79">
        <v>156.46</v>
      </c>
      <c r="F4245" s="79">
        <v>28.16</v>
      </c>
      <c r="G4245" s="79">
        <f t="shared" ref="G4245:G4254" si="128">ROUND((C4245*(E4245)),2)</f>
        <v>234.69</v>
      </c>
      <c r="H4245" s="79">
        <f>ROUND((C4245*(F4245)),2)</f>
        <v>42.24</v>
      </c>
      <c r="I4245" s="58"/>
      <c r="J4245" s="63"/>
    </row>
    <row r="4246" spans="1:10" hidden="1" outlineLevel="1" x14ac:dyDescent="0.2">
      <c r="B4246" s="76" t="s">
        <v>995</v>
      </c>
      <c r="C4246" s="78">
        <v>2</v>
      </c>
      <c r="D4246" s="61" t="s">
        <v>158</v>
      </c>
      <c r="E4246" s="79">
        <v>40.68</v>
      </c>
      <c r="F4246" s="79">
        <v>7.32</v>
      </c>
      <c r="G4246" s="79">
        <f t="shared" si="128"/>
        <v>81.36</v>
      </c>
      <c r="H4246" s="79">
        <f>ROUND((C4246*(F4246)),2)</f>
        <v>14.64</v>
      </c>
    </row>
    <row r="4247" spans="1:10" hidden="1" outlineLevel="1" x14ac:dyDescent="0.2">
      <c r="B4247" s="76" t="s">
        <v>996</v>
      </c>
      <c r="C4247" s="78">
        <v>3</v>
      </c>
      <c r="D4247" s="61" t="s">
        <v>158</v>
      </c>
      <c r="E4247" s="79">
        <v>8.59</v>
      </c>
      <c r="F4247" s="79">
        <v>1.55</v>
      </c>
      <c r="G4247" s="79">
        <f t="shared" si="128"/>
        <v>25.77</v>
      </c>
      <c r="H4247" s="79">
        <f>ROUND((C4247*(F4247)),2)</f>
        <v>4.6500000000000004</v>
      </c>
    </row>
    <row r="4248" spans="1:10" hidden="1" outlineLevel="1" x14ac:dyDescent="0.2">
      <c r="B4248" s="76" t="s">
        <v>997</v>
      </c>
      <c r="C4248" s="78">
        <v>2</v>
      </c>
      <c r="D4248" s="61" t="s">
        <v>158</v>
      </c>
      <c r="E4248" s="79">
        <v>12.7</v>
      </c>
      <c r="F4248" s="79">
        <v>2.29</v>
      </c>
      <c r="G4248" s="79">
        <f>ROUND((C4248*(E4248)),2)</f>
        <v>25.4</v>
      </c>
      <c r="H4248" s="79">
        <f>ROUND((C4248*(F4248)),2)</f>
        <v>4.58</v>
      </c>
    </row>
    <row r="4249" spans="1:10" hidden="1" outlineLevel="1" x14ac:dyDescent="0.2">
      <c r="B4249" s="76" t="s">
        <v>1003</v>
      </c>
      <c r="C4249" s="78">
        <v>1</v>
      </c>
      <c r="D4249" s="61" t="s">
        <v>158</v>
      </c>
      <c r="E4249" s="79">
        <v>38.46</v>
      </c>
      <c r="F4249" s="79">
        <v>6.92</v>
      </c>
      <c r="G4249" s="79">
        <f t="shared" si="128"/>
        <v>38.46</v>
      </c>
      <c r="H4249" s="79">
        <f t="shared" ref="H4249:H4254" si="129">ROUND((C4249*(F4249)),2)</f>
        <v>6.92</v>
      </c>
    </row>
    <row r="4250" spans="1:10" hidden="1" outlineLevel="1" x14ac:dyDescent="0.2">
      <c r="B4250" s="76" t="s">
        <v>893</v>
      </c>
      <c r="C4250" s="78">
        <v>60</v>
      </c>
      <c r="D4250" s="61" t="s">
        <v>894</v>
      </c>
      <c r="E4250" s="79">
        <v>12.92</v>
      </c>
      <c r="F4250" s="79">
        <v>2.33</v>
      </c>
      <c r="G4250" s="79">
        <f t="shared" si="128"/>
        <v>775.2</v>
      </c>
      <c r="H4250" s="79">
        <f t="shared" si="129"/>
        <v>139.80000000000001</v>
      </c>
    </row>
    <row r="4251" spans="1:10" hidden="1" outlineLevel="1" x14ac:dyDescent="0.2">
      <c r="B4251" s="76" t="s">
        <v>917</v>
      </c>
      <c r="C4251" s="78">
        <v>1</v>
      </c>
      <c r="D4251" s="61" t="s">
        <v>158</v>
      </c>
      <c r="E4251" s="79">
        <v>118.64</v>
      </c>
      <c r="F4251" s="79">
        <v>21.36</v>
      </c>
      <c r="G4251" s="79">
        <f t="shared" si="128"/>
        <v>118.64</v>
      </c>
      <c r="H4251" s="79">
        <f t="shared" si="129"/>
        <v>21.36</v>
      </c>
    </row>
    <row r="4252" spans="1:10" hidden="1" outlineLevel="1" x14ac:dyDescent="0.2">
      <c r="B4252" s="76" t="s">
        <v>896</v>
      </c>
      <c r="C4252" s="78">
        <v>0.05</v>
      </c>
      <c r="D4252" s="61" t="s">
        <v>158</v>
      </c>
      <c r="E4252" s="79">
        <v>381.36</v>
      </c>
      <c r="F4252" s="79">
        <v>68.64</v>
      </c>
      <c r="G4252" s="79">
        <f t="shared" si="128"/>
        <v>19.07</v>
      </c>
      <c r="H4252" s="79">
        <f t="shared" si="129"/>
        <v>3.43</v>
      </c>
    </row>
    <row r="4253" spans="1:10" hidden="1" outlineLevel="1" x14ac:dyDescent="0.2">
      <c r="B4253" s="76" t="s">
        <v>999</v>
      </c>
      <c r="C4253" s="78">
        <v>4</v>
      </c>
      <c r="D4253" s="61" t="s">
        <v>158</v>
      </c>
      <c r="E4253" s="79">
        <v>2.73</v>
      </c>
      <c r="F4253" s="79">
        <v>0.49</v>
      </c>
      <c r="G4253" s="79">
        <f t="shared" si="128"/>
        <v>10.92</v>
      </c>
      <c r="H4253" s="79">
        <f t="shared" si="129"/>
        <v>1.96</v>
      </c>
    </row>
    <row r="4254" spans="1:10" hidden="1" outlineLevel="1" x14ac:dyDescent="0.2">
      <c r="B4254" s="76" t="s">
        <v>1000</v>
      </c>
      <c r="C4254" s="78">
        <v>8</v>
      </c>
      <c r="D4254" s="61" t="s">
        <v>158</v>
      </c>
      <c r="E4254" s="79">
        <v>4.24</v>
      </c>
      <c r="F4254" s="79">
        <v>0.76</v>
      </c>
      <c r="G4254" s="79">
        <f t="shared" si="128"/>
        <v>33.92</v>
      </c>
      <c r="H4254" s="79">
        <f t="shared" si="129"/>
        <v>6.08</v>
      </c>
    </row>
    <row r="4255" spans="1:10" hidden="1" outlineLevel="1" x14ac:dyDescent="0.2">
      <c r="A4255" s="55"/>
      <c r="B4255" s="77" t="s">
        <v>697</v>
      </c>
      <c r="C4255" s="78"/>
      <c r="D4255" s="78"/>
      <c r="E4255" s="57"/>
      <c r="F4255" s="57"/>
      <c r="G4255" s="57"/>
      <c r="H4255" s="57"/>
      <c r="I4255" s="58"/>
      <c r="J4255" s="63"/>
    </row>
    <row r="4256" spans="1:10" hidden="1" outlineLevel="1" x14ac:dyDescent="0.2">
      <c r="B4256" s="76" t="s">
        <v>918</v>
      </c>
      <c r="C4256" s="78">
        <v>1</v>
      </c>
      <c r="D4256" s="61" t="s">
        <v>158</v>
      </c>
      <c r="E4256" s="79">
        <v>892.09026891968858</v>
      </c>
      <c r="F4256" s="79">
        <v>0</v>
      </c>
      <c r="G4256" s="79">
        <f>ROUND((C4256*(E4256)),2)</f>
        <v>892.09</v>
      </c>
      <c r="H4256" s="79">
        <f>ROUND((C4256*(F4256)),2)</f>
        <v>0</v>
      </c>
    </row>
    <row r="4257" spans="1:10" hidden="1" outlineLevel="1" x14ac:dyDescent="0.2">
      <c r="B4257" s="76" t="s">
        <v>898</v>
      </c>
      <c r="C4257" s="78">
        <v>20</v>
      </c>
      <c r="D4257" s="61" t="s">
        <v>899</v>
      </c>
      <c r="E4257" s="79">
        <v>500.24</v>
      </c>
      <c r="F4257" s="79">
        <v>0</v>
      </c>
      <c r="G4257" s="79">
        <f>+E4257</f>
        <v>500.24</v>
      </c>
      <c r="H4257" s="79">
        <v>0</v>
      </c>
    </row>
    <row r="4258" spans="1:10" hidden="1" outlineLevel="1" x14ac:dyDescent="0.2">
      <c r="A4258" s="62"/>
      <c r="B4258" s="76" t="s">
        <v>174</v>
      </c>
      <c r="C4258" s="78"/>
      <c r="D4258" s="78"/>
      <c r="E4258" s="79"/>
      <c r="F4258" s="79"/>
      <c r="G4258" s="79">
        <f>SUM(G4245:G4257)</f>
        <v>2755.76</v>
      </c>
      <c r="H4258" s="79">
        <f>SUM(H4245:H4257)</f>
        <v>245.66000000000003</v>
      </c>
      <c r="I4258" s="79">
        <f>SUM(G4258:H4258)</f>
        <v>3001.42</v>
      </c>
    </row>
    <row r="4259" spans="1:10" collapsed="1" x14ac:dyDescent="0.2">
      <c r="A4259" s="62"/>
      <c r="C4259" s="78"/>
      <c r="D4259" s="78"/>
      <c r="E4259" s="79"/>
      <c r="F4259" s="79"/>
      <c r="G4259" s="79"/>
      <c r="H4259" s="79"/>
      <c r="I4259" s="79"/>
    </row>
    <row r="4260" spans="1:10" x14ac:dyDescent="0.2">
      <c r="A4260" s="71">
        <f>+A4241+0.01</f>
        <v>117.26000000000013</v>
      </c>
      <c r="B4260" s="72" t="s">
        <v>1010</v>
      </c>
      <c r="C4260" s="73">
        <v>1</v>
      </c>
      <c r="D4260" s="73" t="s">
        <v>158</v>
      </c>
      <c r="E4260" s="74"/>
      <c r="F4260" s="74"/>
      <c r="G4260" s="74">
        <f>+G4277/C4262</f>
        <v>2822.5299999999997</v>
      </c>
      <c r="H4260" s="74">
        <f>+H4277/C4262</f>
        <v>255.39000000000001</v>
      </c>
      <c r="I4260" s="75">
        <f>+H4260+G4260</f>
        <v>3077.9199999999996</v>
      </c>
      <c r="J4260" s="66" t="s">
        <v>167</v>
      </c>
    </row>
    <row r="4261" spans="1:10" hidden="1" outlineLevel="1" x14ac:dyDescent="0.2">
      <c r="A4261" s="55"/>
      <c r="B4261" s="76" t="s">
        <v>1011</v>
      </c>
      <c r="C4261" s="56"/>
      <c r="D4261" s="56"/>
      <c r="E4261" s="57"/>
      <c r="F4261" s="57"/>
      <c r="G4261" s="57"/>
      <c r="H4261" s="57"/>
      <c r="I4261" s="58"/>
      <c r="J4261" s="63"/>
    </row>
    <row r="4262" spans="1:10" hidden="1" outlineLevel="1" x14ac:dyDescent="0.2">
      <c r="A4262" s="55"/>
      <c r="B4262" s="77" t="s">
        <v>169</v>
      </c>
      <c r="C4262" s="78">
        <v>1</v>
      </c>
      <c r="D4262" s="78" t="s">
        <v>158</v>
      </c>
      <c r="I4262" s="58"/>
      <c r="J4262" s="63"/>
    </row>
    <row r="4263" spans="1:10" hidden="1" outlineLevel="1" x14ac:dyDescent="0.2">
      <c r="A4263" s="55"/>
      <c r="B4263" s="77" t="s">
        <v>170</v>
      </c>
      <c r="C4263" s="78"/>
      <c r="D4263" s="78"/>
      <c r="I4263" s="58"/>
      <c r="J4263" s="63"/>
    </row>
    <row r="4264" spans="1:10" hidden="1" outlineLevel="1" x14ac:dyDescent="0.2">
      <c r="A4264" s="55"/>
      <c r="B4264" s="76" t="s">
        <v>994</v>
      </c>
      <c r="C4264" s="78">
        <v>1.5</v>
      </c>
      <c r="D4264" s="61" t="s">
        <v>158</v>
      </c>
      <c r="E4264" s="79">
        <v>156.46</v>
      </c>
      <c r="F4264" s="79">
        <v>28.16</v>
      </c>
      <c r="G4264" s="79">
        <f t="shared" ref="G4264:G4273" si="130">ROUND((C4264*(E4264)),2)</f>
        <v>234.69</v>
      </c>
      <c r="H4264" s="79">
        <f>ROUND((C4264*(F4264)),2)</f>
        <v>42.24</v>
      </c>
      <c r="I4264" s="58"/>
      <c r="J4264" s="63"/>
    </row>
    <row r="4265" spans="1:10" hidden="1" outlineLevel="1" x14ac:dyDescent="0.2">
      <c r="B4265" s="76" t="s">
        <v>995</v>
      </c>
      <c r="C4265" s="78">
        <v>2</v>
      </c>
      <c r="D4265" s="61" t="s">
        <v>158</v>
      </c>
      <c r="E4265" s="79">
        <v>40.68</v>
      </c>
      <c r="F4265" s="79">
        <v>7.32</v>
      </c>
      <c r="G4265" s="79">
        <f t="shared" si="130"/>
        <v>81.36</v>
      </c>
      <c r="H4265" s="79">
        <f>ROUND((C4265*(F4265)),2)</f>
        <v>14.64</v>
      </c>
    </row>
    <row r="4266" spans="1:10" hidden="1" outlineLevel="1" x14ac:dyDescent="0.2">
      <c r="B4266" s="76" t="s">
        <v>996</v>
      </c>
      <c r="C4266" s="78">
        <v>3</v>
      </c>
      <c r="D4266" s="61" t="s">
        <v>158</v>
      </c>
      <c r="E4266" s="79">
        <v>8.59</v>
      </c>
      <c r="F4266" s="79">
        <v>1.55</v>
      </c>
      <c r="G4266" s="79">
        <f t="shared" si="130"/>
        <v>25.77</v>
      </c>
      <c r="H4266" s="79">
        <f>ROUND((C4266*(F4266)),2)</f>
        <v>4.6500000000000004</v>
      </c>
    </row>
    <row r="4267" spans="1:10" hidden="1" outlineLevel="1" x14ac:dyDescent="0.2">
      <c r="B4267" s="76" t="s">
        <v>997</v>
      </c>
      <c r="C4267" s="78">
        <v>2</v>
      </c>
      <c r="D4267" s="61" t="s">
        <v>158</v>
      </c>
      <c r="E4267" s="79">
        <v>12.7</v>
      </c>
      <c r="F4267" s="79">
        <v>2.29</v>
      </c>
      <c r="G4267" s="79">
        <f>ROUND((C4267*(E4267)),2)</f>
        <v>25.4</v>
      </c>
      <c r="H4267" s="79">
        <f>ROUND((C4267*(F4267)),2)</f>
        <v>4.58</v>
      </c>
    </row>
    <row r="4268" spans="1:10" hidden="1" outlineLevel="1" x14ac:dyDescent="0.2">
      <c r="B4268" s="76" t="s">
        <v>1003</v>
      </c>
      <c r="C4268" s="78">
        <v>1</v>
      </c>
      <c r="D4268" s="61" t="s">
        <v>158</v>
      </c>
      <c r="E4268" s="79">
        <v>38.46</v>
      </c>
      <c r="F4268" s="79">
        <v>6.92</v>
      </c>
      <c r="G4268" s="79">
        <f t="shared" si="130"/>
        <v>38.46</v>
      </c>
      <c r="H4268" s="79">
        <f t="shared" ref="H4268:H4273" si="131">ROUND((C4268*(F4268)),2)</f>
        <v>6.92</v>
      </c>
    </row>
    <row r="4269" spans="1:10" hidden="1" outlineLevel="1" x14ac:dyDescent="0.2">
      <c r="B4269" s="76" t="s">
        <v>921</v>
      </c>
      <c r="C4269" s="78">
        <f>60*1.05</f>
        <v>63</v>
      </c>
      <c r="D4269" s="61" t="s">
        <v>894</v>
      </c>
      <c r="E4269" s="79">
        <v>12.92</v>
      </c>
      <c r="F4269" s="79">
        <v>2.33</v>
      </c>
      <c r="G4269" s="79">
        <f t="shared" si="130"/>
        <v>813.96</v>
      </c>
      <c r="H4269" s="79">
        <f t="shared" si="131"/>
        <v>146.79</v>
      </c>
    </row>
    <row r="4270" spans="1:10" hidden="1" outlineLevel="1" x14ac:dyDescent="0.2">
      <c r="B4270" s="76" t="s">
        <v>922</v>
      </c>
      <c r="C4270" s="78">
        <v>1</v>
      </c>
      <c r="D4270" s="61" t="s">
        <v>158</v>
      </c>
      <c r="E4270" s="79">
        <v>133.9</v>
      </c>
      <c r="F4270" s="79">
        <v>24.1</v>
      </c>
      <c r="G4270" s="79">
        <f t="shared" si="130"/>
        <v>133.9</v>
      </c>
      <c r="H4270" s="79">
        <f t="shared" si="131"/>
        <v>24.1</v>
      </c>
    </row>
    <row r="4271" spans="1:10" hidden="1" outlineLevel="1" x14ac:dyDescent="0.2">
      <c r="B4271" s="76" t="s">
        <v>896</v>
      </c>
      <c r="C4271" s="78">
        <v>0.05</v>
      </c>
      <c r="D4271" s="61" t="s">
        <v>158</v>
      </c>
      <c r="E4271" s="79">
        <v>381.36</v>
      </c>
      <c r="F4271" s="79">
        <v>68.64</v>
      </c>
      <c r="G4271" s="79">
        <f t="shared" si="130"/>
        <v>19.07</v>
      </c>
      <c r="H4271" s="79">
        <f t="shared" si="131"/>
        <v>3.43</v>
      </c>
    </row>
    <row r="4272" spans="1:10" hidden="1" outlineLevel="1" x14ac:dyDescent="0.2">
      <c r="B4272" s="76" t="s">
        <v>999</v>
      </c>
      <c r="C4272" s="78">
        <v>4</v>
      </c>
      <c r="D4272" s="61" t="s">
        <v>158</v>
      </c>
      <c r="E4272" s="79">
        <v>2.73</v>
      </c>
      <c r="F4272" s="79">
        <v>0.49</v>
      </c>
      <c r="G4272" s="79">
        <f t="shared" si="130"/>
        <v>10.92</v>
      </c>
      <c r="H4272" s="79">
        <f t="shared" si="131"/>
        <v>1.96</v>
      </c>
    </row>
    <row r="4273" spans="1:10" hidden="1" outlineLevel="1" x14ac:dyDescent="0.2">
      <c r="B4273" s="76" t="s">
        <v>1000</v>
      </c>
      <c r="C4273" s="78">
        <v>8</v>
      </c>
      <c r="D4273" s="61" t="s">
        <v>158</v>
      </c>
      <c r="E4273" s="79">
        <v>4.24</v>
      </c>
      <c r="F4273" s="79">
        <v>0.76</v>
      </c>
      <c r="G4273" s="79">
        <f t="shared" si="130"/>
        <v>33.92</v>
      </c>
      <c r="H4273" s="79">
        <f t="shared" si="131"/>
        <v>6.08</v>
      </c>
    </row>
    <row r="4274" spans="1:10" hidden="1" outlineLevel="1" x14ac:dyDescent="0.2">
      <c r="A4274" s="55"/>
      <c r="B4274" s="77" t="s">
        <v>697</v>
      </c>
      <c r="C4274" s="78"/>
      <c r="D4274" s="78"/>
      <c r="E4274" s="57"/>
      <c r="F4274" s="57"/>
      <c r="G4274" s="57"/>
      <c r="H4274" s="57"/>
      <c r="I4274" s="58"/>
      <c r="J4274" s="63"/>
    </row>
    <row r="4275" spans="1:10" hidden="1" outlineLevel="1" x14ac:dyDescent="0.2">
      <c r="B4275" s="76" t="s">
        <v>923</v>
      </c>
      <c r="C4275" s="78">
        <v>1</v>
      </c>
      <c r="D4275" s="61" t="s">
        <v>158</v>
      </c>
      <c r="E4275" s="79">
        <v>892.09026891968858</v>
      </c>
      <c r="F4275" s="79">
        <v>0</v>
      </c>
      <c r="G4275" s="79">
        <f>ROUND((C4275*(E4275)),2)</f>
        <v>892.09</v>
      </c>
      <c r="H4275" s="79">
        <f>ROUND((C4275*(F4275)),2)</f>
        <v>0</v>
      </c>
    </row>
    <row r="4276" spans="1:10" hidden="1" outlineLevel="1" x14ac:dyDescent="0.2">
      <c r="B4276" s="76" t="s">
        <v>898</v>
      </c>
      <c r="C4276" s="78">
        <v>20</v>
      </c>
      <c r="D4276" s="61" t="s">
        <v>899</v>
      </c>
      <c r="E4276" s="79">
        <v>512.99</v>
      </c>
      <c r="F4276" s="79">
        <v>0</v>
      </c>
      <c r="G4276" s="79">
        <f>+E4276</f>
        <v>512.99</v>
      </c>
      <c r="H4276" s="79">
        <v>0</v>
      </c>
    </row>
    <row r="4277" spans="1:10" hidden="1" outlineLevel="1" x14ac:dyDescent="0.2">
      <c r="A4277" s="62"/>
      <c r="B4277" s="76" t="s">
        <v>174</v>
      </c>
      <c r="C4277" s="78"/>
      <c r="D4277" s="78"/>
      <c r="E4277" s="79"/>
      <c r="F4277" s="79"/>
      <c r="G4277" s="79">
        <f>SUM(G4264:G4276)</f>
        <v>2822.5299999999997</v>
      </c>
      <c r="H4277" s="79">
        <f>SUM(H4264:H4276)</f>
        <v>255.39000000000001</v>
      </c>
      <c r="I4277" s="79">
        <f>SUM(G4277:H4277)</f>
        <v>3077.9199999999996</v>
      </c>
    </row>
    <row r="4278" spans="1:10" collapsed="1" x14ac:dyDescent="0.2">
      <c r="A4278" s="62"/>
      <c r="C4278" s="78"/>
      <c r="D4278" s="78"/>
      <c r="E4278" s="79"/>
      <c r="F4278" s="79"/>
      <c r="G4278" s="79"/>
      <c r="H4278" s="79"/>
      <c r="I4278" s="79"/>
    </row>
    <row r="4279" spans="1:10" x14ac:dyDescent="0.2">
      <c r="A4279" s="71">
        <f>+A4260+0.01</f>
        <v>117.27000000000014</v>
      </c>
      <c r="B4279" s="72" t="s">
        <v>1012</v>
      </c>
      <c r="C4279" s="73">
        <v>1</v>
      </c>
      <c r="D4279" s="73" t="s">
        <v>158</v>
      </c>
      <c r="E4279" s="74"/>
      <c r="F4279" s="74"/>
      <c r="G4279" s="74">
        <f>+G4297/C4281</f>
        <v>4170.3200000000006</v>
      </c>
      <c r="H4279" s="74">
        <f>+H4297/C4281</f>
        <v>431.92</v>
      </c>
      <c r="I4279" s="75">
        <f>+H4279+G4279</f>
        <v>4602.2400000000007</v>
      </c>
      <c r="J4279" s="66" t="s">
        <v>167</v>
      </c>
    </row>
    <row r="4280" spans="1:10" hidden="1" outlineLevel="1" x14ac:dyDescent="0.2">
      <c r="A4280" s="55"/>
      <c r="B4280" s="76" t="s">
        <v>1013</v>
      </c>
      <c r="C4280" s="56"/>
      <c r="D4280" s="56"/>
      <c r="E4280" s="57"/>
      <c r="F4280" s="57"/>
      <c r="G4280" s="57"/>
      <c r="H4280" s="57"/>
      <c r="I4280" s="58"/>
      <c r="J4280" s="63"/>
    </row>
    <row r="4281" spans="1:10" hidden="1" outlineLevel="1" x14ac:dyDescent="0.2">
      <c r="A4281" s="55"/>
      <c r="B4281" s="77" t="s">
        <v>169</v>
      </c>
      <c r="C4281" s="78">
        <v>1</v>
      </c>
      <c r="D4281" s="78" t="s">
        <v>158</v>
      </c>
      <c r="I4281" s="58"/>
      <c r="J4281" s="63"/>
    </row>
    <row r="4282" spans="1:10" hidden="1" outlineLevel="1" x14ac:dyDescent="0.2">
      <c r="A4282" s="55"/>
      <c r="B4282" s="77" t="s">
        <v>170</v>
      </c>
      <c r="C4282" s="78"/>
      <c r="D4282" s="78"/>
      <c r="I4282" s="58"/>
      <c r="J4282" s="63"/>
    </row>
    <row r="4283" spans="1:10" hidden="1" outlineLevel="1" x14ac:dyDescent="0.2">
      <c r="A4283" s="55"/>
      <c r="B4283" s="76" t="s">
        <v>1014</v>
      </c>
      <c r="C4283" s="78">
        <v>1.5</v>
      </c>
      <c r="D4283" s="61" t="s">
        <v>158</v>
      </c>
      <c r="E4283" s="79">
        <v>240</v>
      </c>
      <c r="F4283" s="79">
        <v>43.2</v>
      </c>
      <c r="G4283" s="79">
        <f t="shared" ref="G4283:G4293" si="132">ROUND((C4283*(E4283)),2)</f>
        <v>360</v>
      </c>
      <c r="H4283" s="79">
        <f>ROUND((C4283*(F4283)),2)</f>
        <v>64.8</v>
      </c>
      <c r="I4283" s="58"/>
      <c r="J4283" s="63"/>
    </row>
    <row r="4284" spans="1:10" hidden="1" outlineLevel="1" x14ac:dyDescent="0.2">
      <c r="B4284" s="76" t="s">
        <v>1015</v>
      </c>
      <c r="C4284" s="78">
        <v>2</v>
      </c>
      <c r="D4284" s="61" t="s">
        <v>158</v>
      </c>
      <c r="E4284" s="79">
        <v>55.08</v>
      </c>
      <c r="F4284" s="79">
        <v>9.91</v>
      </c>
      <c r="G4284" s="79">
        <f t="shared" si="132"/>
        <v>110.16</v>
      </c>
      <c r="H4284" s="79">
        <f>ROUND((C4284*(F4284)),2)</f>
        <v>19.82</v>
      </c>
    </row>
    <row r="4285" spans="1:10" hidden="1" outlineLevel="1" x14ac:dyDescent="0.2">
      <c r="B4285" s="76" t="s">
        <v>1016</v>
      </c>
      <c r="C4285" s="78">
        <v>3</v>
      </c>
      <c r="D4285" s="61" t="s">
        <v>158</v>
      </c>
      <c r="E4285" s="79">
        <v>20</v>
      </c>
      <c r="F4285" s="79">
        <v>3.6</v>
      </c>
      <c r="G4285" s="79">
        <f t="shared" si="132"/>
        <v>60</v>
      </c>
      <c r="H4285" s="79">
        <f>ROUND((C4285*(F4285)),2)</f>
        <v>10.8</v>
      </c>
    </row>
    <row r="4286" spans="1:10" hidden="1" outlineLevel="1" x14ac:dyDescent="0.2">
      <c r="B4286" s="76" t="s">
        <v>1017</v>
      </c>
      <c r="C4286" s="78">
        <v>2</v>
      </c>
      <c r="D4286" s="61" t="s">
        <v>158</v>
      </c>
      <c r="E4286" s="79">
        <v>23.73</v>
      </c>
      <c r="F4286" s="79">
        <v>4.2699999999999996</v>
      </c>
      <c r="G4286" s="79">
        <f>ROUND((C4286*(E4286)),2)</f>
        <v>47.46</v>
      </c>
      <c r="H4286" s="79">
        <f>ROUND((C4286*(F4286)),2)</f>
        <v>8.5399999999999991</v>
      </c>
    </row>
    <row r="4287" spans="1:10" hidden="1" outlineLevel="1" x14ac:dyDescent="0.2">
      <c r="B4287" s="76" t="s">
        <v>1018</v>
      </c>
      <c r="C4287" s="78">
        <v>1</v>
      </c>
      <c r="D4287" s="61" t="s">
        <v>158</v>
      </c>
      <c r="E4287" s="79">
        <v>32.700000000000003</v>
      </c>
      <c r="F4287" s="79">
        <v>5.89</v>
      </c>
      <c r="G4287" s="79">
        <f t="shared" si="132"/>
        <v>32.700000000000003</v>
      </c>
      <c r="H4287" s="79">
        <f t="shared" ref="H4287:H4293" si="133">ROUND((C4287*(F4287)),2)</f>
        <v>5.89</v>
      </c>
    </row>
    <row r="4288" spans="1:10" hidden="1" outlineLevel="1" x14ac:dyDescent="0.2">
      <c r="B4288" s="76" t="s">
        <v>928</v>
      </c>
      <c r="C4288" s="78">
        <f>80*1.05</f>
        <v>84</v>
      </c>
      <c r="D4288" s="61" t="s">
        <v>894</v>
      </c>
      <c r="E4288" s="79">
        <v>19.32</v>
      </c>
      <c r="F4288" s="79">
        <v>3.48</v>
      </c>
      <c r="G4288" s="79">
        <f t="shared" si="132"/>
        <v>1622.88</v>
      </c>
      <c r="H4288" s="79">
        <f t="shared" si="133"/>
        <v>292.32</v>
      </c>
    </row>
    <row r="4289" spans="1:10" hidden="1" outlineLevel="1" x14ac:dyDescent="0.2">
      <c r="B4289" s="76" t="s">
        <v>929</v>
      </c>
      <c r="C4289" s="78">
        <f>40*1.05</f>
        <v>42</v>
      </c>
      <c r="D4289" s="61" t="s">
        <v>894</v>
      </c>
      <c r="E4289" s="79">
        <v>12.92</v>
      </c>
      <c r="F4289" s="79">
        <v>2.33</v>
      </c>
      <c r="G4289" s="79">
        <f t="shared" si="132"/>
        <v>542.64</v>
      </c>
      <c r="H4289" s="79">
        <f t="shared" si="133"/>
        <v>97.86</v>
      </c>
    </row>
    <row r="4290" spans="1:10" hidden="1" outlineLevel="1" x14ac:dyDescent="0.2">
      <c r="B4290" s="76" t="s">
        <v>930</v>
      </c>
      <c r="C4290" s="78">
        <v>1</v>
      </c>
      <c r="D4290" s="61" t="s">
        <v>158</v>
      </c>
      <c r="E4290" s="79">
        <v>133.9</v>
      </c>
      <c r="F4290" s="79">
        <v>24.1</v>
      </c>
      <c r="G4290" s="79">
        <f t="shared" si="132"/>
        <v>133.9</v>
      </c>
      <c r="H4290" s="79">
        <f t="shared" si="133"/>
        <v>24.1</v>
      </c>
    </row>
    <row r="4291" spans="1:10" hidden="1" outlineLevel="1" x14ac:dyDescent="0.2">
      <c r="B4291" s="76" t="s">
        <v>896</v>
      </c>
      <c r="C4291" s="78">
        <v>0.05</v>
      </c>
      <c r="D4291" s="61" t="s">
        <v>158</v>
      </c>
      <c r="E4291" s="79">
        <v>381.36</v>
      </c>
      <c r="F4291" s="79">
        <v>68.64</v>
      </c>
      <c r="G4291" s="79">
        <f t="shared" si="132"/>
        <v>19.07</v>
      </c>
      <c r="H4291" s="79">
        <f t="shared" si="133"/>
        <v>3.43</v>
      </c>
    </row>
    <row r="4292" spans="1:10" hidden="1" outlineLevel="1" x14ac:dyDescent="0.2">
      <c r="B4292" s="76" t="s">
        <v>1019</v>
      </c>
      <c r="C4292" s="78">
        <v>4</v>
      </c>
      <c r="D4292" s="61" t="s">
        <v>158</v>
      </c>
      <c r="E4292" s="79">
        <v>3.12</v>
      </c>
      <c r="F4292" s="79">
        <v>0.56000000000000005</v>
      </c>
      <c r="G4292" s="79">
        <f t="shared" si="132"/>
        <v>12.48</v>
      </c>
      <c r="H4292" s="79">
        <f t="shared" si="133"/>
        <v>2.2400000000000002</v>
      </c>
    </row>
    <row r="4293" spans="1:10" hidden="1" outlineLevel="1" x14ac:dyDescent="0.2">
      <c r="B4293" s="76" t="s">
        <v>1000</v>
      </c>
      <c r="C4293" s="78">
        <v>8</v>
      </c>
      <c r="D4293" s="61" t="s">
        <v>158</v>
      </c>
      <c r="E4293" s="79">
        <v>4.24</v>
      </c>
      <c r="F4293" s="79">
        <v>0.76</v>
      </c>
      <c r="G4293" s="79">
        <f t="shared" si="132"/>
        <v>33.92</v>
      </c>
      <c r="H4293" s="79">
        <f t="shared" si="133"/>
        <v>6.08</v>
      </c>
    </row>
    <row r="4294" spans="1:10" hidden="1" outlineLevel="1" x14ac:dyDescent="0.2">
      <c r="A4294" s="55"/>
      <c r="B4294" s="77" t="s">
        <v>697</v>
      </c>
      <c r="C4294" s="78"/>
      <c r="D4294" s="78"/>
      <c r="E4294" s="57"/>
      <c r="F4294" s="57"/>
      <c r="G4294" s="57"/>
      <c r="H4294" s="57"/>
      <c r="I4294" s="58"/>
      <c r="J4294" s="63"/>
    </row>
    <row r="4295" spans="1:10" hidden="1" outlineLevel="1" x14ac:dyDescent="0.2">
      <c r="B4295" s="76" t="s">
        <v>932</v>
      </c>
      <c r="C4295" s="78">
        <v>1</v>
      </c>
      <c r="D4295" s="61" t="s">
        <v>158</v>
      </c>
      <c r="E4295" s="79">
        <v>892.09026891968858</v>
      </c>
      <c r="F4295" s="79">
        <v>0</v>
      </c>
      <c r="G4295" s="79">
        <f>ROUND((C4295*(E4295)),2)</f>
        <v>892.09</v>
      </c>
      <c r="H4295" s="79">
        <f>ROUND((C4295*(F4295)),2)</f>
        <v>0</v>
      </c>
    </row>
    <row r="4296" spans="1:10" hidden="1" outlineLevel="1" x14ac:dyDescent="0.2">
      <c r="B4296" s="76" t="s">
        <v>898</v>
      </c>
      <c r="C4296" s="78">
        <v>20</v>
      </c>
      <c r="D4296" s="61" t="s">
        <v>899</v>
      </c>
      <c r="E4296" s="79">
        <v>880.64</v>
      </c>
      <c r="F4296" s="79">
        <v>0</v>
      </c>
      <c r="G4296" s="79">
        <f>+E4296</f>
        <v>880.64</v>
      </c>
      <c r="H4296" s="79">
        <v>0</v>
      </c>
    </row>
    <row r="4297" spans="1:10" hidden="1" outlineLevel="1" x14ac:dyDescent="0.2">
      <c r="A4297" s="62"/>
      <c r="B4297" s="76" t="s">
        <v>174</v>
      </c>
      <c r="C4297" s="78"/>
      <c r="D4297" s="78"/>
      <c r="E4297" s="79"/>
      <c r="F4297" s="79"/>
      <c r="G4297" s="79">
        <f>SUM(G4287:G4296)</f>
        <v>4170.3200000000006</v>
      </c>
      <c r="H4297" s="79">
        <f>SUM(H4287:H4296)</f>
        <v>431.92</v>
      </c>
      <c r="I4297" s="79">
        <f>SUM(G4297:H4297)</f>
        <v>4602.2400000000007</v>
      </c>
    </row>
    <row r="4298" spans="1:10" collapsed="1" x14ac:dyDescent="0.2">
      <c r="A4298" s="62"/>
      <c r="C4298" s="78"/>
      <c r="D4298" s="78"/>
      <c r="E4298" s="79"/>
      <c r="F4298" s="79"/>
      <c r="G4298" s="79"/>
      <c r="H4298" s="79"/>
      <c r="I4298" s="79"/>
    </row>
    <row r="4299" spans="1:10" x14ac:dyDescent="0.2">
      <c r="A4299" s="67">
        <v>118</v>
      </c>
      <c r="B4299" s="68" t="s">
        <v>1020</v>
      </c>
      <c r="C4299" s="69"/>
      <c r="D4299" s="69"/>
      <c r="E4299" s="69"/>
      <c r="F4299" s="69"/>
      <c r="G4299" s="69"/>
      <c r="H4299" s="69"/>
      <c r="I4299" s="69"/>
      <c r="J4299" s="70"/>
    </row>
    <row r="4300" spans="1:10" x14ac:dyDescent="0.2">
      <c r="A4300" s="71">
        <f>+A4299+0.01</f>
        <v>118.01</v>
      </c>
      <c r="B4300" s="72" t="s">
        <v>1021</v>
      </c>
      <c r="C4300" s="73">
        <v>1</v>
      </c>
      <c r="D4300" s="73" t="s">
        <v>176</v>
      </c>
      <c r="E4300" s="74"/>
      <c r="F4300" s="74"/>
      <c r="G4300" s="74">
        <f>+G4312/C4302</f>
        <v>1821.6299999999997</v>
      </c>
      <c r="H4300" s="74">
        <f>+H4312/C4302</f>
        <v>265.43</v>
      </c>
      <c r="I4300" s="75">
        <f>+H4300+G4300</f>
        <v>2087.0599999999995</v>
      </c>
      <c r="J4300" s="66" t="s">
        <v>167</v>
      </c>
    </row>
    <row r="4301" spans="1:10" hidden="1" outlineLevel="1" x14ac:dyDescent="0.2">
      <c r="A4301" s="55"/>
      <c r="B4301" s="77" t="s">
        <v>1022</v>
      </c>
      <c r="C4301" s="56"/>
      <c r="D4301" s="56"/>
      <c r="E4301" s="57"/>
      <c r="F4301" s="57"/>
      <c r="G4301" s="57"/>
      <c r="H4301" s="57"/>
      <c r="I4301" s="58"/>
      <c r="J4301" s="63"/>
    </row>
    <row r="4302" spans="1:10" hidden="1" outlineLevel="1" x14ac:dyDescent="0.2">
      <c r="A4302" s="55"/>
      <c r="B4302" s="77" t="s">
        <v>169</v>
      </c>
      <c r="C4302" s="78">
        <v>1</v>
      </c>
      <c r="D4302" s="78" t="s">
        <v>176</v>
      </c>
      <c r="E4302" s="57"/>
      <c r="F4302" s="57"/>
      <c r="G4302" s="57"/>
      <c r="H4302" s="57"/>
      <c r="I4302" s="58"/>
      <c r="J4302" s="63"/>
    </row>
    <row r="4303" spans="1:10" hidden="1" outlineLevel="1" x14ac:dyDescent="0.2">
      <c r="A4303" s="55"/>
      <c r="B4303" s="77" t="s">
        <v>170</v>
      </c>
      <c r="C4303" s="78"/>
      <c r="D4303" s="78"/>
      <c r="E4303" s="57"/>
      <c r="F4303" s="57"/>
      <c r="G4303" s="57"/>
      <c r="H4303" s="57"/>
      <c r="I4303" s="58"/>
      <c r="J4303" s="63"/>
    </row>
    <row r="4304" spans="1:10" hidden="1" outlineLevel="1" x14ac:dyDescent="0.2">
      <c r="B4304" s="76" t="s">
        <v>1023</v>
      </c>
      <c r="C4304" s="78">
        <v>0.08</v>
      </c>
      <c r="D4304" s="61" t="s">
        <v>196</v>
      </c>
      <c r="E4304" s="79">
        <v>2076.27</v>
      </c>
      <c r="F4304" s="79">
        <v>373.73</v>
      </c>
      <c r="G4304" s="79">
        <f>ROUND((C4304*(E4304)),2)</f>
        <v>166.1</v>
      </c>
      <c r="H4304" s="79">
        <f>ROUND((C4304*(F4304)),2)</f>
        <v>29.9</v>
      </c>
    </row>
    <row r="4305" spans="1:10" hidden="1" outlineLevel="1" x14ac:dyDescent="0.2">
      <c r="B4305" s="76" t="s">
        <v>1024</v>
      </c>
      <c r="C4305" s="78">
        <v>1.05</v>
      </c>
      <c r="D4305" s="61" t="s">
        <v>176</v>
      </c>
      <c r="E4305" s="79">
        <v>1144.07</v>
      </c>
      <c r="F4305" s="79">
        <v>205.93</v>
      </c>
      <c r="G4305" s="79">
        <f>ROUND((C4305*(E4305)),2)</f>
        <v>1201.27</v>
      </c>
      <c r="H4305" s="79">
        <f t="shared" ref="H4305:H4310" si="134">ROUND((C4305*(F4305)),2)</f>
        <v>216.23</v>
      </c>
    </row>
    <row r="4306" spans="1:10" hidden="1" outlineLevel="1" x14ac:dyDescent="0.2">
      <c r="B4306" s="76" t="s">
        <v>1025</v>
      </c>
      <c r="C4306" s="78">
        <v>0.18</v>
      </c>
      <c r="D4306" s="61" t="s">
        <v>204</v>
      </c>
      <c r="E4306" s="79">
        <v>110.17</v>
      </c>
      <c r="F4306" s="79">
        <v>19.829999999999998</v>
      </c>
      <c r="G4306" s="79">
        <f>ROUND((C4306*(E4306)),2)</f>
        <v>19.829999999999998</v>
      </c>
      <c r="H4306" s="79">
        <f t="shared" si="134"/>
        <v>3.57</v>
      </c>
    </row>
    <row r="4307" spans="1:10" hidden="1" outlineLevel="1" x14ac:dyDescent="0.2">
      <c r="B4307" s="76" t="s">
        <v>1026</v>
      </c>
      <c r="C4307" s="78">
        <v>0.1</v>
      </c>
      <c r="D4307" s="61" t="s">
        <v>158</v>
      </c>
      <c r="E4307" s="79">
        <v>24.890933333333333</v>
      </c>
      <c r="F4307" s="79">
        <v>0</v>
      </c>
      <c r="G4307" s="79">
        <f>ROUND((C4307*(E4307)),2)</f>
        <v>2.4900000000000002</v>
      </c>
      <c r="H4307" s="79">
        <f>ROUND((C4307*(F4307)),2)</f>
        <v>0</v>
      </c>
    </row>
    <row r="4308" spans="1:10" hidden="1" outlineLevel="1" x14ac:dyDescent="0.2">
      <c r="B4308" s="76" t="s">
        <v>1027</v>
      </c>
      <c r="C4308" s="78">
        <v>1</v>
      </c>
      <c r="D4308" s="61" t="s">
        <v>172</v>
      </c>
      <c r="E4308" s="79">
        <v>42.53</v>
      </c>
      <c r="F4308" s="79">
        <v>0</v>
      </c>
      <c r="G4308" s="79">
        <f>+E4308</f>
        <v>42.53</v>
      </c>
      <c r="H4308" s="79">
        <v>0</v>
      </c>
    </row>
    <row r="4309" spans="1:10" hidden="1" outlineLevel="1" x14ac:dyDescent="0.2">
      <c r="A4309" s="55"/>
      <c r="B4309" s="77" t="s">
        <v>697</v>
      </c>
      <c r="C4309" s="78"/>
      <c r="D4309" s="78"/>
      <c r="E4309" s="57"/>
      <c r="F4309" s="57"/>
      <c r="G4309" s="57"/>
      <c r="H4309" s="57"/>
      <c r="I4309" s="58"/>
      <c r="J4309" s="63"/>
    </row>
    <row r="4310" spans="1:10" hidden="1" outlineLevel="1" x14ac:dyDescent="0.2">
      <c r="B4310" s="76" t="s">
        <v>1028</v>
      </c>
      <c r="C4310" s="78">
        <v>0.8</v>
      </c>
      <c r="D4310" s="61" t="s">
        <v>1029</v>
      </c>
      <c r="E4310" s="79">
        <v>195.07999999999998</v>
      </c>
      <c r="F4310" s="79">
        <v>19.66</v>
      </c>
      <c r="G4310" s="79">
        <f>ROUND((C4310*(E4310)),2)</f>
        <v>156.06</v>
      </c>
      <c r="H4310" s="79">
        <f t="shared" si="134"/>
        <v>15.73</v>
      </c>
    </row>
    <row r="4311" spans="1:10" hidden="1" outlineLevel="1" x14ac:dyDescent="0.2">
      <c r="B4311" s="76" t="s">
        <v>1030</v>
      </c>
      <c r="C4311" s="78">
        <v>1</v>
      </c>
      <c r="D4311" s="61" t="s">
        <v>176</v>
      </c>
      <c r="E4311" s="79">
        <v>233.35249999999999</v>
      </c>
      <c r="F4311" s="79">
        <v>0</v>
      </c>
      <c r="G4311" s="79">
        <f>ROUND((C4311*(E4311)),2)</f>
        <v>233.35</v>
      </c>
      <c r="H4311" s="79">
        <f>ROUND((C4311*(F4311)),2)</f>
        <v>0</v>
      </c>
    </row>
    <row r="4312" spans="1:10" hidden="1" outlineLevel="1" x14ac:dyDescent="0.2">
      <c r="A4312" s="62"/>
      <c r="B4312" s="76" t="s">
        <v>174</v>
      </c>
      <c r="C4312" s="78"/>
      <c r="D4312" s="78"/>
      <c r="E4312" s="79"/>
      <c r="F4312" s="79"/>
      <c r="G4312" s="79">
        <f>SUM(G4304:G4311)</f>
        <v>1821.6299999999997</v>
      </c>
      <c r="H4312" s="79">
        <f>SUM(H4304:H4311)</f>
        <v>265.43</v>
      </c>
      <c r="I4312" s="79">
        <f>SUM(G4312:H4312)</f>
        <v>2087.0599999999995</v>
      </c>
    </row>
    <row r="4313" spans="1:10" collapsed="1" x14ac:dyDescent="0.2">
      <c r="A4313" s="62"/>
      <c r="C4313" s="78"/>
      <c r="D4313" s="78"/>
      <c r="E4313" s="79"/>
      <c r="F4313" s="79"/>
      <c r="G4313" s="79"/>
      <c r="H4313" s="79"/>
      <c r="I4313" s="79"/>
    </row>
    <row r="4314" spans="1:10" x14ac:dyDescent="0.2">
      <c r="A4314" s="71">
        <f>+A4300+0.01</f>
        <v>118.02000000000001</v>
      </c>
      <c r="B4314" s="72" t="s">
        <v>1031</v>
      </c>
      <c r="C4314" s="73">
        <v>1</v>
      </c>
      <c r="D4314" s="73" t="s">
        <v>176</v>
      </c>
      <c r="E4314" s="74"/>
      <c r="F4314" s="74"/>
      <c r="G4314" s="74">
        <f>+G4326/C4316</f>
        <v>1863.55</v>
      </c>
      <c r="H4314" s="74">
        <f>+H4326/C4316</f>
        <v>211.81</v>
      </c>
      <c r="I4314" s="75">
        <f>+H4314+G4314</f>
        <v>2075.36</v>
      </c>
      <c r="J4314" s="66" t="s">
        <v>167</v>
      </c>
    </row>
    <row r="4315" spans="1:10" hidden="1" outlineLevel="1" x14ac:dyDescent="0.2">
      <c r="A4315" s="55"/>
      <c r="B4315" s="77" t="s">
        <v>1032</v>
      </c>
      <c r="C4315" s="56"/>
      <c r="D4315" s="56"/>
      <c r="E4315" s="57"/>
      <c r="F4315" s="57"/>
      <c r="G4315" s="57"/>
      <c r="H4315" s="57"/>
      <c r="I4315" s="58"/>
      <c r="J4315" s="63"/>
    </row>
    <row r="4316" spans="1:10" hidden="1" outlineLevel="1" x14ac:dyDescent="0.2">
      <c r="A4316" s="55"/>
      <c r="B4316" s="77" t="s">
        <v>169</v>
      </c>
      <c r="C4316" s="78">
        <v>1</v>
      </c>
      <c r="D4316" s="78" t="s">
        <v>176</v>
      </c>
      <c r="E4316" s="57"/>
      <c r="F4316" s="57"/>
      <c r="G4316" s="57"/>
      <c r="H4316" s="57"/>
      <c r="I4316" s="58"/>
      <c r="J4316" s="63"/>
    </row>
    <row r="4317" spans="1:10" hidden="1" outlineLevel="1" x14ac:dyDescent="0.2">
      <c r="A4317" s="55"/>
      <c r="B4317" s="77" t="s">
        <v>170</v>
      </c>
      <c r="C4317" s="78"/>
      <c r="D4317" s="78"/>
      <c r="E4317" s="57"/>
      <c r="F4317" s="57"/>
      <c r="G4317" s="57"/>
      <c r="H4317" s="57"/>
      <c r="I4317" s="58"/>
      <c r="J4317" s="63"/>
    </row>
    <row r="4318" spans="1:10" hidden="1" outlineLevel="1" x14ac:dyDescent="0.2">
      <c r="A4318" s="55"/>
      <c r="B4318" s="76" t="s">
        <v>1033</v>
      </c>
      <c r="C4318" s="78">
        <f>0.0315*1.1</f>
        <v>3.465E-2</v>
      </c>
      <c r="D4318" s="61" t="s">
        <v>196</v>
      </c>
      <c r="E4318" s="79">
        <v>5166.68</v>
      </c>
      <c r="F4318" s="79">
        <v>856.44999999999993</v>
      </c>
      <c r="G4318" s="79">
        <f>ROUND((C4318*(E4318)),2)</f>
        <v>179.03</v>
      </c>
      <c r="H4318" s="79">
        <f>ROUND((C4318*(F4318)),2)</f>
        <v>29.68</v>
      </c>
      <c r="I4318" s="58"/>
      <c r="J4318" s="63"/>
    </row>
    <row r="4319" spans="1:10" hidden="1" outlineLevel="1" x14ac:dyDescent="0.2">
      <c r="B4319" s="76" t="s">
        <v>1034</v>
      </c>
      <c r="C4319" s="78">
        <v>1.1000000000000001</v>
      </c>
      <c r="D4319" s="61" t="s">
        <v>176</v>
      </c>
      <c r="E4319" s="79">
        <v>805.08</v>
      </c>
      <c r="F4319" s="79">
        <v>144.91</v>
      </c>
      <c r="G4319" s="79">
        <f>ROUND((C4319*(E4319)),2)</f>
        <v>885.59</v>
      </c>
      <c r="H4319" s="79">
        <f>ROUND((C4319*(F4319)),2)</f>
        <v>159.4</v>
      </c>
    </row>
    <row r="4320" spans="1:10" hidden="1" outlineLevel="1" x14ac:dyDescent="0.2">
      <c r="B4320" s="76" t="s">
        <v>1035</v>
      </c>
      <c r="C4320" s="85">
        <v>4.4999999999999998E-2</v>
      </c>
      <c r="D4320" s="61" t="s">
        <v>184</v>
      </c>
      <c r="E4320" s="79">
        <v>1016.95</v>
      </c>
      <c r="F4320" s="79">
        <v>183.05</v>
      </c>
      <c r="G4320" s="79">
        <f>ROUND((C4320*(E4320)),2)</f>
        <v>45.76</v>
      </c>
      <c r="H4320" s="79">
        <f>ROUND((C4320*(F4320)),2)</f>
        <v>8.24</v>
      </c>
    </row>
    <row r="4321" spans="1:10" hidden="1" outlineLevel="1" x14ac:dyDescent="0.2">
      <c r="B4321" s="76" t="s">
        <v>1036</v>
      </c>
      <c r="C4321" s="78">
        <v>2.5</v>
      </c>
      <c r="D4321" s="61" t="s">
        <v>158</v>
      </c>
      <c r="E4321" s="79">
        <v>29.66</v>
      </c>
      <c r="F4321" s="79">
        <v>5.34</v>
      </c>
      <c r="G4321" s="79">
        <f>ROUND((C4321*(E4321)),2)</f>
        <v>74.150000000000006</v>
      </c>
      <c r="H4321" s="79">
        <f>ROUND((C4321*(F4321)),2)</f>
        <v>13.35</v>
      </c>
    </row>
    <row r="4322" spans="1:10" hidden="1" outlineLevel="1" x14ac:dyDescent="0.2">
      <c r="B4322" s="76" t="s">
        <v>1037</v>
      </c>
      <c r="C4322" s="78">
        <v>0.05</v>
      </c>
      <c r="D4322" s="61" t="s">
        <v>182</v>
      </c>
      <c r="E4322" s="79">
        <v>127.12</v>
      </c>
      <c r="F4322" s="79">
        <v>22.88</v>
      </c>
      <c r="G4322" s="79">
        <f>ROUND((C4322*(E4322)),2)</f>
        <v>6.36</v>
      </c>
      <c r="H4322" s="79">
        <f>ROUND((C4322*(F4322)),2)</f>
        <v>1.1399999999999999</v>
      </c>
    </row>
    <row r="4323" spans="1:10" hidden="1" outlineLevel="1" x14ac:dyDescent="0.2">
      <c r="B4323" s="76" t="s">
        <v>1027</v>
      </c>
      <c r="C4323" s="78">
        <v>1</v>
      </c>
      <c r="D4323" s="61" t="s">
        <v>172</v>
      </c>
      <c r="E4323" s="79">
        <v>31.35</v>
      </c>
      <c r="F4323" s="79">
        <v>0</v>
      </c>
      <c r="G4323" s="79">
        <f>+E4323</f>
        <v>31.35</v>
      </c>
      <c r="H4323" s="79">
        <v>0</v>
      </c>
    </row>
    <row r="4324" spans="1:10" hidden="1" outlineLevel="1" x14ac:dyDescent="0.2">
      <c r="A4324" s="55"/>
      <c r="B4324" s="77" t="s">
        <v>697</v>
      </c>
      <c r="C4324" s="78"/>
      <c r="D4324" s="78"/>
      <c r="E4324" s="57"/>
      <c r="F4324" s="57"/>
      <c r="G4324" s="57"/>
      <c r="H4324" s="57"/>
      <c r="I4324" s="58"/>
      <c r="J4324" s="63"/>
    </row>
    <row r="4325" spans="1:10" hidden="1" outlineLevel="1" x14ac:dyDescent="0.2">
      <c r="B4325" s="76" t="s">
        <v>1038</v>
      </c>
      <c r="C4325" s="78">
        <v>1</v>
      </c>
      <c r="D4325" s="61" t="s">
        <v>176</v>
      </c>
      <c r="E4325" s="79">
        <v>641.30999999999995</v>
      </c>
      <c r="F4325" s="79">
        <v>0</v>
      </c>
      <c r="G4325" s="79">
        <f>ROUND((C4325*(E4325)),2)</f>
        <v>641.30999999999995</v>
      </c>
      <c r="H4325" s="79">
        <f>ROUND((C4325*(F4325)),2)</f>
        <v>0</v>
      </c>
    </row>
    <row r="4326" spans="1:10" hidden="1" outlineLevel="1" x14ac:dyDescent="0.2">
      <c r="B4326" s="76" t="s">
        <v>174</v>
      </c>
      <c r="C4326" s="78"/>
      <c r="D4326" s="78"/>
      <c r="E4326" s="79"/>
      <c r="F4326" s="79"/>
      <c r="G4326" s="79">
        <f>SUM(G4318:G4325)</f>
        <v>1863.55</v>
      </c>
      <c r="H4326" s="79">
        <f>SUM(H4318:H4325)</f>
        <v>211.81</v>
      </c>
      <c r="I4326" s="79">
        <f>SUM(G4326:H4326)</f>
        <v>2075.36</v>
      </c>
    </row>
    <row r="4327" spans="1:10" collapsed="1" x14ac:dyDescent="0.2"/>
    <row r="4328" spans="1:10" x14ac:dyDescent="0.2">
      <c r="A4328" s="71">
        <f>+A4314+0.01</f>
        <v>118.03000000000002</v>
      </c>
      <c r="B4328" s="72" t="s">
        <v>1039</v>
      </c>
      <c r="C4328" s="73">
        <v>1</v>
      </c>
      <c r="D4328" s="73" t="s">
        <v>176</v>
      </c>
      <c r="E4328" s="74"/>
      <c r="F4328" s="74"/>
      <c r="G4328" s="74">
        <f>+G4340/C4330</f>
        <v>2297.89</v>
      </c>
      <c r="H4328" s="74">
        <f>+H4340/C4330</f>
        <v>287.33</v>
      </c>
      <c r="I4328" s="75">
        <f>+H4328+G4328</f>
        <v>2585.2199999999998</v>
      </c>
      <c r="J4328" s="66" t="s">
        <v>167</v>
      </c>
    </row>
    <row r="4329" spans="1:10" hidden="1" outlineLevel="1" x14ac:dyDescent="0.2">
      <c r="A4329" s="55"/>
      <c r="B4329" s="77" t="s">
        <v>1040</v>
      </c>
      <c r="C4329" s="56"/>
      <c r="D4329" s="56"/>
      <c r="E4329" s="57"/>
      <c r="F4329" s="57"/>
      <c r="G4329" s="57"/>
      <c r="H4329" s="57"/>
      <c r="I4329" s="58"/>
      <c r="J4329" s="63"/>
    </row>
    <row r="4330" spans="1:10" hidden="1" outlineLevel="1" x14ac:dyDescent="0.2">
      <c r="A4330" s="55"/>
      <c r="B4330" s="77" t="s">
        <v>169</v>
      </c>
      <c r="C4330" s="78">
        <v>1</v>
      </c>
      <c r="D4330" s="78" t="s">
        <v>176</v>
      </c>
      <c r="E4330" s="57"/>
      <c r="F4330" s="57"/>
      <c r="G4330" s="57"/>
      <c r="H4330" s="57"/>
      <c r="I4330" s="58"/>
      <c r="J4330" s="63"/>
    </row>
    <row r="4331" spans="1:10" hidden="1" outlineLevel="1" x14ac:dyDescent="0.2">
      <c r="A4331" s="55"/>
      <c r="B4331" s="77" t="s">
        <v>170</v>
      </c>
      <c r="C4331" s="78"/>
      <c r="D4331" s="78"/>
      <c r="E4331" s="57"/>
      <c r="F4331" s="57"/>
      <c r="G4331" s="57"/>
      <c r="H4331" s="57"/>
      <c r="I4331" s="58"/>
      <c r="J4331" s="63"/>
    </row>
    <row r="4332" spans="1:10" hidden="1" outlineLevel="1" x14ac:dyDescent="0.2">
      <c r="A4332" s="55"/>
      <c r="B4332" s="76" t="s">
        <v>1033</v>
      </c>
      <c r="C4332" s="78">
        <f>0.0315*1.1</f>
        <v>3.465E-2</v>
      </c>
      <c r="D4332" s="61" t="s">
        <v>196</v>
      </c>
      <c r="E4332" s="79">
        <v>5166.68</v>
      </c>
      <c r="F4332" s="79">
        <v>856.44999999999993</v>
      </c>
      <c r="G4332" s="79">
        <f>ROUND((C4332*(E4332)),2)</f>
        <v>179.03</v>
      </c>
      <c r="H4332" s="79">
        <f>ROUND((C4332*(F4332)),2)</f>
        <v>29.68</v>
      </c>
      <c r="I4332" s="58"/>
      <c r="J4332" s="63"/>
    </row>
    <row r="4333" spans="1:10" hidden="1" outlineLevel="1" x14ac:dyDescent="0.2">
      <c r="B4333" s="76" t="s">
        <v>1041</v>
      </c>
      <c r="C4333" s="78">
        <v>1.1000000000000001</v>
      </c>
      <c r="D4333" s="61" t="s">
        <v>176</v>
      </c>
      <c r="E4333" s="79">
        <v>1186.44</v>
      </c>
      <c r="F4333" s="79">
        <v>213.56</v>
      </c>
      <c r="G4333" s="79">
        <f>ROUND((C4333*(E4333)),2)</f>
        <v>1305.08</v>
      </c>
      <c r="H4333" s="79">
        <f>ROUND((C4333*(F4333)),2)</f>
        <v>234.92</v>
      </c>
    </row>
    <row r="4334" spans="1:10" hidden="1" outlineLevel="1" x14ac:dyDescent="0.2">
      <c r="B4334" s="76" t="s">
        <v>1035</v>
      </c>
      <c r="C4334" s="85">
        <v>4.4999999999999998E-2</v>
      </c>
      <c r="D4334" s="61" t="s">
        <v>184</v>
      </c>
      <c r="E4334" s="79">
        <v>1016.95</v>
      </c>
      <c r="F4334" s="79">
        <v>183.05</v>
      </c>
      <c r="G4334" s="79">
        <f>ROUND((C4334*(E4334)),2)</f>
        <v>45.76</v>
      </c>
      <c r="H4334" s="79">
        <f>ROUND((C4334*(F4334)),2)</f>
        <v>8.24</v>
      </c>
    </row>
    <row r="4335" spans="1:10" hidden="1" outlineLevel="1" x14ac:dyDescent="0.2">
      <c r="B4335" s="76" t="s">
        <v>1036</v>
      </c>
      <c r="C4335" s="78">
        <v>2.5</v>
      </c>
      <c r="D4335" s="61" t="s">
        <v>158</v>
      </c>
      <c r="E4335" s="79">
        <v>29.66</v>
      </c>
      <c r="F4335" s="79">
        <v>5.34</v>
      </c>
      <c r="G4335" s="79">
        <f>ROUND((C4335*(E4335)),2)</f>
        <v>74.150000000000006</v>
      </c>
      <c r="H4335" s="79">
        <f>ROUND((C4335*(F4335)),2)</f>
        <v>13.35</v>
      </c>
    </row>
    <row r="4336" spans="1:10" hidden="1" outlineLevel="1" x14ac:dyDescent="0.2">
      <c r="B4336" s="76" t="s">
        <v>1037</v>
      </c>
      <c r="C4336" s="78">
        <v>0.05</v>
      </c>
      <c r="D4336" s="61" t="s">
        <v>182</v>
      </c>
      <c r="E4336" s="79">
        <v>127.12</v>
      </c>
      <c r="F4336" s="79">
        <v>22.88</v>
      </c>
      <c r="G4336" s="79">
        <f>ROUND((C4336*(E4336)),2)</f>
        <v>6.36</v>
      </c>
      <c r="H4336" s="79">
        <f>ROUND((C4336*(F4336)),2)</f>
        <v>1.1399999999999999</v>
      </c>
    </row>
    <row r="4337" spans="1:10" hidden="1" outlineLevel="1" x14ac:dyDescent="0.2">
      <c r="B4337" s="76" t="s">
        <v>1027</v>
      </c>
      <c r="C4337" s="78">
        <v>1</v>
      </c>
      <c r="D4337" s="61" t="s">
        <v>172</v>
      </c>
      <c r="E4337" s="79">
        <v>46.2</v>
      </c>
      <c r="F4337" s="79">
        <v>0</v>
      </c>
      <c r="G4337" s="79">
        <f>+E4337</f>
        <v>46.2</v>
      </c>
      <c r="H4337" s="79">
        <v>0</v>
      </c>
    </row>
    <row r="4338" spans="1:10" hidden="1" outlineLevel="1" x14ac:dyDescent="0.2">
      <c r="A4338" s="55"/>
      <c r="B4338" s="77" t="s">
        <v>697</v>
      </c>
      <c r="C4338" s="78"/>
      <c r="D4338" s="78"/>
      <c r="E4338" s="57"/>
      <c r="F4338" s="57"/>
      <c r="G4338" s="57"/>
      <c r="H4338" s="57"/>
      <c r="I4338" s="58"/>
      <c r="J4338" s="63"/>
    </row>
    <row r="4339" spans="1:10" hidden="1" outlineLevel="1" x14ac:dyDescent="0.2">
      <c r="B4339" s="76" t="s">
        <v>1038</v>
      </c>
      <c r="C4339" s="78">
        <v>1</v>
      </c>
      <c r="D4339" s="61" t="s">
        <v>176</v>
      </c>
      <c r="E4339" s="79">
        <v>641.30999999999995</v>
      </c>
      <c r="F4339" s="79">
        <v>0</v>
      </c>
      <c r="G4339" s="79">
        <f>ROUND((C4339*(E4339)),2)</f>
        <v>641.30999999999995</v>
      </c>
      <c r="H4339" s="79">
        <f>ROUND((C4339*(F4339)),2)</f>
        <v>0</v>
      </c>
    </row>
    <row r="4340" spans="1:10" hidden="1" outlineLevel="1" x14ac:dyDescent="0.2">
      <c r="B4340" s="76" t="s">
        <v>174</v>
      </c>
      <c r="C4340" s="78"/>
      <c r="D4340" s="78"/>
      <c r="E4340" s="79"/>
      <c r="F4340" s="79"/>
      <c r="G4340" s="79">
        <f>SUM(G4332:G4339)</f>
        <v>2297.89</v>
      </c>
      <c r="H4340" s="79">
        <f>SUM(H4332:H4339)</f>
        <v>287.33</v>
      </c>
      <c r="I4340" s="79">
        <f>SUM(G4340:H4340)</f>
        <v>2585.2199999999998</v>
      </c>
    </row>
    <row r="4341" spans="1:10" collapsed="1" x14ac:dyDescent="0.2"/>
    <row r="4342" spans="1:10" x14ac:dyDescent="0.2">
      <c r="A4342" s="71">
        <f>+A4328+0.01</f>
        <v>118.04000000000002</v>
      </c>
      <c r="B4342" s="72" t="s">
        <v>1042</v>
      </c>
      <c r="C4342" s="73">
        <v>1</v>
      </c>
      <c r="D4342" s="73" t="s">
        <v>176</v>
      </c>
      <c r="E4342" s="74"/>
      <c r="F4342" s="74"/>
      <c r="G4342" s="74">
        <f>+G4354/C4344</f>
        <v>2683.9700000000003</v>
      </c>
      <c r="H4342" s="74">
        <f>+H4354/C4344</f>
        <v>354.45000000000005</v>
      </c>
      <c r="I4342" s="75">
        <f>+H4342+G4342</f>
        <v>3038.42</v>
      </c>
      <c r="J4342" s="66" t="s">
        <v>167</v>
      </c>
    </row>
    <row r="4343" spans="1:10" hidden="1" outlineLevel="1" x14ac:dyDescent="0.2">
      <c r="A4343" s="55"/>
      <c r="B4343" s="77" t="s">
        <v>1043</v>
      </c>
      <c r="C4343" s="56"/>
      <c r="D4343" s="56"/>
      <c r="E4343" s="57"/>
      <c r="F4343" s="57"/>
      <c r="G4343" s="57"/>
      <c r="H4343" s="57"/>
      <c r="I4343" s="58"/>
      <c r="J4343" s="63"/>
    </row>
    <row r="4344" spans="1:10" hidden="1" outlineLevel="1" x14ac:dyDescent="0.2">
      <c r="A4344" s="55"/>
      <c r="B4344" s="77" t="s">
        <v>169</v>
      </c>
      <c r="C4344" s="78">
        <v>1</v>
      </c>
      <c r="D4344" s="78" t="s">
        <v>176</v>
      </c>
      <c r="E4344" s="57"/>
      <c r="F4344" s="57"/>
      <c r="G4344" s="57"/>
      <c r="H4344" s="57"/>
      <c r="I4344" s="58"/>
      <c r="J4344" s="63"/>
    </row>
    <row r="4345" spans="1:10" hidden="1" outlineLevel="1" x14ac:dyDescent="0.2">
      <c r="A4345" s="55"/>
      <c r="B4345" s="77" t="s">
        <v>170</v>
      </c>
      <c r="C4345" s="78"/>
      <c r="D4345" s="78"/>
      <c r="E4345" s="57"/>
      <c r="F4345" s="57"/>
      <c r="G4345" s="57"/>
      <c r="H4345" s="57"/>
      <c r="I4345" s="58"/>
      <c r="J4345" s="63"/>
    </row>
    <row r="4346" spans="1:10" hidden="1" outlineLevel="1" x14ac:dyDescent="0.2">
      <c r="A4346" s="55"/>
      <c r="B4346" s="76" t="s">
        <v>1033</v>
      </c>
      <c r="C4346" s="78">
        <f>0.0315*1.1</f>
        <v>3.465E-2</v>
      </c>
      <c r="D4346" s="61" t="s">
        <v>196</v>
      </c>
      <c r="E4346" s="79">
        <v>5166.68</v>
      </c>
      <c r="F4346" s="79">
        <v>856.44999999999993</v>
      </c>
      <c r="G4346" s="79">
        <f>ROUND((C4346*(E4346)),2)</f>
        <v>179.03</v>
      </c>
      <c r="H4346" s="79">
        <f>ROUND((C4346*(F4346)),2)</f>
        <v>29.68</v>
      </c>
      <c r="I4346" s="58"/>
      <c r="J4346" s="63"/>
    </row>
    <row r="4347" spans="1:10" hidden="1" outlineLevel="1" x14ac:dyDescent="0.2">
      <c r="B4347" s="76" t="s">
        <v>1044</v>
      </c>
      <c r="C4347" s="78">
        <v>1.1000000000000001</v>
      </c>
      <c r="D4347" s="61" t="s">
        <v>176</v>
      </c>
      <c r="E4347" s="79">
        <v>1525.42</v>
      </c>
      <c r="F4347" s="79">
        <v>274.58</v>
      </c>
      <c r="G4347" s="79">
        <f>ROUND((C4347*(E4347)),2)</f>
        <v>1677.96</v>
      </c>
      <c r="H4347" s="79">
        <f>ROUND((C4347*(F4347)),2)</f>
        <v>302.04000000000002</v>
      </c>
    </row>
    <row r="4348" spans="1:10" hidden="1" outlineLevel="1" x14ac:dyDescent="0.2">
      <c r="B4348" s="76" t="s">
        <v>1035</v>
      </c>
      <c r="C4348" s="85">
        <v>4.4999999999999998E-2</v>
      </c>
      <c r="D4348" s="61" t="s">
        <v>184</v>
      </c>
      <c r="E4348" s="79">
        <v>1016.95</v>
      </c>
      <c r="F4348" s="79">
        <v>183.05</v>
      </c>
      <c r="G4348" s="79">
        <f>ROUND((C4348*(E4348)),2)</f>
        <v>45.76</v>
      </c>
      <c r="H4348" s="79">
        <f>ROUND((C4348*(F4348)),2)</f>
        <v>8.24</v>
      </c>
    </row>
    <row r="4349" spans="1:10" hidden="1" outlineLevel="1" x14ac:dyDescent="0.2">
      <c r="B4349" s="76" t="s">
        <v>1036</v>
      </c>
      <c r="C4349" s="78">
        <v>2.5</v>
      </c>
      <c r="D4349" s="61" t="s">
        <v>158</v>
      </c>
      <c r="E4349" s="79">
        <v>29.66</v>
      </c>
      <c r="F4349" s="79">
        <v>5.34</v>
      </c>
      <c r="G4349" s="79">
        <f>ROUND((C4349*(E4349)),2)</f>
        <v>74.150000000000006</v>
      </c>
      <c r="H4349" s="79">
        <f>ROUND((C4349*(F4349)),2)</f>
        <v>13.35</v>
      </c>
    </row>
    <row r="4350" spans="1:10" hidden="1" outlineLevel="1" x14ac:dyDescent="0.2">
      <c r="B4350" s="76" t="s">
        <v>1037</v>
      </c>
      <c r="C4350" s="78">
        <v>0.05</v>
      </c>
      <c r="D4350" s="61" t="s">
        <v>182</v>
      </c>
      <c r="E4350" s="79">
        <v>127.12</v>
      </c>
      <c r="F4350" s="79">
        <v>22.88</v>
      </c>
      <c r="G4350" s="79">
        <f>ROUND((C4350*(E4350)),2)</f>
        <v>6.36</v>
      </c>
      <c r="H4350" s="79">
        <f>ROUND((C4350*(F4350)),2)</f>
        <v>1.1399999999999999</v>
      </c>
    </row>
    <row r="4351" spans="1:10" hidden="1" outlineLevel="1" x14ac:dyDescent="0.2">
      <c r="B4351" s="76" t="s">
        <v>1027</v>
      </c>
      <c r="C4351" s="78">
        <v>1</v>
      </c>
      <c r="D4351" s="61" t="s">
        <v>172</v>
      </c>
      <c r="E4351" s="79">
        <v>59.4</v>
      </c>
      <c r="F4351" s="79">
        <v>0</v>
      </c>
      <c r="G4351" s="79">
        <f>+E4351</f>
        <v>59.4</v>
      </c>
      <c r="H4351" s="79">
        <v>0</v>
      </c>
    </row>
    <row r="4352" spans="1:10" hidden="1" outlineLevel="1" x14ac:dyDescent="0.2">
      <c r="A4352" s="55"/>
      <c r="B4352" s="77" t="s">
        <v>697</v>
      </c>
      <c r="C4352" s="78"/>
      <c r="D4352" s="78"/>
      <c r="E4352" s="57"/>
      <c r="F4352" s="57"/>
      <c r="G4352" s="57"/>
      <c r="H4352" s="57"/>
      <c r="I4352" s="58"/>
      <c r="J4352" s="63"/>
    </row>
    <row r="4353" spans="1:10" hidden="1" outlineLevel="1" x14ac:dyDescent="0.2">
      <c r="B4353" s="76" t="s">
        <v>1038</v>
      </c>
      <c r="C4353" s="78">
        <v>1</v>
      </c>
      <c r="D4353" s="61" t="s">
        <v>176</v>
      </c>
      <c r="E4353" s="79">
        <v>641.30999999999995</v>
      </c>
      <c r="F4353" s="79">
        <v>0</v>
      </c>
      <c r="G4353" s="79">
        <f>ROUND((C4353*(E4353)),2)</f>
        <v>641.30999999999995</v>
      </c>
      <c r="H4353" s="79">
        <f>ROUND((C4353*(F4353)),2)</f>
        <v>0</v>
      </c>
    </row>
    <row r="4354" spans="1:10" hidden="1" outlineLevel="1" x14ac:dyDescent="0.2">
      <c r="B4354" s="76" t="s">
        <v>174</v>
      </c>
      <c r="C4354" s="78"/>
      <c r="D4354" s="78"/>
      <c r="E4354" s="79"/>
      <c r="F4354" s="79"/>
      <c r="G4354" s="79">
        <f>SUM(G4346:G4353)</f>
        <v>2683.9700000000003</v>
      </c>
      <c r="H4354" s="79">
        <f>SUM(H4346:H4353)</f>
        <v>354.45000000000005</v>
      </c>
      <c r="I4354" s="79">
        <f>SUM(G4354:H4354)</f>
        <v>3038.42</v>
      </c>
    </row>
    <row r="4355" spans="1:10" collapsed="1" x14ac:dyDescent="0.2"/>
    <row r="4356" spans="1:10" x14ac:dyDescent="0.2">
      <c r="A4356" s="71">
        <f>+A4342+0.01</f>
        <v>118.05000000000003</v>
      </c>
      <c r="B4356" s="72" t="s">
        <v>1045</v>
      </c>
      <c r="C4356" s="73">
        <v>1</v>
      </c>
      <c r="D4356" s="73" t="s">
        <v>176</v>
      </c>
      <c r="E4356" s="74"/>
      <c r="F4356" s="74"/>
      <c r="G4356" s="74">
        <f>+G4368/C4358</f>
        <v>2201.37</v>
      </c>
      <c r="H4356" s="74">
        <f>+H4368/C4358</f>
        <v>270.54000000000002</v>
      </c>
      <c r="I4356" s="75">
        <f>+H4356+G4356</f>
        <v>2471.91</v>
      </c>
      <c r="J4356" s="66" t="s">
        <v>167</v>
      </c>
    </row>
    <row r="4357" spans="1:10" hidden="1" outlineLevel="1" x14ac:dyDescent="0.2">
      <c r="A4357" s="55"/>
      <c r="B4357" s="77" t="s">
        <v>1046</v>
      </c>
      <c r="C4357" s="56"/>
      <c r="D4357" s="56"/>
      <c r="E4357" s="57"/>
      <c r="F4357" s="57"/>
      <c r="G4357" s="57"/>
      <c r="H4357" s="57"/>
      <c r="I4357" s="58"/>
      <c r="J4357" s="63"/>
    </row>
    <row r="4358" spans="1:10" hidden="1" outlineLevel="1" x14ac:dyDescent="0.2">
      <c r="A4358" s="55"/>
      <c r="B4358" s="77" t="s">
        <v>169</v>
      </c>
      <c r="C4358" s="78">
        <v>1</v>
      </c>
      <c r="D4358" s="78" t="s">
        <v>176</v>
      </c>
      <c r="E4358" s="57"/>
      <c r="F4358" s="57"/>
      <c r="G4358" s="57"/>
      <c r="H4358" s="57"/>
      <c r="I4358" s="58"/>
      <c r="J4358" s="63"/>
    </row>
    <row r="4359" spans="1:10" hidden="1" outlineLevel="1" x14ac:dyDescent="0.2">
      <c r="A4359" s="55"/>
      <c r="B4359" s="77" t="s">
        <v>170</v>
      </c>
      <c r="C4359" s="78"/>
      <c r="D4359" s="78"/>
      <c r="E4359" s="57"/>
      <c r="F4359" s="57"/>
      <c r="G4359" s="57"/>
      <c r="H4359" s="57"/>
      <c r="I4359" s="58"/>
      <c r="J4359" s="63"/>
    </row>
    <row r="4360" spans="1:10" hidden="1" outlineLevel="1" x14ac:dyDescent="0.2">
      <c r="A4360" s="55"/>
      <c r="B4360" s="76" t="s">
        <v>1033</v>
      </c>
      <c r="C4360" s="78">
        <f>0.0315*1.1</f>
        <v>3.465E-2</v>
      </c>
      <c r="D4360" s="61" t="s">
        <v>196</v>
      </c>
      <c r="E4360" s="79">
        <v>5166.68</v>
      </c>
      <c r="F4360" s="79">
        <v>856.44999999999993</v>
      </c>
      <c r="G4360" s="79">
        <f>ROUND((C4360*(E4360)),2)</f>
        <v>179.03</v>
      </c>
      <c r="H4360" s="79">
        <f>ROUND((C4360*(F4360)),2)</f>
        <v>29.68</v>
      </c>
      <c r="I4360" s="58"/>
      <c r="J4360" s="63"/>
    </row>
    <row r="4361" spans="1:10" hidden="1" outlineLevel="1" x14ac:dyDescent="0.2">
      <c r="B4361" s="76" t="s">
        <v>1047</v>
      </c>
      <c r="C4361" s="78">
        <v>1.1000000000000001</v>
      </c>
      <c r="D4361" s="61" t="s">
        <v>176</v>
      </c>
      <c r="E4361" s="79">
        <v>1101.69</v>
      </c>
      <c r="F4361" s="79">
        <v>198.3</v>
      </c>
      <c r="G4361" s="79">
        <f>ROUND((C4361*(E4361)),2)</f>
        <v>1211.8599999999999</v>
      </c>
      <c r="H4361" s="79">
        <f>ROUND((C4361*(F4361)),2)</f>
        <v>218.13</v>
      </c>
    </row>
    <row r="4362" spans="1:10" hidden="1" outlineLevel="1" x14ac:dyDescent="0.2">
      <c r="B4362" s="76" t="s">
        <v>1035</v>
      </c>
      <c r="C4362" s="85">
        <v>4.4999999999999998E-2</v>
      </c>
      <c r="D4362" s="61" t="s">
        <v>184</v>
      </c>
      <c r="E4362" s="79">
        <v>1016.95</v>
      </c>
      <c r="F4362" s="79">
        <v>183.05</v>
      </c>
      <c r="G4362" s="79">
        <f>ROUND((C4362*(E4362)),2)</f>
        <v>45.76</v>
      </c>
      <c r="H4362" s="79">
        <f>ROUND((C4362*(F4362)),2)</f>
        <v>8.24</v>
      </c>
    </row>
    <row r="4363" spans="1:10" hidden="1" outlineLevel="1" x14ac:dyDescent="0.2">
      <c r="B4363" s="76" t="s">
        <v>1036</v>
      </c>
      <c r="C4363" s="78">
        <v>2.5</v>
      </c>
      <c r="D4363" s="61" t="s">
        <v>158</v>
      </c>
      <c r="E4363" s="79">
        <v>29.66</v>
      </c>
      <c r="F4363" s="79">
        <v>5.34</v>
      </c>
      <c r="G4363" s="79">
        <f>ROUND((C4363*(E4363)),2)</f>
        <v>74.150000000000006</v>
      </c>
      <c r="H4363" s="79">
        <f>ROUND((C4363*(F4363)),2)</f>
        <v>13.35</v>
      </c>
    </row>
    <row r="4364" spans="1:10" hidden="1" outlineLevel="1" x14ac:dyDescent="0.2">
      <c r="B4364" s="76" t="s">
        <v>1037</v>
      </c>
      <c r="C4364" s="78">
        <v>0.05</v>
      </c>
      <c r="D4364" s="61" t="s">
        <v>182</v>
      </c>
      <c r="E4364" s="79">
        <v>127.12</v>
      </c>
      <c r="F4364" s="79">
        <v>22.88</v>
      </c>
      <c r="G4364" s="79">
        <f>ROUND((C4364*(E4364)),2)</f>
        <v>6.36</v>
      </c>
      <c r="H4364" s="79">
        <f>ROUND((C4364*(F4364)),2)</f>
        <v>1.1399999999999999</v>
      </c>
    </row>
    <row r="4365" spans="1:10" hidden="1" outlineLevel="1" x14ac:dyDescent="0.2">
      <c r="B4365" s="76" t="s">
        <v>1027</v>
      </c>
      <c r="C4365" s="78">
        <v>1</v>
      </c>
      <c r="D4365" s="61" t="s">
        <v>172</v>
      </c>
      <c r="E4365" s="79">
        <v>42.9</v>
      </c>
      <c r="F4365" s="79">
        <v>0</v>
      </c>
      <c r="G4365" s="79">
        <f>+E4365</f>
        <v>42.9</v>
      </c>
      <c r="H4365" s="79">
        <v>0</v>
      </c>
    </row>
    <row r="4366" spans="1:10" hidden="1" outlineLevel="1" x14ac:dyDescent="0.2">
      <c r="A4366" s="55"/>
      <c r="B4366" s="77" t="s">
        <v>697</v>
      </c>
      <c r="C4366" s="78"/>
      <c r="D4366" s="78"/>
      <c r="E4366" s="57"/>
      <c r="F4366" s="57"/>
      <c r="G4366" s="57"/>
      <c r="H4366" s="57"/>
      <c r="I4366" s="58"/>
      <c r="J4366" s="63"/>
    </row>
    <row r="4367" spans="1:10" hidden="1" outlineLevel="1" x14ac:dyDescent="0.2">
      <c r="B4367" s="76" t="s">
        <v>1038</v>
      </c>
      <c r="C4367" s="78">
        <v>1</v>
      </c>
      <c r="D4367" s="61" t="s">
        <v>176</v>
      </c>
      <c r="E4367" s="79">
        <v>641.30999999999995</v>
      </c>
      <c r="F4367" s="79">
        <v>0</v>
      </c>
      <c r="G4367" s="79">
        <f>ROUND((C4367*(E4367)),2)</f>
        <v>641.30999999999995</v>
      </c>
      <c r="H4367" s="79">
        <f>ROUND((C4367*(F4367)),2)</f>
        <v>0</v>
      </c>
    </row>
    <row r="4368" spans="1:10" hidden="1" outlineLevel="1" x14ac:dyDescent="0.2">
      <c r="B4368" s="76" t="s">
        <v>174</v>
      </c>
      <c r="C4368" s="78"/>
      <c r="D4368" s="78"/>
      <c r="E4368" s="79"/>
      <c r="F4368" s="79"/>
      <c r="G4368" s="79">
        <f>SUM(G4360:G4367)</f>
        <v>2201.37</v>
      </c>
      <c r="H4368" s="79">
        <f>SUM(H4360:H4367)</f>
        <v>270.54000000000002</v>
      </c>
      <c r="I4368" s="79">
        <f>SUM(G4368:H4368)</f>
        <v>2471.91</v>
      </c>
    </row>
    <row r="4369" spans="1:10" collapsed="1" x14ac:dyDescent="0.2"/>
    <row r="4370" spans="1:10" x14ac:dyDescent="0.2">
      <c r="A4370" s="71">
        <f>+A4356+0.01</f>
        <v>118.06000000000003</v>
      </c>
      <c r="B4370" s="72" t="s">
        <v>1048</v>
      </c>
      <c r="C4370" s="73">
        <v>1</v>
      </c>
      <c r="D4370" s="73" t="s">
        <v>176</v>
      </c>
      <c r="E4370" s="74"/>
      <c r="F4370" s="74"/>
      <c r="G4370" s="74">
        <f>+G4383/C4372</f>
        <v>1735.2699999999998</v>
      </c>
      <c r="H4370" s="74">
        <f>+H4383/C4372</f>
        <v>236.08</v>
      </c>
      <c r="I4370" s="75">
        <f>+H4370+G4370</f>
        <v>1971.3499999999997</v>
      </c>
      <c r="J4370" s="66" t="s">
        <v>167</v>
      </c>
    </row>
    <row r="4371" spans="1:10" hidden="1" outlineLevel="1" x14ac:dyDescent="0.2">
      <c r="A4371" s="55"/>
      <c r="B4371" s="77" t="s">
        <v>1049</v>
      </c>
      <c r="C4371" s="56"/>
      <c r="D4371" s="56"/>
      <c r="E4371" s="57"/>
      <c r="F4371" s="57"/>
      <c r="G4371" s="57"/>
      <c r="H4371" s="57"/>
      <c r="I4371" s="58"/>
      <c r="J4371" s="63"/>
    </row>
    <row r="4372" spans="1:10" hidden="1" outlineLevel="1" x14ac:dyDescent="0.2">
      <c r="A4372" s="55"/>
      <c r="B4372" s="77" t="s">
        <v>169</v>
      </c>
      <c r="C4372" s="78">
        <v>1</v>
      </c>
      <c r="D4372" s="78" t="s">
        <v>176</v>
      </c>
      <c r="E4372" s="57"/>
      <c r="F4372" s="57"/>
      <c r="G4372" s="57"/>
      <c r="H4372" s="57"/>
      <c r="I4372" s="58"/>
      <c r="J4372" s="63"/>
    </row>
    <row r="4373" spans="1:10" hidden="1" outlineLevel="1" x14ac:dyDescent="0.2">
      <c r="A4373" s="55"/>
      <c r="B4373" s="77" t="s">
        <v>170</v>
      </c>
      <c r="C4373" s="78"/>
      <c r="D4373" s="78"/>
      <c r="E4373" s="57"/>
      <c r="F4373" s="57"/>
      <c r="G4373" s="57"/>
      <c r="H4373" s="57"/>
      <c r="I4373" s="58"/>
      <c r="J4373" s="63"/>
    </row>
    <row r="4374" spans="1:10" hidden="1" outlineLevel="1" x14ac:dyDescent="0.2">
      <c r="A4374" s="55"/>
      <c r="B4374" s="76" t="s">
        <v>1033</v>
      </c>
      <c r="C4374" s="78">
        <f>0.0315*1.1</f>
        <v>3.465E-2</v>
      </c>
      <c r="D4374" s="61" t="s">
        <v>196</v>
      </c>
      <c r="E4374" s="79">
        <v>5166.68</v>
      </c>
      <c r="F4374" s="79">
        <v>856.44999999999993</v>
      </c>
      <c r="G4374" s="79">
        <f t="shared" ref="G4374:G4379" si="135">ROUND((C4374*(E4374)),2)</f>
        <v>179.03</v>
      </c>
      <c r="H4374" s="79">
        <f t="shared" ref="H4374:H4379" si="136">ROUND((C4374*(F4374)),2)</f>
        <v>29.68</v>
      </c>
      <c r="I4374" s="58"/>
      <c r="J4374" s="63"/>
    </row>
    <row r="4375" spans="1:10" hidden="1" outlineLevel="1" x14ac:dyDescent="0.2">
      <c r="B4375" s="76" t="s">
        <v>1050</v>
      </c>
      <c r="C4375" s="78">
        <v>1.1000000000000001</v>
      </c>
      <c r="D4375" s="61" t="s">
        <v>176</v>
      </c>
      <c r="E4375" s="79">
        <v>635.59</v>
      </c>
      <c r="F4375" s="79">
        <v>114.41</v>
      </c>
      <c r="G4375" s="79">
        <f t="shared" si="135"/>
        <v>699.15</v>
      </c>
      <c r="H4375" s="79">
        <f t="shared" si="136"/>
        <v>125.85</v>
      </c>
    </row>
    <row r="4376" spans="1:10" hidden="1" outlineLevel="1" x14ac:dyDescent="0.2">
      <c r="B4376" s="76" t="s">
        <v>1035</v>
      </c>
      <c r="C4376" s="85">
        <v>4.4999999999999998E-2</v>
      </c>
      <c r="D4376" s="61" t="s">
        <v>184</v>
      </c>
      <c r="E4376" s="79">
        <v>1016.95</v>
      </c>
      <c r="F4376" s="79">
        <v>183.05</v>
      </c>
      <c r="G4376" s="79">
        <f t="shared" si="135"/>
        <v>45.76</v>
      </c>
      <c r="H4376" s="79">
        <f t="shared" si="136"/>
        <v>8.24</v>
      </c>
    </row>
    <row r="4377" spans="1:10" hidden="1" outlineLevel="1" x14ac:dyDescent="0.2">
      <c r="B4377" s="76" t="s">
        <v>1037</v>
      </c>
      <c r="C4377" s="78">
        <v>0.05</v>
      </c>
      <c r="D4377" s="61" t="s">
        <v>182</v>
      </c>
      <c r="E4377" s="79">
        <v>127.12</v>
      </c>
      <c r="F4377" s="79">
        <v>22.88</v>
      </c>
      <c r="G4377" s="79">
        <f t="shared" si="135"/>
        <v>6.36</v>
      </c>
      <c r="H4377" s="79">
        <f t="shared" si="136"/>
        <v>1.1399999999999999</v>
      </c>
    </row>
    <row r="4378" spans="1:10" hidden="1" outlineLevel="1" x14ac:dyDescent="0.2">
      <c r="B4378" s="76" t="s">
        <v>1051</v>
      </c>
      <c r="C4378" s="78">
        <v>1</v>
      </c>
      <c r="D4378" s="61" t="s">
        <v>176</v>
      </c>
      <c r="E4378" s="79">
        <v>296.61</v>
      </c>
      <c r="F4378" s="79">
        <v>53.39</v>
      </c>
      <c r="G4378" s="79">
        <f t="shared" si="135"/>
        <v>296.61</v>
      </c>
      <c r="H4378" s="79">
        <f t="shared" si="136"/>
        <v>53.39</v>
      </c>
    </row>
    <row r="4379" spans="1:10" hidden="1" outlineLevel="1" x14ac:dyDescent="0.2">
      <c r="B4379" s="76" t="s">
        <v>1052</v>
      </c>
      <c r="C4379" s="78">
        <v>3.33</v>
      </c>
      <c r="D4379" s="61" t="s">
        <v>158</v>
      </c>
      <c r="E4379" s="79">
        <v>29.66</v>
      </c>
      <c r="F4379" s="79">
        <v>5.34</v>
      </c>
      <c r="G4379" s="79">
        <f t="shared" si="135"/>
        <v>98.77</v>
      </c>
      <c r="H4379" s="79">
        <f t="shared" si="136"/>
        <v>17.78</v>
      </c>
    </row>
    <row r="4380" spans="1:10" hidden="1" outlineLevel="1" x14ac:dyDescent="0.2">
      <c r="B4380" s="76" t="s">
        <v>1027</v>
      </c>
      <c r="C4380" s="78">
        <v>1</v>
      </c>
      <c r="D4380" s="61" t="s">
        <v>172</v>
      </c>
      <c r="E4380" s="79">
        <v>24.75</v>
      </c>
      <c r="F4380" s="79">
        <v>0</v>
      </c>
      <c r="G4380" s="79">
        <f>+E4380</f>
        <v>24.75</v>
      </c>
      <c r="H4380" s="79">
        <v>0</v>
      </c>
    </row>
    <row r="4381" spans="1:10" hidden="1" outlineLevel="1" x14ac:dyDescent="0.2">
      <c r="A4381" s="55"/>
      <c r="B4381" s="77" t="s">
        <v>697</v>
      </c>
      <c r="C4381" s="78"/>
      <c r="D4381" s="78"/>
      <c r="E4381" s="57"/>
      <c r="F4381" s="57"/>
      <c r="G4381" s="57"/>
      <c r="H4381" s="57"/>
      <c r="I4381" s="58"/>
      <c r="J4381" s="63"/>
    </row>
    <row r="4382" spans="1:10" hidden="1" outlineLevel="1" x14ac:dyDescent="0.2">
      <c r="B4382" s="76" t="s">
        <v>1053</v>
      </c>
      <c r="C4382" s="78">
        <v>1</v>
      </c>
      <c r="D4382" s="61" t="s">
        <v>176</v>
      </c>
      <c r="E4382" s="79">
        <v>384.84</v>
      </c>
      <c r="F4382" s="79">
        <v>0</v>
      </c>
      <c r="G4382" s="79">
        <f>ROUND((C4382*(E4382)),2)</f>
        <v>384.84</v>
      </c>
      <c r="H4382" s="79">
        <f>ROUND((C4382*(F4382)),2)</f>
        <v>0</v>
      </c>
    </row>
    <row r="4383" spans="1:10" hidden="1" outlineLevel="1" x14ac:dyDescent="0.2">
      <c r="B4383" s="76" t="s">
        <v>174</v>
      </c>
      <c r="C4383" s="78"/>
      <c r="D4383" s="78"/>
      <c r="E4383" s="79"/>
      <c r="F4383" s="79"/>
      <c r="G4383" s="79">
        <f>SUM(G4374:G4382)</f>
        <v>1735.2699999999998</v>
      </c>
      <c r="H4383" s="79">
        <f>SUM(H4374:H4382)</f>
        <v>236.08</v>
      </c>
      <c r="I4383" s="79">
        <f>SUM(G4383:H4383)</f>
        <v>1971.3499999999997</v>
      </c>
    </row>
    <row r="4384" spans="1:10" collapsed="1" x14ac:dyDescent="0.2"/>
    <row r="4385" spans="1:10" x14ac:dyDescent="0.2">
      <c r="A4385" s="71">
        <f>+A4370+0.01</f>
        <v>118.07000000000004</v>
      </c>
      <c r="B4385" s="72" t="s">
        <v>1054</v>
      </c>
      <c r="C4385" s="73">
        <v>1</v>
      </c>
      <c r="D4385" s="73" t="s">
        <v>176</v>
      </c>
      <c r="E4385" s="74"/>
      <c r="F4385" s="74"/>
      <c r="G4385" s="74">
        <f>+G4398/C4387</f>
        <v>1952.4499999999998</v>
      </c>
      <c r="H4385" s="74">
        <f>+H4398/C4387</f>
        <v>273.83000000000004</v>
      </c>
      <c r="I4385" s="75">
        <f>+H4385+G4385</f>
        <v>2226.2799999999997</v>
      </c>
      <c r="J4385" s="66" t="s">
        <v>167</v>
      </c>
    </row>
    <row r="4386" spans="1:10" hidden="1" outlineLevel="1" x14ac:dyDescent="0.2">
      <c r="A4386" s="55"/>
      <c r="B4386" s="77" t="s">
        <v>1055</v>
      </c>
      <c r="C4386" s="56"/>
      <c r="D4386" s="56"/>
      <c r="E4386" s="57"/>
      <c r="F4386" s="57"/>
      <c r="G4386" s="57"/>
      <c r="H4386" s="57"/>
      <c r="I4386" s="58"/>
      <c r="J4386" s="63"/>
    </row>
    <row r="4387" spans="1:10" hidden="1" outlineLevel="1" x14ac:dyDescent="0.2">
      <c r="A4387" s="55"/>
      <c r="B4387" s="77" t="s">
        <v>169</v>
      </c>
      <c r="C4387" s="78">
        <v>1</v>
      </c>
      <c r="D4387" s="78" t="s">
        <v>176</v>
      </c>
      <c r="E4387" s="57"/>
      <c r="F4387" s="57"/>
      <c r="G4387" s="57"/>
      <c r="H4387" s="57"/>
      <c r="I4387" s="58"/>
      <c r="J4387" s="63"/>
    </row>
    <row r="4388" spans="1:10" hidden="1" outlineLevel="1" x14ac:dyDescent="0.2">
      <c r="A4388" s="55"/>
      <c r="B4388" s="77" t="s">
        <v>170</v>
      </c>
      <c r="C4388" s="78"/>
      <c r="D4388" s="78"/>
      <c r="E4388" s="57"/>
      <c r="F4388" s="57"/>
      <c r="G4388" s="57"/>
      <c r="H4388" s="57"/>
      <c r="I4388" s="58"/>
      <c r="J4388" s="63"/>
    </row>
    <row r="4389" spans="1:10" hidden="1" outlineLevel="1" x14ac:dyDescent="0.2">
      <c r="A4389" s="55"/>
      <c r="B4389" s="76" t="s">
        <v>1033</v>
      </c>
      <c r="C4389" s="78">
        <f>0.0315*1.1</f>
        <v>3.465E-2</v>
      </c>
      <c r="D4389" s="61" t="s">
        <v>196</v>
      </c>
      <c r="E4389" s="79">
        <v>5166.68</v>
      </c>
      <c r="F4389" s="79">
        <v>856.44999999999993</v>
      </c>
      <c r="G4389" s="79">
        <f t="shared" ref="G4389:G4394" si="137">ROUND((C4389*(E4389)),2)</f>
        <v>179.03</v>
      </c>
      <c r="H4389" s="79">
        <f t="shared" ref="H4389:H4394" si="138">ROUND((C4389*(F4389)),2)</f>
        <v>29.68</v>
      </c>
      <c r="I4389" s="58"/>
      <c r="J4389" s="63"/>
    </row>
    <row r="4390" spans="1:10" hidden="1" outlineLevel="1" x14ac:dyDescent="0.2">
      <c r="B4390" s="76" t="s">
        <v>1056</v>
      </c>
      <c r="C4390" s="78">
        <v>1.1000000000000001</v>
      </c>
      <c r="D4390" s="61" t="s">
        <v>176</v>
      </c>
      <c r="E4390" s="79">
        <v>826.27</v>
      </c>
      <c r="F4390" s="79">
        <v>148.72999999999999</v>
      </c>
      <c r="G4390" s="79">
        <f t="shared" si="137"/>
        <v>908.9</v>
      </c>
      <c r="H4390" s="79">
        <f t="shared" si="138"/>
        <v>163.6</v>
      </c>
    </row>
    <row r="4391" spans="1:10" hidden="1" outlineLevel="1" x14ac:dyDescent="0.2">
      <c r="B4391" s="76" t="s">
        <v>1035</v>
      </c>
      <c r="C4391" s="85">
        <v>4.4999999999999998E-2</v>
      </c>
      <c r="D4391" s="61" t="s">
        <v>184</v>
      </c>
      <c r="E4391" s="79">
        <v>1016.95</v>
      </c>
      <c r="F4391" s="79">
        <v>183.05</v>
      </c>
      <c r="G4391" s="79">
        <f t="shared" si="137"/>
        <v>45.76</v>
      </c>
      <c r="H4391" s="79">
        <f t="shared" si="138"/>
        <v>8.24</v>
      </c>
    </row>
    <row r="4392" spans="1:10" hidden="1" outlineLevel="1" x14ac:dyDescent="0.2">
      <c r="B4392" s="76" t="s">
        <v>1037</v>
      </c>
      <c r="C4392" s="78">
        <v>0.05</v>
      </c>
      <c r="D4392" s="61" t="s">
        <v>182</v>
      </c>
      <c r="E4392" s="79">
        <v>127.12</v>
      </c>
      <c r="F4392" s="79">
        <v>22.88</v>
      </c>
      <c r="G4392" s="79">
        <f t="shared" si="137"/>
        <v>6.36</v>
      </c>
      <c r="H4392" s="79">
        <f t="shared" si="138"/>
        <v>1.1399999999999999</v>
      </c>
    </row>
    <row r="4393" spans="1:10" hidden="1" outlineLevel="1" x14ac:dyDescent="0.2">
      <c r="B4393" s="76" t="s">
        <v>1051</v>
      </c>
      <c r="C4393" s="78">
        <v>1</v>
      </c>
      <c r="D4393" s="61" t="s">
        <v>176</v>
      </c>
      <c r="E4393" s="79">
        <v>296.61</v>
      </c>
      <c r="F4393" s="79">
        <v>53.39</v>
      </c>
      <c r="G4393" s="79">
        <f t="shared" si="137"/>
        <v>296.61</v>
      </c>
      <c r="H4393" s="79">
        <f t="shared" si="138"/>
        <v>53.39</v>
      </c>
    </row>
    <row r="4394" spans="1:10" hidden="1" outlineLevel="1" x14ac:dyDescent="0.2">
      <c r="B4394" s="76" t="s">
        <v>1052</v>
      </c>
      <c r="C4394" s="78">
        <v>3.33</v>
      </c>
      <c r="D4394" s="61" t="s">
        <v>158</v>
      </c>
      <c r="E4394" s="79">
        <v>29.66</v>
      </c>
      <c r="F4394" s="79">
        <v>5.34</v>
      </c>
      <c r="G4394" s="79">
        <f t="shared" si="137"/>
        <v>98.77</v>
      </c>
      <c r="H4394" s="79">
        <f t="shared" si="138"/>
        <v>17.78</v>
      </c>
    </row>
    <row r="4395" spans="1:10" hidden="1" outlineLevel="1" x14ac:dyDescent="0.2">
      <c r="B4395" s="76" t="s">
        <v>1027</v>
      </c>
      <c r="C4395" s="78">
        <v>1</v>
      </c>
      <c r="D4395" s="61" t="s">
        <v>172</v>
      </c>
      <c r="E4395" s="79">
        <v>32.18</v>
      </c>
      <c r="F4395" s="79">
        <v>0</v>
      </c>
      <c r="G4395" s="79">
        <f>+E4395</f>
        <v>32.18</v>
      </c>
      <c r="H4395" s="79">
        <v>0</v>
      </c>
    </row>
    <row r="4396" spans="1:10" hidden="1" outlineLevel="1" x14ac:dyDescent="0.2">
      <c r="A4396" s="55"/>
      <c r="B4396" s="77" t="s">
        <v>697</v>
      </c>
      <c r="C4396" s="78"/>
      <c r="D4396" s="78"/>
      <c r="E4396" s="57"/>
      <c r="F4396" s="57"/>
      <c r="G4396" s="57"/>
      <c r="H4396" s="57"/>
      <c r="I4396" s="58"/>
      <c r="J4396" s="63"/>
    </row>
    <row r="4397" spans="1:10" hidden="1" outlineLevel="1" x14ac:dyDescent="0.2">
      <c r="B4397" s="76" t="s">
        <v>1057</v>
      </c>
      <c r="C4397" s="78">
        <v>1</v>
      </c>
      <c r="D4397" s="61" t="s">
        <v>176</v>
      </c>
      <c r="E4397" s="79">
        <v>384.84</v>
      </c>
      <c r="F4397" s="79">
        <v>0</v>
      </c>
      <c r="G4397" s="79">
        <f>ROUND((C4397*(E4397)),2)</f>
        <v>384.84</v>
      </c>
      <c r="H4397" s="79">
        <f>ROUND((C4397*(F4397)),2)</f>
        <v>0</v>
      </c>
    </row>
    <row r="4398" spans="1:10" hidden="1" outlineLevel="1" x14ac:dyDescent="0.2">
      <c r="B4398" s="76" t="s">
        <v>174</v>
      </c>
      <c r="C4398" s="78"/>
      <c r="D4398" s="78"/>
      <c r="E4398" s="79"/>
      <c r="F4398" s="79"/>
      <c r="G4398" s="79">
        <f>SUM(G4389:G4397)</f>
        <v>1952.4499999999998</v>
      </c>
      <c r="H4398" s="79">
        <f>SUM(H4389:H4397)</f>
        <v>273.83000000000004</v>
      </c>
      <c r="I4398" s="79">
        <f>SUM(G4398:H4398)</f>
        <v>2226.2799999999997</v>
      </c>
    </row>
    <row r="4399" spans="1:10" collapsed="1" x14ac:dyDescent="0.2"/>
    <row r="4400" spans="1:10" x14ac:dyDescent="0.2">
      <c r="A4400" s="71">
        <f>+A4385+0.01</f>
        <v>118.08000000000004</v>
      </c>
      <c r="B4400" s="72" t="s">
        <v>1058</v>
      </c>
      <c r="C4400" s="73">
        <v>1</v>
      </c>
      <c r="D4400" s="73" t="s">
        <v>176</v>
      </c>
      <c r="E4400" s="74"/>
      <c r="F4400" s="74"/>
      <c r="G4400" s="74">
        <f>+G4412/C4402</f>
        <v>2193.31</v>
      </c>
      <c r="H4400" s="74">
        <f>+H4412/C4402</f>
        <v>307.42</v>
      </c>
      <c r="I4400" s="75">
        <f>+H4400+G4400</f>
        <v>2500.73</v>
      </c>
      <c r="J4400" s="66" t="s">
        <v>167</v>
      </c>
    </row>
    <row r="4401" spans="1:10" hidden="1" outlineLevel="1" x14ac:dyDescent="0.2">
      <c r="A4401" s="55"/>
      <c r="B4401" s="77" t="s">
        <v>1059</v>
      </c>
      <c r="C4401" s="56"/>
      <c r="D4401" s="56"/>
      <c r="E4401" s="57"/>
      <c r="F4401" s="57"/>
      <c r="G4401" s="57"/>
      <c r="H4401" s="57"/>
      <c r="I4401" s="58"/>
      <c r="J4401" s="63"/>
    </row>
    <row r="4402" spans="1:10" hidden="1" outlineLevel="1" x14ac:dyDescent="0.2">
      <c r="A4402" s="55"/>
      <c r="B4402" s="77" t="s">
        <v>169</v>
      </c>
      <c r="C4402" s="78">
        <v>1</v>
      </c>
      <c r="D4402" s="78" t="s">
        <v>176</v>
      </c>
      <c r="E4402" s="57"/>
      <c r="F4402" s="57"/>
      <c r="G4402" s="57"/>
      <c r="H4402" s="57"/>
      <c r="I4402" s="58"/>
      <c r="J4402" s="63"/>
    </row>
    <row r="4403" spans="1:10" hidden="1" outlineLevel="1" x14ac:dyDescent="0.2">
      <c r="A4403" s="55"/>
      <c r="B4403" s="77" t="s">
        <v>170</v>
      </c>
      <c r="C4403" s="78"/>
      <c r="D4403" s="78"/>
      <c r="E4403" s="57"/>
      <c r="F4403" s="57"/>
      <c r="G4403" s="57"/>
      <c r="H4403" s="57"/>
      <c r="I4403" s="58"/>
      <c r="J4403" s="63"/>
    </row>
    <row r="4404" spans="1:10" hidden="1" outlineLevel="1" x14ac:dyDescent="0.2">
      <c r="A4404" s="55"/>
      <c r="B4404" s="76" t="s">
        <v>1033</v>
      </c>
      <c r="C4404" s="78">
        <f>0.0315*1.1</f>
        <v>3.465E-2</v>
      </c>
      <c r="D4404" s="61" t="s">
        <v>196</v>
      </c>
      <c r="E4404" s="79">
        <v>6023.13</v>
      </c>
      <c r="F4404" s="79">
        <v>1084.1600000000001</v>
      </c>
      <c r="G4404" s="79">
        <f>ROUND((C4404*(E4404)),2)</f>
        <v>208.7</v>
      </c>
      <c r="H4404" s="79">
        <f>ROUND((C4404*(F4404)),2)</f>
        <v>37.57</v>
      </c>
      <c r="I4404" s="58"/>
      <c r="J4404" s="63"/>
    </row>
    <row r="4405" spans="1:10" hidden="1" outlineLevel="1" x14ac:dyDescent="0.2">
      <c r="B4405" s="76" t="s">
        <v>1060</v>
      </c>
      <c r="C4405" s="78">
        <v>1.2</v>
      </c>
      <c r="D4405" s="61" t="s">
        <v>176</v>
      </c>
      <c r="E4405" s="79">
        <v>1144.07</v>
      </c>
      <c r="F4405" s="79">
        <v>205.93</v>
      </c>
      <c r="G4405" s="79">
        <f>ROUND((C4405*(E4405)),2)</f>
        <v>1372.88</v>
      </c>
      <c r="H4405" s="79">
        <f>ROUND((C4405*(F4405)),2)</f>
        <v>247.12</v>
      </c>
    </row>
    <row r="4406" spans="1:10" hidden="1" outlineLevel="1" x14ac:dyDescent="0.2">
      <c r="B4406" s="76" t="s">
        <v>1035</v>
      </c>
      <c r="C4406" s="85">
        <v>4.4999999999999998E-2</v>
      </c>
      <c r="D4406" s="61" t="s">
        <v>184</v>
      </c>
      <c r="E4406" s="79">
        <v>1016.95</v>
      </c>
      <c r="F4406" s="79">
        <v>183.05</v>
      </c>
      <c r="G4406" s="79">
        <f>ROUND((C4406*(E4406)),2)</f>
        <v>45.76</v>
      </c>
      <c r="H4406" s="79">
        <f>ROUND((C4406*(F4406)),2)</f>
        <v>8.24</v>
      </c>
    </row>
    <row r="4407" spans="1:10" hidden="1" outlineLevel="1" x14ac:dyDescent="0.2">
      <c r="B4407" s="76" t="s">
        <v>1037</v>
      </c>
      <c r="C4407" s="78">
        <v>0.05</v>
      </c>
      <c r="D4407" s="61" t="s">
        <v>182</v>
      </c>
      <c r="E4407" s="79">
        <v>127.12</v>
      </c>
      <c r="F4407" s="79">
        <v>22.88</v>
      </c>
      <c r="G4407" s="79">
        <f>ROUND((C4407*(E4407)),2)</f>
        <v>6.36</v>
      </c>
      <c r="H4407" s="79">
        <f>ROUND((C4407*(F4407)),2)</f>
        <v>1.1399999999999999</v>
      </c>
    </row>
    <row r="4408" spans="1:10" hidden="1" outlineLevel="1" x14ac:dyDescent="0.2">
      <c r="B4408" s="76" t="s">
        <v>1061</v>
      </c>
      <c r="C4408" s="78">
        <v>2.5</v>
      </c>
      <c r="D4408" s="61" t="s">
        <v>158</v>
      </c>
      <c r="E4408" s="79">
        <v>29.66</v>
      </c>
      <c r="F4408" s="79">
        <v>5.34</v>
      </c>
      <c r="G4408" s="79">
        <f>ROUND((C4408*(E4408)),2)</f>
        <v>74.150000000000006</v>
      </c>
      <c r="H4408" s="79">
        <f>ROUND((C4408*(F4408)),2)</f>
        <v>13.35</v>
      </c>
    </row>
    <row r="4409" spans="1:10" hidden="1" outlineLevel="1" x14ac:dyDescent="0.2">
      <c r="B4409" s="76" t="s">
        <v>1027</v>
      </c>
      <c r="C4409" s="78">
        <v>1</v>
      </c>
      <c r="D4409" s="61" t="s">
        <v>172</v>
      </c>
      <c r="E4409" s="79">
        <v>48.6</v>
      </c>
      <c r="F4409" s="79">
        <v>0</v>
      </c>
      <c r="G4409" s="79">
        <f>+E4409</f>
        <v>48.6</v>
      </c>
      <c r="H4409" s="79">
        <v>0</v>
      </c>
    </row>
    <row r="4410" spans="1:10" hidden="1" outlineLevel="1" x14ac:dyDescent="0.2">
      <c r="A4410" s="55"/>
      <c r="B4410" s="77" t="s">
        <v>697</v>
      </c>
      <c r="C4410" s="78"/>
      <c r="D4410" s="78"/>
      <c r="E4410" s="57"/>
      <c r="F4410" s="57"/>
      <c r="G4410" s="57"/>
      <c r="H4410" s="57"/>
      <c r="I4410" s="58"/>
      <c r="J4410" s="63"/>
    </row>
    <row r="4411" spans="1:10" hidden="1" outlineLevel="1" x14ac:dyDescent="0.2">
      <c r="B4411" s="76" t="s">
        <v>1062</v>
      </c>
      <c r="C4411" s="78">
        <v>1</v>
      </c>
      <c r="D4411" s="61" t="s">
        <v>176</v>
      </c>
      <c r="E4411" s="79">
        <v>436.86153846153843</v>
      </c>
      <c r="F4411" s="79">
        <v>0</v>
      </c>
      <c r="G4411" s="79">
        <f>ROUND((C4411*(E4411)),2)</f>
        <v>436.86</v>
      </c>
      <c r="H4411" s="79">
        <f>ROUND((C4411*(F4411)),2)</f>
        <v>0</v>
      </c>
    </row>
    <row r="4412" spans="1:10" hidden="1" outlineLevel="1" x14ac:dyDescent="0.2">
      <c r="B4412" s="76" t="s">
        <v>174</v>
      </c>
      <c r="C4412" s="78"/>
      <c r="D4412" s="78"/>
      <c r="E4412" s="79"/>
      <c r="F4412" s="79"/>
      <c r="G4412" s="79">
        <f>SUM(G4404:G4411)</f>
        <v>2193.31</v>
      </c>
      <c r="H4412" s="79">
        <f>SUM(H4404:H4411)</f>
        <v>307.42</v>
      </c>
      <c r="I4412" s="79">
        <f>SUM(G4412:H4412)</f>
        <v>2500.73</v>
      </c>
    </row>
    <row r="4413" spans="1:10" collapsed="1" x14ac:dyDescent="0.2"/>
    <row r="4414" spans="1:10" x14ac:dyDescent="0.2">
      <c r="A4414" s="71">
        <f>+A4400+0.01</f>
        <v>118.09000000000005</v>
      </c>
      <c r="B4414" s="72" t="s">
        <v>1063</v>
      </c>
      <c r="C4414" s="73">
        <v>1</v>
      </c>
      <c r="D4414" s="73" t="s">
        <v>176</v>
      </c>
      <c r="E4414" s="74"/>
      <c r="F4414" s="74"/>
      <c r="G4414" s="74">
        <f>+G4426/C4416</f>
        <v>2456.5499999999997</v>
      </c>
      <c r="H4414" s="74">
        <f>+H4426/C4416</f>
        <v>353.18</v>
      </c>
      <c r="I4414" s="75">
        <f>+H4414+G4414</f>
        <v>2809.7299999999996</v>
      </c>
      <c r="J4414" s="66" t="s">
        <v>167</v>
      </c>
    </row>
    <row r="4415" spans="1:10" hidden="1" outlineLevel="1" x14ac:dyDescent="0.2">
      <c r="A4415" s="55"/>
      <c r="B4415" s="77" t="s">
        <v>1064</v>
      </c>
      <c r="C4415" s="56"/>
      <c r="D4415" s="56"/>
      <c r="E4415" s="57"/>
      <c r="F4415" s="57"/>
      <c r="G4415" s="57"/>
      <c r="H4415" s="57"/>
      <c r="I4415" s="58"/>
      <c r="J4415" s="63"/>
    </row>
    <row r="4416" spans="1:10" hidden="1" outlineLevel="1" x14ac:dyDescent="0.2">
      <c r="A4416" s="55"/>
      <c r="B4416" s="77" t="s">
        <v>169</v>
      </c>
      <c r="C4416" s="78">
        <v>1</v>
      </c>
      <c r="D4416" s="78" t="s">
        <v>176</v>
      </c>
      <c r="E4416" s="57"/>
      <c r="F4416" s="57"/>
      <c r="G4416" s="57"/>
      <c r="H4416" s="57"/>
      <c r="I4416" s="58"/>
      <c r="J4416" s="63"/>
    </row>
    <row r="4417" spans="1:10" hidden="1" outlineLevel="1" x14ac:dyDescent="0.2">
      <c r="A4417" s="55"/>
      <c r="B4417" s="77" t="s">
        <v>170</v>
      </c>
      <c r="C4417" s="78"/>
      <c r="D4417" s="78"/>
      <c r="E4417" s="57"/>
      <c r="F4417" s="57"/>
      <c r="G4417" s="57"/>
      <c r="H4417" s="57"/>
      <c r="I4417" s="58"/>
      <c r="J4417" s="63"/>
    </row>
    <row r="4418" spans="1:10" hidden="1" outlineLevel="1" x14ac:dyDescent="0.2">
      <c r="A4418" s="55"/>
      <c r="B4418" s="76" t="s">
        <v>1033</v>
      </c>
      <c r="C4418" s="78">
        <f>0.0315*1.1</f>
        <v>3.465E-2</v>
      </c>
      <c r="D4418" s="61" t="s">
        <v>196</v>
      </c>
      <c r="E4418" s="79">
        <v>6023.13</v>
      </c>
      <c r="F4418" s="79">
        <v>1084.1600000000001</v>
      </c>
      <c r="G4418" s="79">
        <f>ROUND((C4418*(E4418)),2)</f>
        <v>208.7</v>
      </c>
      <c r="H4418" s="79">
        <f>ROUND((C4418*(F4418)),2)</f>
        <v>37.57</v>
      </c>
      <c r="I4418" s="58"/>
      <c r="J4418" s="63"/>
    </row>
    <row r="4419" spans="1:10" hidden="1" outlineLevel="1" x14ac:dyDescent="0.2">
      <c r="B4419" s="76" t="s">
        <v>1065</v>
      </c>
      <c r="C4419" s="78">
        <v>1.2</v>
      </c>
      <c r="D4419" s="61" t="s">
        <v>176</v>
      </c>
      <c r="E4419" s="79">
        <v>1355.93</v>
      </c>
      <c r="F4419" s="79">
        <v>244.07</v>
      </c>
      <c r="G4419" s="79">
        <f>ROUND((C4419*(E4419)),2)</f>
        <v>1627.12</v>
      </c>
      <c r="H4419" s="79">
        <f>ROUND((C4419*(F4419)),2)</f>
        <v>292.88</v>
      </c>
    </row>
    <row r="4420" spans="1:10" hidden="1" outlineLevel="1" x14ac:dyDescent="0.2">
      <c r="B4420" s="76" t="s">
        <v>1035</v>
      </c>
      <c r="C4420" s="85">
        <v>4.4999999999999998E-2</v>
      </c>
      <c r="D4420" s="61" t="s">
        <v>184</v>
      </c>
      <c r="E4420" s="79">
        <v>1016.95</v>
      </c>
      <c r="F4420" s="79">
        <v>183.05</v>
      </c>
      <c r="G4420" s="79">
        <f>ROUND((C4420*(E4420)),2)</f>
        <v>45.76</v>
      </c>
      <c r="H4420" s="79">
        <f>ROUND((C4420*(F4420)),2)</f>
        <v>8.24</v>
      </c>
    </row>
    <row r="4421" spans="1:10" hidden="1" outlineLevel="1" x14ac:dyDescent="0.2">
      <c r="B4421" s="76" t="s">
        <v>1037</v>
      </c>
      <c r="C4421" s="78">
        <v>0.05</v>
      </c>
      <c r="D4421" s="61" t="s">
        <v>182</v>
      </c>
      <c r="E4421" s="79">
        <v>127.12</v>
      </c>
      <c r="F4421" s="79">
        <v>22.88</v>
      </c>
      <c r="G4421" s="79">
        <f>ROUND((C4421*(E4421)),2)</f>
        <v>6.36</v>
      </c>
      <c r="H4421" s="79">
        <f>ROUND((C4421*(F4421)),2)</f>
        <v>1.1399999999999999</v>
      </c>
    </row>
    <row r="4422" spans="1:10" hidden="1" outlineLevel="1" x14ac:dyDescent="0.2">
      <c r="B4422" s="76" t="s">
        <v>1061</v>
      </c>
      <c r="C4422" s="78">
        <v>2.5</v>
      </c>
      <c r="D4422" s="61" t="s">
        <v>158</v>
      </c>
      <c r="E4422" s="79">
        <v>29.66</v>
      </c>
      <c r="F4422" s="79">
        <v>5.34</v>
      </c>
      <c r="G4422" s="79">
        <f>ROUND((C4422*(E4422)),2)</f>
        <v>74.150000000000006</v>
      </c>
      <c r="H4422" s="79">
        <f>ROUND((C4422*(F4422)),2)</f>
        <v>13.35</v>
      </c>
    </row>
    <row r="4423" spans="1:10" hidden="1" outlineLevel="1" x14ac:dyDescent="0.2">
      <c r="B4423" s="76" t="s">
        <v>1027</v>
      </c>
      <c r="C4423" s="78">
        <v>1</v>
      </c>
      <c r="D4423" s="61" t="s">
        <v>172</v>
      </c>
      <c r="E4423" s="79">
        <v>57.6</v>
      </c>
      <c r="F4423" s="79">
        <v>0</v>
      </c>
      <c r="G4423" s="79">
        <f>+E4423</f>
        <v>57.6</v>
      </c>
      <c r="H4423" s="79">
        <v>0</v>
      </c>
    </row>
    <row r="4424" spans="1:10" hidden="1" outlineLevel="1" x14ac:dyDescent="0.2">
      <c r="A4424" s="55"/>
      <c r="B4424" s="77" t="s">
        <v>697</v>
      </c>
      <c r="C4424" s="78"/>
      <c r="D4424" s="78"/>
      <c r="E4424" s="57"/>
      <c r="F4424" s="57"/>
      <c r="G4424" s="57"/>
      <c r="H4424" s="57"/>
      <c r="I4424" s="58"/>
      <c r="J4424" s="63"/>
    </row>
    <row r="4425" spans="1:10" hidden="1" outlineLevel="1" x14ac:dyDescent="0.2">
      <c r="B4425" s="76" t="s">
        <v>1062</v>
      </c>
      <c r="C4425" s="78">
        <v>1</v>
      </c>
      <c r="D4425" s="61" t="s">
        <v>176</v>
      </c>
      <c r="E4425" s="79">
        <v>436.86153846153843</v>
      </c>
      <c r="F4425" s="79">
        <v>0</v>
      </c>
      <c r="G4425" s="79">
        <f>ROUND((C4425*(E4425)),2)</f>
        <v>436.86</v>
      </c>
      <c r="H4425" s="79">
        <f>ROUND((C4425*(F4425)),2)</f>
        <v>0</v>
      </c>
    </row>
    <row r="4426" spans="1:10" hidden="1" outlineLevel="1" x14ac:dyDescent="0.2">
      <c r="B4426" s="76" t="s">
        <v>174</v>
      </c>
      <c r="C4426" s="78"/>
      <c r="D4426" s="78"/>
      <c r="E4426" s="79"/>
      <c r="F4426" s="79"/>
      <c r="G4426" s="79">
        <f>SUM(G4418:G4425)</f>
        <v>2456.5499999999997</v>
      </c>
      <c r="H4426" s="79">
        <f>SUM(H4418:H4425)</f>
        <v>353.18</v>
      </c>
      <c r="I4426" s="79">
        <f>SUM(G4426:H4426)</f>
        <v>2809.7299999999996</v>
      </c>
    </row>
    <row r="4427" spans="1:10" collapsed="1" x14ac:dyDescent="0.2"/>
    <row r="4428" spans="1:10" x14ac:dyDescent="0.2">
      <c r="A4428" s="71">
        <f>+A4414+0.01</f>
        <v>118.10000000000005</v>
      </c>
      <c r="B4428" s="72" t="s">
        <v>1066</v>
      </c>
      <c r="C4428" s="73">
        <v>1</v>
      </c>
      <c r="D4428" s="73" t="s">
        <v>176</v>
      </c>
      <c r="E4428" s="74"/>
      <c r="F4428" s="74"/>
      <c r="G4428" s="74">
        <f>+G4440/C4430</f>
        <v>2686.27</v>
      </c>
      <c r="H4428" s="74">
        <f>+H4440/C4430</f>
        <v>329.28000000000003</v>
      </c>
      <c r="I4428" s="75">
        <f>+H4428+G4428</f>
        <v>3015.55</v>
      </c>
      <c r="J4428" s="66" t="s">
        <v>167</v>
      </c>
    </row>
    <row r="4429" spans="1:10" hidden="1" outlineLevel="1" x14ac:dyDescent="0.2">
      <c r="A4429" s="55"/>
      <c r="B4429" s="77" t="s">
        <v>1067</v>
      </c>
      <c r="C4429" s="56"/>
      <c r="D4429" s="56"/>
      <c r="E4429" s="57"/>
      <c r="F4429" s="57"/>
      <c r="G4429" s="57"/>
      <c r="H4429" s="57"/>
      <c r="I4429" s="58"/>
      <c r="J4429" s="63"/>
    </row>
    <row r="4430" spans="1:10" hidden="1" outlineLevel="1" x14ac:dyDescent="0.2">
      <c r="A4430" s="55"/>
      <c r="B4430" s="77" t="s">
        <v>169</v>
      </c>
      <c r="C4430" s="78">
        <v>1</v>
      </c>
      <c r="D4430" s="78" t="s">
        <v>176</v>
      </c>
      <c r="E4430" s="57"/>
      <c r="F4430" s="57"/>
      <c r="G4430" s="57"/>
      <c r="H4430" s="57"/>
      <c r="I4430" s="58"/>
      <c r="J4430" s="63"/>
    </row>
    <row r="4431" spans="1:10" hidden="1" outlineLevel="1" x14ac:dyDescent="0.2">
      <c r="A4431" s="55"/>
      <c r="B4431" s="77" t="s">
        <v>170</v>
      </c>
      <c r="C4431" s="78"/>
      <c r="D4431" s="78"/>
      <c r="E4431" s="57"/>
      <c r="F4431" s="57"/>
      <c r="G4431" s="57"/>
      <c r="H4431" s="57"/>
      <c r="I4431" s="58"/>
      <c r="J4431" s="63"/>
    </row>
    <row r="4432" spans="1:10" hidden="1" outlineLevel="1" x14ac:dyDescent="0.2">
      <c r="A4432" s="55"/>
      <c r="B4432" s="76" t="s">
        <v>1033</v>
      </c>
      <c r="C4432" s="78">
        <f>0.0315*1.1</f>
        <v>3.465E-2</v>
      </c>
      <c r="D4432" s="61" t="s">
        <v>196</v>
      </c>
      <c r="E4432" s="79">
        <v>5166.68</v>
      </c>
      <c r="F4432" s="79">
        <v>856.44999999999993</v>
      </c>
      <c r="G4432" s="79">
        <f>ROUND((C4432*(E4432)),2)</f>
        <v>179.03</v>
      </c>
      <c r="H4432" s="79">
        <f>ROUND((C4432*(F4432)),2)</f>
        <v>29.68</v>
      </c>
      <c r="I4432" s="58"/>
      <c r="J4432" s="63"/>
    </row>
    <row r="4433" spans="1:10" hidden="1" outlineLevel="1" x14ac:dyDescent="0.2">
      <c r="B4433" s="76" t="s">
        <v>1068</v>
      </c>
      <c r="C4433" s="78">
        <v>1.1000000000000001</v>
      </c>
      <c r="D4433" s="61" t="s">
        <v>176</v>
      </c>
      <c r="E4433" s="79">
        <v>1398.31</v>
      </c>
      <c r="F4433" s="79">
        <v>251.7</v>
      </c>
      <c r="G4433" s="79">
        <f>ROUND((C4433*(E4433)),2)</f>
        <v>1538.14</v>
      </c>
      <c r="H4433" s="79">
        <f>ROUND((C4433*(F4433)),2)</f>
        <v>276.87</v>
      </c>
    </row>
    <row r="4434" spans="1:10" hidden="1" outlineLevel="1" x14ac:dyDescent="0.2">
      <c r="B4434" s="76" t="s">
        <v>1035</v>
      </c>
      <c r="C4434" s="85">
        <v>4.4999999999999998E-2</v>
      </c>
      <c r="D4434" s="61" t="s">
        <v>184</v>
      </c>
      <c r="E4434" s="79">
        <v>1016.95</v>
      </c>
      <c r="F4434" s="79">
        <v>183.05</v>
      </c>
      <c r="G4434" s="79">
        <f>ROUND((C4434*(E4434)),2)</f>
        <v>45.76</v>
      </c>
      <c r="H4434" s="79">
        <f>ROUND((C4434*(F4434)),2)</f>
        <v>8.24</v>
      </c>
    </row>
    <row r="4435" spans="1:10" hidden="1" outlineLevel="1" x14ac:dyDescent="0.2">
      <c r="B4435" s="76" t="s">
        <v>1037</v>
      </c>
      <c r="C4435" s="78">
        <v>0.05</v>
      </c>
      <c r="D4435" s="61" t="s">
        <v>182</v>
      </c>
      <c r="E4435" s="79">
        <v>127.12</v>
      </c>
      <c r="F4435" s="79">
        <v>22.88</v>
      </c>
      <c r="G4435" s="79">
        <f>ROUND((C4435*(E4435)),2)</f>
        <v>6.36</v>
      </c>
      <c r="H4435" s="79">
        <f>ROUND((C4435*(F4435)),2)</f>
        <v>1.1399999999999999</v>
      </c>
    </row>
    <row r="4436" spans="1:10" hidden="1" outlineLevel="1" x14ac:dyDescent="0.2">
      <c r="B4436" s="76" t="s">
        <v>1036</v>
      </c>
      <c r="C4436" s="78">
        <v>2.5</v>
      </c>
      <c r="D4436" s="61" t="s">
        <v>158</v>
      </c>
      <c r="E4436" s="79">
        <v>29.66</v>
      </c>
      <c r="F4436" s="79">
        <v>5.34</v>
      </c>
      <c r="G4436" s="79">
        <f>ROUND((C4436*(E4436)),2)</f>
        <v>74.150000000000006</v>
      </c>
      <c r="H4436" s="79">
        <f>ROUND((C4436*(F4436)),2)</f>
        <v>13.35</v>
      </c>
    </row>
    <row r="4437" spans="1:10" hidden="1" outlineLevel="1" x14ac:dyDescent="0.2">
      <c r="B4437" s="76" t="s">
        <v>1027</v>
      </c>
      <c r="C4437" s="78">
        <v>1</v>
      </c>
      <c r="D4437" s="61" t="s">
        <v>172</v>
      </c>
      <c r="E4437" s="79">
        <v>54.45</v>
      </c>
      <c r="F4437" s="79">
        <v>0</v>
      </c>
      <c r="G4437" s="79">
        <f>+E4437</f>
        <v>54.45</v>
      </c>
      <c r="H4437" s="79">
        <v>0</v>
      </c>
    </row>
    <row r="4438" spans="1:10" hidden="1" outlineLevel="1" x14ac:dyDescent="0.2">
      <c r="A4438" s="55"/>
      <c r="B4438" s="77" t="s">
        <v>697</v>
      </c>
      <c r="C4438" s="78"/>
      <c r="D4438" s="78"/>
      <c r="E4438" s="57"/>
      <c r="F4438" s="57"/>
      <c r="G4438" s="57"/>
      <c r="H4438" s="57"/>
      <c r="I4438" s="58"/>
      <c r="J4438" s="63"/>
    </row>
    <row r="4439" spans="1:10" hidden="1" outlineLevel="1" x14ac:dyDescent="0.2">
      <c r="B4439" s="76" t="s">
        <v>1069</v>
      </c>
      <c r="C4439" s="78">
        <v>1</v>
      </c>
      <c r="D4439" s="61" t="s">
        <v>176</v>
      </c>
      <c r="E4439" s="79">
        <v>788.37894736842111</v>
      </c>
      <c r="F4439" s="79">
        <v>0</v>
      </c>
      <c r="G4439" s="79">
        <f>ROUND((C4439*(E4439)),2)</f>
        <v>788.38</v>
      </c>
      <c r="H4439" s="79">
        <f>ROUND((C4439*(F4439)),2)</f>
        <v>0</v>
      </c>
    </row>
    <row r="4440" spans="1:10" hidden="1" outlineLevel="1" x14ac:dyDescent="0.2">
      <c r="B4440" s="76" t="s">
        <v>174</v>
      </c>
      <c r="C4440" s="78"/>
      <c r="D4440" s="78"/>
      <c r="E4440" s="79"/>
      <c r="F4440" s="79"/>
      <c r="G4440" s="79">
        <f>SUM(G4432:G4439)</f>
        <v>2686.27</v>
      </c>
      <c r="H4440" s="79">
        <f>SUM(H4432:H4439)</f>
        <v>329.28000000000003</v>
      </c>
      <c r="I4440" s="79">
        <f>SUM(G4440:H4440)</f>
        <v>3015.55</v>
      </c>
    </row>
    <row r="4441" spans="1:10" collapsed="1" x14ac:dyDescent="0.2"/>
    <row r="4442" spans="1:10" x14ac:dyDescent="0.2">
      <c r="A4442" s="71">
        <f>+A4428+0.01</f>
        <v>118.11000000000006</v>
      </c>
      <c r="B4442" s="72" t="s">
        <v>1070</v>
      </c>
      <c r="C4442" s="73">
        <v>1</v>
      </c>
      <c r="D4442" s="73" t="s">
        <v>176</v>
      </c>
      <c r="E4442" s="74"/>
      <c r="F4442" s="74"/>
      <c r="G4442" s="74">
        <f>+G4454/C4444</f>
        <v>3506.6800000000007</v>
      </c>
      <c r="H4442" s="74">
        <f>+H4454/C4444</f>
        <v>471.91</v>
      </c>
      <c r="I4442" s="75">
        <f>+H4442+G4442</f>
        <v>3978.5900000000006</v>
      </c>
      <c r="J4442" s="66" t="s">
        <v>167</v>
      </c>
    </row>
    <row r="4443" spans="1:10" hidden="1" outlineLevel="1" x14ac:dyDescent="0.2">
      <c r="A4443" s="55"/>
      <c r="B4443" s="77" t="s">
        <v>1071</v>
      </c>
      <c r="C4443" s="56"/>
      <c r="D4443" s="56"/>
      <c r="E4443" s="57"/>
      <c r="F4443" s="57"/>
      <c r="G4443" s="57"/>
      <c r="H4443" s="57"/>
      <c r="I4443" s="58"/>
      <c r="J4443" s="63"/>
    </row>
    <row r="4444" spans="1:10" hidden="1" outlineLevel="1" x14ac:dyDescent="0.2">
      <c r="A4444" s="55"/>
      <c r="B4444" s="77" t="s">
        <v>169</v>
      </c>
      <c r="C4444" s="78">
        <v>1</v>
      </c>
      <c r="D4444" s="78" t="s">
        <v>176</v>
      </c>
      <c r="E4444" s="57"/>
      <c r="F4444" s="57"/>
      <c r="G4444" s="57"/>
      <c r="H4444" s="57"/>
      <c r="I4444" s="58"/>
      <c r="J4444" s="63"/>
    </row>
    <row r="4445" spans="1:10" hidden="1" outlineLevel="1" x14ac:dyDescent="0.2">
      <c r="A4445" s="55"/>
      <c r="B4445" s="77" t="s">
        <v>170</v>
      </c>
      <c r="C4445" s="78"/>
      <c r="D4445" s="78"/>
      <c r="E4445" s="57"/>
      <c r="F4445" s="57"/>
      <c r="G4445" s="57"/>
      <c r="H4445" s="57"/>
      <c r="I4445" s="58"/>
      <c r="J4445" s="63"/>
    </row>
    <row r="4446" spans="1:10" hidden="1" outlineLevel="1" x14ac:dyDescent="0.2">
      <c r="A4446" s="55"/>
      <c r="B4446" s="76" t="s">
        <v>1033</v>
      </c>
      <c r="C4446" s="78">
        <f>0.0315*1.1</f>
        <v>3.465E-2</v>
      </c>
      <c r="D4446" s="61" t="s">
        <v>196</v>
      </c>
      <c r="E4446" s="79">
        <v>5166.68</v>
      </c>
      <c r="F4446" s="79">
        <v>856.44999999999993</v>
      </c>
      <c r="G4446" s="79">
        <f>ROUND((C4446*(E4446)),2)</f>
        <v>179.03</v>
      </c>
      <c r="H4446" s="79">
        <f>ROUND((C4446*(F4446)),2)</f>
        <v>29.68</v>
      </c>
      <c r="I4446" s="58"/>
      <c r="J4446" s="63"/>
    </row>
    <row r="4447" spans="1:10" hidden="1" outlineLevel="1" x14ac:dyDescent="0.2">
      <c r="B4447" s="76" t="s">
        <v>1072</v>
      </c>
      <c r="C4447" s="78">
        <v>1.1000000000000001</v>
      </c>
      <c r="D4447" s="61" t="s">
        <v>176</v>
      </c>
      <c r="E4447" s="79">
        <v>2118.64</v>
      </c>
      <c r="F4447" s="79">
        <v>381.36</v>
      </c>
      <c r="G4447" s="79">
        <f>ROUND((C4447*(E4447)),2)</f>
        <v>2330.5</v>
      </c>
      <c r="H4447" s="79">
        <f>ROUND((C4447*(F4447)),2)</f>
        <v>419.5</v>
      </c>
    </row>
    <row r="4448" spans="1:10" hidden="1" outlineLevel="1" x14ac:dyDescent="0.2">
      <c r="B4448" s="76" t="s">
        <v>1035</v>
      </c>
      <c r="C4448" s="85">
        <v>4.4999999999999998E-2</v>
      </c>
      <c r="D4448" s="61" t="s">
        <v>184</v>
      </c>
      <c r="E4448" s="79">
        <v>1016.95</v>
      </c>
      <c r="F4448" s="79">
        <v>183.05</v>
      </c>
      <c r="G4448" s="79">
        <f>ROUND((C4448*(E4448)),2)</f>
        <v>45.76</v>
      </c>
      <c r="H4448" s="79">
        <f>ROUND((C4448*(F4448)),2)</f>
        <v>8.24</v>
      </c>
    </row>
    <row r="4449" spans="1:10" hidden="1" outlineLevel="1" x14ac:dyDescent="0.2">
      <c r="B4449" s="76" t="s">
        <v>1037</v>
      </c>
      <c r="C4449" s="78">
        <v>0.05</v>
      </c>
      <c r="D4449" s="61" t="s">
        <v>182</v>
      </c>
      <c r="E4449" s="79">
        <v>127.12</v>
      </c>
      <c r="F4449" s="79">
        <v>22.88</v>
      </c>
      <c r="G4449" s="79">
        <f>ROUND((C4449*(E4449)),2)</f>
        <v>6.36</v>
      </c>
      <c r="H4449" s="79">
        <f>ROUND((C4449*(F4449)),2)</f>
        <v>1.1399999999999999</v>
      </c>
    </row>
    <row r="4450" spans="1:10" hidden="1" outlineLevel="1" x14ac:dyDescent="0.2">
      <c r="B4450" s="76" t="s">
        <v>1036</v>
      </c>
      <c r="C4450" s="78">
        <v>2.5</v>
      </c>
      <c r="D4450" s="61" t="s">
        <v>158</v>
      </c>
      <c r="E4450" s="79">
        <v>29.66</v>
      </c>
      <c r="F4450" s="79">
        <v>5.34</v>
      </c>
      <c r="G4450" s="79">
        <f>ROUND((C4450*(E4450)),2)</f>
        <v>74.150000000000006</v>
      </c>
      <c r="H4450" s="79">
        <f>ROUND((C4450*(F4450)),2)</f>
        <v>13.35</v>
      </c>
    </row>
    <row r="4451" spans="1:10" hidden="1" outlineLevel="1" x14ac:dyDescent="0.2">
      <c r="B4451" s="76" t="s">
        <v>1027</v>
      </c>
      <c r="C4451" s="78">
        <v>1</v>
      </c>
      <c r="D4451" s="61" t="s">
        <v>172</v>
      </c>
      <c r="E4451" s="79">
        <v>82.5</v>
      </c>
      <c r="F4451" s="79">
        <v>0</v>
      </c>
      <c r="G4451" s="79">
        <f>+E4451</f>
        <v>82.5</v>
      </c>
      <c r="H4451" s="79">
        <v>0</v>
      </c>
    </row>
    <row r="4452" spans="1:10" hidden="1" outlineLevel="1" x14ac:dyDescent="0.2">
      <c r="A4452" s="55"/>
      <c r="B4452" s="77" t="s">
        <v>697</v>
      </c>
      <c r="C4452" s="78"/>
      <c r="D4452" s="78"/>
      <c r="E4452" s="57"/>
      <c r="F4452" s="57"/>
      <c r="G4452" s="57"/>
      <c r="H4452" s="57"/>
      <c r="I4452" s="58"/>
      <c r="J4452" s="63"/>
    </row>
    <row r="4453" spans="1:10" hidden="1" outlineLevel="1" x14ac:dyDescent="0.2">
      <c r="B4453" s="76" t="s">
        <v>1069</v>
      </c>
      <c r="C4453" s="78">
        <v>1</v>
      </c>
      <c r="D4453" s="61" t="s">
        <v>176</v>
      </c>
      <c r="E4453" s="79">
        <v>788.37894736842111</v>
      </c>
      <c r="F4453" s="79">
        <v>0</v>
      </c>
      <c r="G4453" s="79">
        <f>ROUND((C4453*(E4453)),2)</f>
        <v>788.38</v>
      </c>
      <c r="H4453" s="79">
        <f>ROUND((C4453*(F4453)),2)</f>
        <v>0</v>
      </c>
    </row>
    <row r="4454" spans="1:10" hidden="1" outlineLevel="1" x14ac:dyDescent="0.2">
      <c r="B4454" s="76" t="s">
        <v>174</v>
      </c>
      <c r="C4454" s="78"/>
      <c r="D4454" s="78"/>
      <c r="E4454" s="79"/>
      <c r="F4454" s="79"/>
      <c r="G4454" s="79">
        <f>SUM(G4446:G4453)</f>
        <v>3506.6800000000007</v>
      </c>
      <c r="H4454" s="79">
        <f>SUM(H4446:H4453)</f>
        <v>471.91</v>
      </c>
      <c r="I4454" s="79">
        <f>SUM(G4454:H4454)</f>
        <v>3978.5900000000006</v>
      </c>
    </row>
    <row r="4455" spans="1:10" collapsed="1" x14ac:dyDescent="0.2"/>
    <row r="4456" spans="1:10" x14ac:dyDescent="0.2">
      <c r="A4456" s="71">
        <f>+A4442+0.01</f>
        <v>118.12000000000006</v>
      </c>
      <c r="B4456" s="72" t="s">
        <v>1073</v>
      </c>
      <c r="C4456" s="73">
        <v>1</v>
      </c>
      <c r="D4456" s="73" t="s">
        <v>176</v>
      </c>
      <c r="E4456" s="74"/>
      <c r="F4456" s="74"/>
      <c r="G4456" s="74">
        <f>+G4469/C4458</f>
        <v>4382.420000000001</v>
      </c>
      <c r="H4456" s="74">
        <f>+H4469/C4458</f>
        <v>625.96999999999991</v>
      </c>
      <c r="I4456" s="75">
        <f>+H4456+G4456</f>
        <v>5008.3900000000012</v>
      </c>
      <c r="J4456" s="66" t="s">
        <v>167</v>
      </c>
    </row>
    <row r="4457" spans="1:10" hidden="1" outlineLevel="1" x14ac:dyDescent="0.2">
      <c r="A4457" s="55"/>
      <c r="B4457" s="77" t="s">
        <v>1074</v>
      </c>
      <c r="C4457" s="56"/>
      <c r="D4457" s="56"/>
      <c r="E4457" s="57"/>
      <c r="F4457" s="57"/>
      <c r="G4457" s="57"/>
      <c r="H4457" s="57"/>
      <c r="I4457" s="58"/>
      <c r="J4457" s="63"/>
    </row>
    <row r="4458" spans="1:10" hidden="1" outlineLevel="1" x14ac:dyDescent="0.2">
      <c r="A4458" s="55"/>
      <c r="B4458" s="77" t="s">
        <v>169</v>
      </c>
      <c r="C4458" s="78">
        <v>1</v>
      </c>
      <c r="D4458" s="78" t="s">
        <v>176</v>
      </c>
      <c r="E4458" s="57"/>
      <c r="F4458" s="57"/>
      <c r="G4458" s="57"/>
      <c r="H4458" s="57"/>
      <c r="I4458" s="58"/>
      <c r="J4458" s="63"/>
    </row>
    <row r="4459" spans="1:10" hidden="1" outlineLevel="1" x14ac:dyDescent="0.2">
      <c r="A4459" s="55"/>
      <c r="B4459" s="77" t="s">
        <v>170</v>
      </c>
      <c r="C4459" s="78"/>
      <c r="D4459" s="78"/>
      <c r="E4459" s="57"/>
      <c r="F4459" s="57"/>
      <c r="G4459" s="57"/>
      <c r="H4459" s="57"/>
      <c r="I4459" s="58"/>
      <c r="J4459" s="63"/>
    </row>
    <row r="4460" spans="1:10" hidden="1" outlineLevel="1" x14ac:dyDescent="0.2">
      <c r="A4460" s="55"/>
      <c r="B4460" s="76" t="s">
        <v>1033</v>
      </c>
      <c r="C4460" s="78">
        <f>0.0315*1.1</f>
        <v>3.465E-2</v>
      </c>
      <c r="D4460" s="61" t="s">
        <v>196</v>
      </c>
      <c r="E4460" s="79">
        <v>5166.68</v>
      </c>
      <c r="F4460" s="79">
        <v>856.44999999999993</v>
      </c>
      <c r="G4460" s="79">
        <f t="shared" ref="G4460:G4465" si="139">ROUND((C4460*(E4460)),2)</f>
        <v>179.03</v>
      </c>
      <c r="H4460" s="79">
        <f t="shared" ref="H4460:H4465" si="140">ROUND((C4460*(F4460)),2)</f>
        <v>29.68</v>
      </c>
      <c r="I4460" s="58"/>
      <c r="J4460" s="63"/>
    </row>
    <row r="4461" spans="1:10" hidden="1" outlineLevel="1" x14ac:dyDescent="0.2">
      <c r="B4461" s="76" t="s">
        <v>1075</v>
      </c>
      <c r="C4461" s="78">
        <v>1.1000000000000001</v>
      </c>
      <c r="D4461" s="61" t="s">
        <v>176</v>
      </c>
      <c r="E4461" s="79">
        <v>2627.12</v>
      </c>
      <c r="F4461" s="79">
        <v>472.88</v>
      </c>
      <c r="G4461" s="79">
        <f t="shared" si="139"/>
        <v>2889.83</v>
      </c>
      <c r="H4461" s="79">
        <f t="shared" si="140"/>
        <v>520.16999999999996</v>
      </c>
    </row>
    <row r="4462" spans="1:10" hidden="1" outlineLevel="1" x14ac:dyDescent="0.2">
      <c r="B4462" s="76" t="s">
        <v>1035</v>
      </c>
      <c r="C4462" s="85">
        <v>4.4999999999999998E-2</v>
      </c>
      <c r="D4462" s="61" t="s">
        <v>184</v>
      </c>
      <c r="E4462" s="79">
        <v>1016.95</v>
      </c>
      <c r="F4462" s="79">
        <v>183.05</v>
      </c>
      <c r="G4462" s="79">
        <f t="shared" si="139"/>
        <v>45.76</v>
      </c>
      <c r="H4462" s="79">
        <f t="shared" si="140"/>
        <v>8.24</v>
      </c>
    </row>
    <row r="4463" spans="1:10" hidden="1" outlineLevel="1" x14ac:dyDescent="0.2">
      <c r="B4463" s="76" t="s">
        <v>1037</v>
      </c>
      <c r="C4463" s="78">
        <v>0.05</v>
      </c>
      <c r="D4463" s="61" t="s">
        <v>182</v>
      </c>
      <c r="E4463" s="79">
        <v>127.12</v>
      </c>
      <c r="F4463" s="79">
        <v>22.88</v>
      </c>
      <c r="G4463" s="79">
        <f t="shared" si="139"/>
        <v>6.36</v>
      </c>
      <c r="H4463" s="79">
        <f t="shared" si="140"/>
        <v>1.1399999999999999</v>
      </c>
    </row>
    <row r="4464" spans="1:10" hidden="1" outlineLevel="1" x14ac:dyDescent="0.2">
      <c r="B4464" s="76" t="s">
        <v>1051</v>
      </c>
      <c r="C4464" s="78">
        <v>1</v>
      </c>
      <c r="D4464" s="61" t="s">
        <v>176</v>
      </c>
      <c r="E4464" s="79">
        <v>296.61</v>
      </c>
      <c r="F4464" s="79">
        <v>53.39</v>
      </c>
      <c r="G4464" s="79">
        <f t="shared" si="139"/>
        <v>296.61</v>
      </c>
      <c r="H4464" s="79">
        <f t="shared" si="140"/>
        <v>53.39</v>
      </c>
    </row>
    <row r="4465" spans="1:10" hidden="1" outlineLevel="1" x14ac:dyDescent="0.2">
      <c r="B4465" s="76" t="s">
        <v>1036</v>
      </c>
      <c r="C4465" s="78">
        <v>2.5</v>
      </c>
      <c r="D4465" s="61" t="s">
        <v>158</v>
      </c>
      <c r="E4465" s="79">
        <v>29.66</v>
      </c>
      <c r="F4465" s="79">
        <v>5.34</v>
      </c>
      <c r="G4465" s="79">
        <f t="shared" si="139"/>
        <v>74.150000000000006</v>
      </c>
      <c r="H4465" s="79">
        <f t="shared" si="140"/>
        <v>13.35</v>
      </c>
    </row>
    <row r="4466" spans="1:10" hidden="1" outlineLevel="1" x14ac:dyDescent="0.2">
      <c r="B4466" s="76" t="s">
        <v>1027</v>
      </c>
      <c r="C4466" s="78">
        <v>1</v>
      </c>
      <c r="D4466" s="61" t="s">
        <v>172</v>
      </c>
      <c r="E4466" s="79">
        <v>102.3</v>
      </c>
      <c r="F4466" s="79">
        <v>0</v>
      </c>
      <c r="G4466" s="79">
        <f>+E4466</f>
        <v>102.3</v>
      </c>
      <c r="H4466" s="79">
        <v>0</v>
      </c>
    </row>
    <row r="4467" spans="1:10" hidden="1" outlineLevel="1" x14ac:dyDescent="0.2">
      <c r="A4467" s="55"/>
      <c r="B4467" s="77" t="s">
        <v>697</v>
      </c>
      <c r="C4467" s="78"/>
      <c r="D4467" s="78"/>
      <c r="E4467" s="57"/>
      <c r="F4467" s="57"/>
      <c r="G4467" s="57"/>
      <c r="H4467" s="57"/>
      <c r="I4467" s="58"/>
      <c r="J4467" s="63"/>
    </row>
    <row r="4468" spans="1:10" hidden="1" outlineLevel="1" x14ac:dyDescent="0.2">
      <c r="B4468" s="76" t="s">
        <v>1069</v>
      </c>
      <c r="C4468" s="78">
        <v>1</v>
      </c>
      <c r="D4468" s="61" t="s">
        <v>176</v>
      </c>
      <c r="E4468" s="79">
        <v>788.37894736842111</v>
      </c>
      <c r="F4468" s="79">
        <v>0</v>
      </c>
      <c r="G4468" s="79">
        <f>ROUND((C4468*(E4468)),2)</f>
        <v>788.38</v>
      </c>
      <c r="H4468" s="79">
        <f>ROUND((C4468*(F4468)),2)</f>
        <v>0</v>
      </c>
    </row>
    <row r="4469" spans="1:10" hidden="1" outlineLevel="1" x14ac:dyDescent="0.2">
      <c r="B4469" s="76" t="s">
        <v>174</v>
      </c>
      <c r="C4469" s="78"/>
      <c r="D4469" s="78"/>
      <c r="E4469" s="79"/>
      <c r="F4469" s="79"/>
      <c r="G4469" s="79">
        <f>SUM(G4460:G4468)</f>
        <v>4382.420000000001</v>
      </c>
      <c r="H4469" s="79">
        <f>SUM(H4460:H4468)</f>
        <v>625.96999999999991</v>
      </c>
      <c r="I4469" s="79">
        <f>SUM(G4469:H4469)</f>
        <v>5008.3900000000012</v>
      </c>
    </row>
    <row r="4470" spans="1:10" collapsed="1" x14ac:dyDescent="0.2"/>
    <row r="4471" spans="1:10" x14ac:dyDescent="0.2">
      <c r="A4471" s="67">
        <v>119</v>
      </c>
      <c r="B4471" s="68" t="s">
        <v>1076</v>
      </c>
      <c r="C4471" s="69"/>
      <c r="D4471" s="69"/>
      <c r="E4471" s="69"/>
      <c r="F4471" s="69"/>
      <c r="G4471" s="69"/>
      <c r="H4471" s="69"/>
      <c r="I4471" s="69"/>
      <c r="J4471" s="70"/>
    </row>
    <row r="4472" spans="1:10" x14ac:dyDescent="0.2">
      <c r="A4472" s="71">
        <f>+A4471+0.01</f>
        <v>119.01</v>
      </c>
      <c r="B4472" s="72" t="s">
        <v>1077</v>
      </c>
      <c r="C4472" s="73">
        <v>1</v>
      </c>
      <c r="D4472" s="73" t="s">
        <v>255</v>
      </c>
      <c r="E4472" s="74"/>
      <c r="F4472" s="74"/>
      <c r="G4472" s="74">
        <f>+G4484/C4474</f>
        <v>298.26</v>
      </c>
      <c r="H4472" s="74">
        <f>+H4484/C4474</f>
        <v>27.71</v>
      </c>
      <c r="I4472" s="75">
        <f>+H4472+G4472</f>
        <v>325.96999999999997</v>
      </c>
      <c r="J4472" s="66" t="s">
        <v>167</v>
      </c>
    </row>
    <row r="4473" spans="1:10" hidden="1" outlineLevel="1" x14ac:dyDescent="0.2">
      <c r="A4473" s="55"/>
      <c r="B4473" s="77" t="s">
        <v>1078</v>
      </c>
      <c r="C4473" s="56"/>
      <c r="D4473" s="56"/>
      <c r="E4473" s="57"/>
      <c r="F4473" s="57"/>
      <c r="G4473" s="57"/>
      <c r="H4473" s="57"/>
      <c r="I4473" s="58"/>
      <c r="J4473" s="63"/>
    </row>
    <row r="4474" spans="1:10" hidden="1" outlineLevel="1" x14ac:dyDescent="0.2">
      <c r="A4474" s="55"/>
      <c r="B4474" s="77" t="s">
        <v>169</v>
      </c>
      <c r="C4474" s="78">
        <v>1</v>
      </c>
      <c r="D4474" s="78" t="s">
        <v>255</v>
      </c>
      <c r="E4474" s="57"/>
      <c r="F4474" s="57"/>
      <c r="G4474" s="57"/>
      <c r="H4474" s="57"/>
      <c r="I4474" s="58"/>
      <c r="J4474" s="63"/>
    </row>
    <row r="4475" spans="1:10" hidden="1" outlineLevel="1" x14ac:dyDescent="0.2">
      <c r="A4475" s="55"/>
      <c r="B4475" s="77" t="s">
        <v>170</v>
      </c>
      <c r="C4475" s="78"/>
      <c r="D4475" s="78"/>
      <c r="E4475" s="57"/>
      <c r="F4475" s="57"/>
      <c r="G4475" s="57"/>
      <c r="H4475" s="57"/>
      <c r="I4475" s="58"/>
      <c r="J4475" s="63"/>
    </row>
    <row r="4476" spans="1:10" hidden="1" outlineLevel="1" x14ac:dyDescent="0.2">
      <c r="A4476" s="55"/>
      <c r="B4476" s="76" t="s">
        <v>1033</v>
      </c>
      <c r="C4476" s="83">
        <f>ROUND((0.0315*0.07*1*1.1),4)</f>
        <v>2.3999999999999998E-3</v>
      </c>
      <c r="D4476" s="61" t="s">
        <v>196</v>
      </c>
      <c r="E4476" s="79">
        <v>5166.68</v>
      </c>
      <c r="F4476" s="79">
        <v>856.44999999999993</v>
      </c>
      <c r="G4476" s="79">
        <f>ROUND((C4476*(E4476)),2)</f>
        <v>12.4</v>
      </c>
      <c r="H4476" s="79">
        <f>ROUND((C4476*(F4476)),2)</f>
        <v>2.06</v>
      </c>
      <c r="I4476" s="58"/>
      <c r="J4476" s="63"/>
    </row>
    <row r="4477" spans="1:10" hidden="1" outlineLevel="1" x14ac:dyDescent="0.2">
      <c r="B4477" s="76" t="s">
        <v>1034</v>
      </c>
      <c r="C4477" s="78">
        <v>0.05</v>
      </c>
      <c r="D4477" s="61" t="s">
        <v>176</v>
      </c>
      <c r="E4477" s="79">
        <v>805.08</v>
      </c>
      <c r="F4477" s="79">
        <v>144.91</v>
      </c>
      <c r="G4477" s="79">
        <f>ROUND((C4477*(E4477)),2)</f>
        <v>40.25</v>
      </c>
      <c r="H4477" s="79">
        <f>ROUND((C4477*(F4477)),2)</f>
        <v>7.25</v>
      </c>
    </row>
    <row r="4478" spans="1:10" hidden="1" outlineLevel="1" x14ac:dyDescent="0.2">
      <c r="B4478" s="76" t="s">
        <v>1035</v>
      </c>
      <c r="C4478" s="85">
        <v>3.0000000000000001E-3</v>
      </c>
      <c r="D4478" s="61" t="s">
        <v>184</v>
      </c>
      <c r="E4478" s="79">
        <v>1016.95</v>
      </c>
      <c r="F4478" s="79">
        <v>183.05</v>
      </c>
      <c r="G4478" s="79">
        <f>ROUND((C4478*(E4478)),2)</f>
        <v>3.05</v>
      </c>
      <c r="H4478" s="79">
        <f>ROUND((C4478*(F4478)),2)</f>
        <v>0.55000000000000004</v>
      </c>
    </row>
    <row r="4479" spans="1:10" hidden="1" outlineLevel="1" x14ac:dyDescent="0.2">
      <c r="B4479" s="76" t="s">
        <v>1036</v>
      </c>
      <c r="C4479" s="78">
        <v>3.33</v>
      </c>
      <c r="D4479" s="61" t="s">
        <v>158</v>
      </c>
      <c r="E4479" s="79">
        <v>29.66</v>
      </c>
      <c r="F4479" s="79">
        <v>5.34</v>
      </c>
      <c r="G4479" s="79">
        <f>ROUND((C4479*(E4479)),2)</f>
        <v>98.77</v>
      </c>
      <c r="H4479" s="79">
        <f>ROUND((C4479*(F4479)),2)</f>
        <v>17.78</v>
      </c>
    </row>
    <row r="4480" spans="1:10" hidden="1" outlineLevel="1" x14ac:dyDescent="0.2">
      <c r="B4480" s="76" t="s">
        <v>1037</v>
      </c>
      <c r="C4480" s="85">
        <v>3.0000000000000001E-3</v>
      </c>
      <c r="D4480" s="61" t="s">
        <v>182</v>
      </c>
      <c r="E4480" s="79">
        <v>127.12</v>
      </c>
      <c r="F4480" s="79">
        <v>22.88</v>
      </c>
      <c r="G4480" s="79">
        <f>ROUND((C4480*(E4480)),2)</f>
        <v>0.38</v>
      </c>
      <c r="H4480" s="79">
        <f>ROUND((C4480*(F4480)),2)</f>
        <v>7.0000000000000007E-2</v>
      </c>
    </row>
    <row r="4481" spans="1:10" hidden="1" outlineLevel="1" x14ac:dyDescent="0.2">
      <c r="B4481" s="76" t="s">
        <v>1027</v>
      </c>
      <c r="C4481" s="78">
        <v>1</v>
      </c>
      <c r="D4481" s="61" t="s">
        <v>172</v>
      </c>
      <c r="E4481" s="79">
        <v>1.43</v>
      </c>
      <c r="F4481" s="79">
        <v>0</v>
      </c>
      <c r="G4481" s="79">
        <f>+E4481</f>
        <v>1.43</v>
      </c>
      <c r="H4481" s="79">
        <v>0</v>
      </c>
    </row>
    <row r="4482" spans="1:10" hidden="1" outlineLevel="1" x14ac:dyDescent="0.2">
      <c r="A4482" s="55"/>
      <c r="B4482" s="77" t="s">
        <v>697</v>
      </c>
      <c r="C4482" s="78"/>
      <c r="D4482" s="78"/>
      <c r="E4482" s="57"/>
      <c r="F4482" s="57"/>
      <c r="G4482" s="57"/>
      <c r="H4482" s="57"/>
      <c r="I4482" s="58"/>
      <c r="J4482" s="63"/>
    </row>
    <row r="4483" spans="1:10" hidden="1" outlineLevel="1" x14ac:dyDescent="0.2">
      <c r="B4483" s="76" t="s">
        <v>1079</v>
      </c>
      <c r="C4483" s="78">
        <v>1</v>
      </c>
      <c r="D4483" s="61" t="s">
        <v>255</v>
      </c>
      <c r="E4483" s="79">
        <v>141.97999999999999</v>
      </c>
      <c r="F4483" s="79">
        <v>0</v>
      </c>
      <c r="G4483" s="79">
        <f>ROUND((C4483*(E4483)),2)</f>
        <v>141.97999999999999</v>
      </c>
      <c r="H4483" s="79">
        <f>ROUND((C4483*(F4483)),2)</f>
        <v>0</v>
      </c>
    </row>
    <row r="4484" spans="1:10" hidden="1" outlineLevel="1" x14ac:dyDescent="0.2">
      <c r="B4484" s="76" t="s">
        <v>174</v>
      </c>
      <c r="C4484" s="78"/>
      <c r="D4484" s="78"/>
      <c r="E4484" s="79"/>
      <c r="F4484" s="79"/>
      <c r="G4484" s="79">
        <f>SUM(G4476:G4483)</f>
        <v>298.26</v>
      </c>
      <c r="H4484" s="79">
        <f>SUM(H4476:H4483)</f>
        <v>27.71</v>
      </c>
      <c r="I4484" s="79">
        <f>SUM(G4484:H4484)</f>
        <v>325.96999999999997</v>
      </c>
    </row>
    <row r="4485" spans="1:10" collapsed="1" x14ac:dyDescent="0.2"/>
    <row r="4486" spans="1:10" x14ac:dyDescent="0.2">
      <c r="A4486" s="71">
        <f>+A4472+0.01</f>
        <v>119.02000000000001</v>
      </c>
      <c r="B4486" s="72" t="s">
        <v>1080</v>
      </c>
      <c r="C4486" s="73">
        <v>1</v>
      </c>
      <c r="D4486" s="73" t="s">
        <v>255</v>
      </c>
      <c r="E4486" s="74"/>
      <c r="F4486" s="74"/>
      <c r="G4486" s="74">
        <f>+G4498/C4488</f>
        <v>318</v>
      </c>
      <c r="H4486" s="74">
        <f>+H4498/C4488</f>
        <v>31.14</v>
      </c>
      <c r="I4486" s="75">
        <f>+H4486+G4486</f>
        <v>349.14</v>
      </c>
      <c r="J4486" s="66" t="s">
        <v>167</v>
      </c>
    </row>
    <row r="4487" spans="1:10" hidden="1" outlineLevel="1" x14ac:dyDescent="0.2">
      <c r="A4487" s="55"/>
      <c r="B4487" s="77" t="s">
        <v>1081</v>
      </c>
      <c r="C4487" s="56"/>
      <c r="D4487" s="56"/>
      <c r="E4487" s="57"/>
      <c r="F4487" s="57"/>
      <c r="G4487" s="57"/>
      <c r="H4487" s="57"/>
      <c r="I4487" s="58"/>
      <c r="J4487" s="63"/>
    </row>
    <row r="4488" spans="1:10" hidden="1" outlineLevel="1" x14ac:dyDescent="0.2">
      <c r="A4488" s="55"/>
      <c r="B4488" s="77" t="s">
        <v>169</v>
      </c>
      <c r="C4488" s="78">
        <v>1</v>
      </c>
      <c r="D4488" s="78" t="s">
        <v>255</v>
      </c>
      <c r="E4488" s="57"/>
      <c r="F4488" s="57"/>
      <c r="G4488" s="57"/>
      <c r="H4488" s="57"/>
      <c r="I4488" s="58"/>
      <c r="J4488" s="63"/>
    </row>
    <row r="4489" spans="1:10" hidden="1" outlineLevel="1" x14ac:dyDescent="0.2">
      <c r="A4489" s="55"/>
      <c r="B4489" s="77" t="s">
        <v>170</v>
      </c>
      <c r="C4489" s="78"/>
      <c r="D4489" s="78"/>
      <c r="E4489" s="57"/>
      <c r="F4489" s="57"/>
      <c r="G4489" s="57"/>
      <c r="H4489" s="57"/>
      <c r="I4489" s="58"/>
      <c r="J4489" s="63"/>
    </row>
    <row r="4490" spans="1:10" hidden="1" outlineLevel="1" x14ac:dyDescent="0.2">
      <c r="A4490" s="55"/>
      <c r="B4490" s="76" t="s">
        <v>1033</v>
      </c>
      <c r="C4490" s="83">
        <f>ROUND((0.0315*0.07*1*1.1),4)</f>
        <v>2.3999999999999998E-3</v>
      </c>
      <c r="D4490" s="61" t="s">
        <v>196</v>
      </c>
      <c r="E4490" s="79">
        <v>5166.68</v>
      </c>
      <c r="F4490" s="79">
        <v>856.44999999999993</v>
      </c>
      <c r="G4490" s="79">
        <f>ROUND((C4490*(E4490)),2)</f>
        <v>12.4</v>
      </c>
      <c r="H4490" s="79">
        <f>ROUND((C4490*(F4490)),2)</f>
        <v>2.06</v>
      </c>
      <c r="I4490" s="58"/>
      <c r="J4490" s="63"/>
    </row>
    <row r="4491" spans="1:10" hidden="1" outlineLevel="1" x14ac:dyDescent="0.2">
      <c r="B4491" s="76" t="s">
        <v>1041</v>
      </c>
      <c r="C4491" s="78">
        <v>0.05</v>
      </c>
      <c r="D4491" s="61" t="s">
        <v>176</v>
      </c>
      <c r="E4491" s="79">
        <v>1186.44</v>
      </c>
      <c r="F4491" s="79">
        <v>213.56</v>
      </c>
      <c r="G4491" s="79">
        <f>ROUND((C4491*(E4491)),2)</f>
        <v>59.32</v>
      </c>
      <c r="H4491" s="79">
        <f>ROUND((C4491*(F4491)),2)</f>
        <v>10.68</v>
      </c>
    </row>
    <row r="4492" spans="1:10" hidden="1" outlineLevel="1" x14ac:dyDescent="0.2">
      <c r="B4492" s="76" t="s">
        <v>1035</v>
      </c>
      <c r="C4492" s="85">
        <v>3.0000000000000001E-3</v>
      </c>
      <c r="D4492" s="61" t="s">
        <v>184</v>
      </c>
      <c r="E4492" s="79">
        <v>1016.95</v>
      </c>
      <c r="F4492" s="79">
        <v>183.05</v>
      </c>
      <c r="G4492" s="79">
        <f>ROUND((C4492*(E4492)),2)</f>
        <v>3.05</v>
      </c>
      <c r="H4492" s="79">
        <f>ROUND((C4492*(F4492)),2)</f>
        <v>0.55000000000000004</v>
      </c>
    </row>
    <row r="4493" spans="1:10" hidden="1" outlineLevel="1" x14ac:dyDescent="0.2">
      <c r="B4493" s="76" t="s">
        <v>1036</v>
      </c>
      <c r="C4493" s="78">
        <v>3.33</v>
      </c>
      <c r="D4493" s="61" t="s">
        <v>158</v>
      </c>
      <c r="E4493" s="79">
        <v>29.66</v>
      </c>
      <c r="F4493" s="79">
        <v>5.34</v>
      </c>
      <c r="G4493" s="79">
        <f>ROUND((C4493*(E4493)),2)</f>
        <v>98.77</v>
      </c>
      <c r="H4493" s="79">
        <f>ROUND((C4493*(F4493)),2)</f>
        <v>17.78</v>
      </c>
    </row>
    <row r="4494" spans="1:10" hidden="1" outlineLevel="1" x14ac:dyDescent="0.2">
      <c r="B4494" s="76" t="s">
        <v>1037</v>
      </c>
      <c r="C4494" s="85">
        <v>3.0000000000000001E-3</v>
      </c>
      <c r="D4494" s="61" t="s">
        <v>182</v>
      </c>
      <c r="E4494" s="79">
        <v>127.12</v>
      </c>
      <c r="F4494" s="79">
        <v>22.88</v>
      </c>
      <c r="G4494" s="79">
        <f>ROUND((C4494*(E4494)),2)</f>
        <v>0.38</v>
      </c>
      <c r="H4494" s="79">
        <f>ROUND((C4494*(F4494)),2)</f>
        <v>7.0000000000000007E-2</v>
      </c>
    </row>
    <row r="4495" spans="1:10" hidden="1" outlineLevel="1" x14ac:dyDescent="0.2">
      <c r="B4495" s="76" t="s">
        <v>1027</v>
      </c>
      <c r="C4495" s="78">
        <v>1</v>
      </c>
      <c r="D4495" s="61" t="s">
        <v>172</v>
      </c>
      <c r="E4495" s="79">
        <v>2.1</v>
      </c>
      <c r="F4495" s="79">
        <v>0</v>
      </c>
      <c r="G4495" s="79">
        <f>+E4495</f>
        <v>2.1</v>
      </c>
      <c r="H4495" s="79">
        <v>0</v>
      </c>
    </row>
    <row r="4496" spans="1:10" hidden="1" outlineLevel="1" x14ac:dyDescent="0.2">
      <c r="A4496" s="55"/>
      <c r="B4496" s="77" t="s">
        <v>697</v>
      </c>
      <c r="C4496" s="78"/>
      <c r="D4496" s="78"/>
      <c r="E4496" s="57"/>
      <c r="F4496" s="57"/>
      <c r="G4496" s="57"/>
      <c r="H4496" s="57"/>
      <c r="I4496" s="58"/>
      <c r="J4496" s="63"/>
    </row>
    <row r="4497" spans="1:10" hidden="1" outlineLevel="1" x14ac:dyDescent="0.2">
      <c r="B4497" s="76" t="s">
        <v>1079</v>
      </c>
      <c r="C4497" s="78">
        <v>1</v>
      </c>
      <c r="D4497" s="61" t="s">
        <v>255</v>
      </c>
      <c r="E4497" s="79">
        <v>141.97999999999999</v>
      </c>
      <c r="F4497" s="79">
        <v>0</v>
      </c>
      <c r="G4497" s="79">
        <f>ROUND((C4497*(E4497)),2)</f>
        <v>141.97999999999999</v>
      </c>
      <c r="H4497" s="79">
        <f>ROUND((C4497*(F4497)),2)</f>
        <v>0</v>
      </c>
    </row>
    <row r="4498" spans="1:10" hidden="1" outlineLevel="1" x14ac:dyDescent="0.2">
      <c r="B4498" s="76" t="s">
        <v>174</v>
      </c>
      <c r="C4498" s="78"/>
      <c r="D4498" s="78"/>
      <c r="E4498" s="79"/>
      <c r="F4498" s="79"/>
      <c r="G4498" s="79">
        <f>SUM(G4490:G4497)</f>
        <v>318</v>
      </c>
      <c r="H4498" s="79">
        <f>SUM(H4490:H4497)</f>
        <v>31.14</v>
      </c>
      <c r="I4498" s="79">
        <f>SUM(G4498:H4498)</f>
        <v>349.14</v>
      </c>
    </row>
    <row r="4499" spans="1:10" collapsed="1" x14ac:dyDescent="0.2"/>
    <row r="4500" spans="1:10" x14ac:dyDescent="0.2">
      <c r="A4500" s="71">
        <f>+A4486+0.01</f>
        <v>119.03000000000002</v>
      </c>
      <c r="B4500" s="72" t="s">
        <v>1082</v>
      </c>
      <c r="C4500" s="73">
        <v>1</v>
      </c>
      <c r="D4500" s="73" t="s">
        <v>255</v>
      </c>
      <c r="E4500" s="74"/>
      <c r="F4500" s="74"/>
      <c r="G4500" s="74">
        <f>+G4512/C4502</f>
        <v>382.92999999999995</v>
      </c>
      <c r="H4500" s="74">
        <f>+H4512/C4502</f>
        <v>42.43</v>
      </c>
      <c r="I4500" s="75">
        <f>+H4500+G4500</f>
        <v>425.35999999999996</v>
      </c>
      <c r="J4500" s="66" t="s">
        <v>167</v>
      </c>
    </row>
    <row r="4501" spans="1:10" hidden="1" outlineLevel="1" x14ac:dyDescent="0.2">
      <c r="A4501" s="55"/>
      <c r="B4501" s="77" t="s">
        <v>1083</v>
      </c>
      <c r="C4501" s="56"/>
      <c r="D4501" s="56"/>
      <c r="E4501" s="57"/>
      <c r="F4501" s="57"/>
      <c r="G4501" s="57"/>
      <c r="H4501" s="57"/>
      <c r="I4501" s="58"/>
      <c r="J4501" s="63"/>
    </row>
    <row r="4502" spans="1:10" hidden="1" outlineLevel="1" x14ac:dyDescent="0.2">
      <c r="A4502" s="55"/>
      <c r="B4502" s="77" t="s">
        <v>169</v>
      </c>
      <c r="C4502" s="78">
        <v>1</v>
      </c>
      <c r="D4502" s="78" t="s">
        <v>255</v>
      </c>
      <c r="E4502" s="57"/>
      <c r="F4502" s="57"/>
      <c r="G4502" s="57"/>
      <c r="H4502" s="57"/>
      <c r="I4502" s="58"/>
      <c r="J4502" s="63"/>
    </row>
    <row r="4503" spans="1:10" hidden="1" outlineLevel="1" x14ac:dyDescent="0.2">
      <c r="A4503" s="55"/>
      <c r="B4503" s="77" t="s">
        <v>170</v>
      </c>
      <c r="C4503" s="78"/>
      <c r="D4503" s="78"/>
      <c r="E4503" s="57"/>
      <c r="F4503" s="57"/>
      <c r="G4503" s="57"/>
      <c r="H4503" s="57"/>
      <c r="I4503" s="58"/>
      <c r="J4503" s="63"/>
    </row>
    <row r="4504" spans="1:10" hidden="1" outlineLevel="1" x14ac:dyDescent="0.2">
      <c r="A4504" s="55"/>
      <c r="B4504" s="76" t="s">
        <v>1033</v>
      </c>
      <c r="C4504" s="83">
        <f>ROUND((0.0315*0.07*1*1.1),4)</f>
        <v>2.3999999999999998E-3</v>
      </c>
      <c r="D4504" s="61" t="s">
        <v>196</v>
      </c>
      <c r="E4504" s="79">
        <v>5166.68</v>
      </c>
      <c r="F4504" s="79">
        <v>856.44999999999993</v>
      </c>
      <c r="G4504" s="79">
        <f>ROUND((C4504*(E4504)),2)</f>
        <v>12.4</v>
      </c>
      <c r="H4504" s="79">
        <f>ROUND((C4504*(F4504)),2)</f>
        <v>2.06</v>
      </c>
      <c r="I4504" s="58"/>
      <c r="J4504" s="63"/>
    </row>
    <row r="4505" spans="1:10" hidden="1" outlineLevel="1" x14ac:dyDescent="0.2">
      <c r="B4505" s="76" t="s">
        <v>1044</v>
      </c>
      <c r="C4505" s="78">
        <v>0.08</v>
      </c>
      <c r="D4505" s="61" t="s">
        <v>176</v>
      </c>
      <c r="E4505" s="79">
        <v>1525.42</v>
      </c>
      <c r="F4505" s="79">
        <v>274.58</v>
      </c>
      <c r="G4505" s="79">
        <f>ROUND((C4505*(E4505)),2)</f>
        <v>122.03</v>
      </c>
      <c r="H4505" s="79">
        <f>ROUND((C4505*(F4505)),2)</f>
        <v>21.97</v>
      </c>
    </row>
    <row r="4506" spans="1:10" hidden="1" outlineLevel="1" x14ac:dyDescent="0.2">
      <c r="B4506" s="76" t="s">
        <v>1035</v>
      </c>
      <c r="C4506" s="85">
        <v>3.0000000000000001E-3</v>
      </c>
      <c r="D4506" s="61" t="s">
        <v>184</v>
      </c>
      <c r="E4506" s="79">
        <v>1016.95</v>
      </c>
      <c r="F4506" s="79">
        <v>183.05</v>
      </c>
      <c r="G4506" s="79">
        <f>ROUND((C4506*(E4506)),2)</f>
        <v>3.05</v>
      </c>
      <c r="H4506" s="79">
        <f>ROUND((C4506*(F4506)),2)</f>
        <v>0.55000000000000004</v>
      </c>
    </row>
    <row r="4507" spans="1:10" hidden="1" outlineLevel="1" x14ac:dyDescent="0.2">
      <c r="B4507" s="76" t="s">
        <v>1036</v>
      </c>
      <c r="C4507" s="78">
        <v>3.33</v>
      </c>
      <c r="D4507" s="61" t="s">
        <v>158</v>
      </c>
      <c r="E4507" s="79">
        <v>29.66</v>
      </c>
      <c r="F4507" s="79">
        <v>5.34</v>
      </c>
      <c r="G4507" s="79">
        <f>ROUND((C4507*(E4507)),2)</f>
        <v>98.77</v>
      </c>
      <c r="H4507" s="79">
        <f>ROUND((C4507*(F4507)),2)</f>
        <v>17.78</v>
      </c>
    </row>
    <row r="4508" spans="1:10" hidden="1" outlineLevel="1" x14ac:dyDescent="0.2">
      <c r="B4508" s="76" t="s">
        <v>1037</v>
      </c>
      <c r="C4508" s="85">
        <v>3.0000000000000001E-3</v>
      </c>
      <c r="D4508" s="61" t="s">
        <v>182</v>
      </c>
      <c r="E4508" s="79">
        <v>127.12</v>
      </c>
      <c r="F4508" s="79">
        <v>22.88</v>
      </c>
      <c r="G4508" s="79">
        <f>ROUND((C4508*(E4508)),2)</f>
        <v>0.38</v>
      </c>
      <c r="H4508" s="79">
        <f>ROUND((C4508*(F4508)),2)</f>
        <v>7.0000000000000007E-2</v>
      </c>
    </row>
    <row r="4509" spans="1:10" hidden="1" outlineLevel="1" x14ac:dyDescent="0.2">
      <c r="B4509" s="76" t="s">
        <v>1027</v>
      </c>
      <c r="C4509" s="78">
        <v>1</v>
      </c>
      <c r="D4509" s="61" t="s">
        <v>172</v>
      </c>
      <c r="E4509" s="79">
        <v>4.32</v>
      </c>
      <c r="F4509" s="79">
        <v>0</v>
      </c>
      <c r="G4509" s="79">
        <f>+E4509</f>
        <v>4.32</v>
      </c>
      <c r="H4509" s="79">
        <v>0</v>
      </c>
    </row>
    <row r="4510" spans="1:10" hidden="1" outlineLevel="1" x14ac:dyDescent="0.2">
      <c r="A4510" s="55"/>
      <c r="B4510" s="77" t="s">
        <v>697</v>
      </c>
      <c r="C4510" s="78"/>
      <c r="D4510" s="78"/>
      <c r="E4510" s="57"/>
      <c r="F4510" s="57"/>
      <c r="G4510" s="57"/>
      <c r="H4510" s="57"/>
      <c r="I4510" s="58"/>
      <c r="J4510" s="63"/>
    </row>
    <row r="4511" spans="1:10" hidden="1" outlineLevel="1" x14ac:dyDescent="0.2">
      <c r="B4511" s="76" t="s">
        <v>1079</v>
      </c>
      <c r="C4511" s="78">
        <v>1</v>
      </c>
      <c r="D4511" s="61" t="s">
        <v>255</v>
      </c>
      <c r="E4511" s="79">
        <v>141.97999999999999</v>
      </c>
      <c r="F4511" s="79">
        <v>0</v>
      </c>
      <c r="G4511" s="79">
        <f>ROUND((C4511*(E4511)),2)</f>
        <v>141.97999999999999</v>
      </c>
      <c r="H4511" s="79">
        <f>ROUND((C4511*(F4511)),2)</f>
        <v>0</v>
      </c>
    </row>
    <row r="4512" spans="1:10" hidden="1" outlineLevel="1" x14ac:dyDescent="0.2">
      <c r="B4512" s="76" t="s">
        <v>174</v>
      </c>
      <c r="C4512" s="78"/>
      <c r="D4512" s="78"/>
      <c r="E4512" s="79"/>
      <c r="F4512" s="79"/>
      <c r="G4512" s="79">
        <f>SUM(G4504:G4511)</f>
        <v>382.92999999999995</v>
      </c>
      <c r="H4512" s="79">
        <f>SUM(H4504:H4511)</f>
        <v>42.43</v>
      </c>
      <c r="I4512" s="79">
        <f>SUM(G4512:H4512)</f>
        <v>425.35999999999996</v>
      </c>
    </row>
    <row r="4513" spans="1:10" collapsed="1" x14ac:dyDescent="0.2"/>
    <row r="4514" spans="1:10" x14ac:dyDescent="0.2">
      <c r="A4514" s="71">
        <f>+A4500+0.01</f>
        <v>119.04000000000002</v>
      </c>
      <c r="B4514" s="72" t="s">
        <v>1084</v>
      </c>
      <c r="C4514" s="73">
        <v>1</v>
      </c>
      <c r="D4514" s="73" t="s">
        <v>255</v>
      </c>
      <c r="E4514" s="74"/>
      <c r="F4514" s="74"/>
      <c r="G4514" s="74">
        <f>+G4526/C4516</f>
        <v>349.90999999999997</v>
      </c>
      <c r="H4514" s="74">
        <f>+H4526/C4516</f>
        <v>36.660000000000004</v>
      </c>
      <c r="I4514" s="75">
        <f>+H4514+G4514</f>
        <v>386.57</v>
      </c>
      <c r="J4514" s="66" t="s">
        <v>167</v>
      </c>
    </row>
    <row r="4515" spans="1:10" hidden="1" outlineLevel="1" x14ac:dyDescent="0.2">
      <c r="A4515" s="55"/>
      <c r="B4515" s="77" t="s">
        <v>1085</v>
      </c>
      <c r="C4515" s="56"/>
      <c r="D4515" s="56"/>
      <c r="E4515" s="57"/>
      <c r="F4515" s="57"/>
      <c r="G4515" s="57"/>
      <c r="H4515" s="57"/>
      <c r="I4515" s="58"/>
      <c r="J4515" s="63"/>
    </row>
    <row r="4516" spans="1:10" hidden="1" outlineLevel="1" x14ac:dyDescent="0.2">
      <c r="A4516" s="55"/>
      <c r="B4516" s="77" t="s">
        <v>169</v>
      </c>
      <c r="C4516" s="78">
        <v>1</v>
      </c>
      <c r="D4516" s="78" t="s">
        <v>255</v>
      </c>
      <c r="E4516" s="57"/>
      <c r="F4516" s="57"/>
      <c r="G4516" s="57"/>
      <c r="H4516" s="57"/>
      <c r="I4516" s="58"/>
      <c r="J4516" s="63"/>
    </row>
    <row r="4517" spans="1:10" hidden="1" outlineLevel="1" x14ac:dyDescent="0.2">
      <c r="A4517" s="55"/>
      <c r="B4517" s="77" t="s">
        <v>170</v>
      </c>
      <c r="C4517" s="78"/>
      <c r="D4517" s="78"/>
      <c r="E4517" s="57"/>
      <c r="F4517" s="57"/>
      <c r="G4517" s="57"/>
      <c r="H4517" s="57"/>
      <c r="I4517" s="58"/>
      <c r="J4517" s="63"/>
    </row>
    <row r="4518" spans="1:10" hidden="1" outlineLevel="1" x14ac:dyDescent="0.2">
      <c r="A4518" s="55"/>
      <c r="B4518" s="76" t="s">
        <v>1033</v>
      </c>
      <c r="C4518" s="83">
        <f>ROUND((0.0315*0.08*1*1.1),4)</f>
        <v>2.8E-3</v>
      </c>
      <c r="D4518" s="61" t="s">
        <v>196</v>
      </c>
      <c r="E4518" s="79">
        <v>5166.68</v>
      </c>
      <c r="F4518" s="79">
        <v>856.44999999999993</v>
      </c>
      <c r="G4518" s="79">
        <f>ROUND((C4518*(E4518)),2)</f>
        <v>14.47</v>
      </c>
      <c r="H4518" s="79">
        <f>ROUND((C4518*(F4518)),2)</f>
        <v>2.4</v>
      </c>
      <c r="I4518" s="58"/>
      <c r="J4518" s="63"/>
    </row>
    <row r="4519" spans="1:10" hidden="1" outlineLevel="1" x14ac:dyDescent="0.2">
      <c r="B4519" s="76" t="s">
        <v>1047</v>
      </c>
      <c r="C4519" s="78">
        <v>0.08</v>
      </c>
      <c r="D4519" s="61" t="s">
        <v>176</v>
      </c>
      <c r="E4519" s="79">
        <v>1101.69</v>
      </c>
      <c r="F4519" s="79">
        <v>198.3</v>
      </c>
      <c r="G4519" s="79">
        <f>ROUND((C4519*(E4519)),2)</f>
        <v>88.14</v>
      </c>
      <c r="H4519" s="79">
        <f>ROUND((C4519*(F4519)),2)</f>
        <v>15.86</v>
      </c>
    </row>
    <row r="4520" spans="1:10" hidden="1" outlineLevel="1" x14ac:dyDescent="0.2">
      <c r="B4520" s="76" t="s">
        <v>1035</v>
      </c>
      <c r="C4520" s="85">
        <v>3.0000000000000001E-3</v>
      </c>
      <c r="D4520" s="61" t="s">
        <v>184</v>
      </c>
      <c r="E4520" s="79">
        <v>1016.95</v>
      </c>
      <c r="F4520" s="79">
        <v>183.05</v>
      </c>
      <c r="G4520" s="79">
        <f>ROUND((C4520*(E4520)),2)</f>
        <v>3.05</v>
      </c>
      <c r="H4520" s="79">
        <f>ROUND((C4520*(F4520)),2)</f>
        <v>0.55000000000000004</v>
      </c>
    </row>
    <row r="4521" spans="1:10" hidden="1" outlineLevel="1" x14ac:dyDescent="0.2">
      <c r="B4521" s="76" t="s">
        <v>1036</v>
      </c>
      <c r="C4521" s="78">
        <v>3.33</v>
      </c>
      <c r="D4521" s="61" t="s">
        <v>158</v>
      </c>
      <c r="E4521" s="79">
        <v>29.66</v>
      </c>
      <c r="F4521" s="79">
        <v>5.34</v>
      </c>
      <c r="G4521" s="79">
        <f>ROUND((C4521*(E4521)),2)</f>
        <v>98.77</v>
      </c>
      <c r="H4521" s="79">
        <f>ROUND((C4521*(F4521)),2)</f>
        <v>17.78</v>
      </c>
    </row>
    <row r="4522" spans="1:10" hidden="1" outlineLevel="1" x14ac:dyDescent="0.2">
      <c r="B4522" s="76" t="s">
        <v>1037</v>
      </c>
      <c r="C4522" s="85">
        <v>3.0000000000000001E-3</v>
      </c>
      <c r="D4522" s="61" t="s">
        <v>182</v>
      </c>
      <c r="E4522" s="79">
        <v>127.12</v>
      </c>
      <c r="F4522" s="79">
        <v>22.88</v>
      </c>
      <c r="G4522" s="79">
        <f>ROUND((C4522*(E4522)),2)</f>
        <v>0.38</v>
      </c>
      <c r="H4522" s="79">
        <f>ROUND((C4522*(F4522)),2)</f>
        <v>7.0000000000000007E-2</v>
      </c>
    </row>
    <row r="4523" spans="1:10" hidden="1" outlineLevel="1" x14ac:dyDescent="0.2">
      <c r="B4523" s="76" t="s">
        <v>1027</v>
      </c>
      <c r="C4523" s="78">
        <v>1</v>
      </c>
      <c r="D4523" s="61" t="s">
        <v>172</v>
      </c>
      <c r="E4523" s="79">
        <v>3.12</v>
      </c>
      <c r="F4523" s="79">
        <v>0</v>
      </c>
      <c r="G4523" s="79">
        <f>+E4523</f>
        <v>3.12</v>
      </c>
      <c r="H4523" s="79">
        <v>0</v>
      </c>
    </row>
    <row r="4524" spans="1:10" hidden="1" outlineLevel="1" x14ac:dyDescent="0.2">
      <c r="A4524" s="55"/>
      <c r="B4524" s="77" t="s">
        <v>697</v>
      </c>
      <c r="C4524" s="78"/>
      <c r="D4524" s="78"/>
      <c r="E4524" s="57"/>
      <c r="F4524" s="57"/>
      <c r="G4524" s="57"/>
      <c r="H4524" s="57"/>
      <c r="I4524" s="58"/>
      <c r="J4524" s="63"/>
    </row>
    <row r="4525" spans="1:10" hidden="1" outlineLevel="1" x14ac:dyDescent="0.2">
      <c r="B4525" s="76" t="s">
        <v>1079</v>
      </c>
      <c r="C4525" s="78">
        <v>1</v>
      </c>
      <c r="D4525" s="61" t="s">
        <v>255</v>
      </c>
      <c r="E4525" s="79">
        <v>141.97999999999999</v>
      </c>
      <c r="F4525" s="79">
        <v>0</v>
      </c>
      <c r="G4525" s="79">
        <f>ROUND((C4525*(E4525)),2)</f>
        <v>141.97999999999999</v>
      </c>
      <c r="H4525" s="79">
        <f>ROUND((C4525*(F4525)),2)</f>
        <v>0</v>
      </c>
    </row>
    <row r="4526" spans="1:10" hidden="1" outlineLevel="1" x14ac:dyDescent="0.2">
      <c r="B4526" s="76" t="s">
        <v>174</v>
      </c>
      <c r="C4526" s="78"/>
      <c r="D4526" s="78"/>
      <c r="E4526" s="79"/>
      <c r="F4526" s="79"/>
      <c r="G4526" s="79">
        <f>SUM(G4518:G4525)</f>
        <v>349.90999999999997</v>
      </c>
      <c r="H4526" s="79">
        <f>SUM(H4518:H4525)</f>
        <v>36.660000000000004</v>
      </c>
      <c r="I4526" s="79">
        <f>SUM(G4526:H4526)</f>
        <v>386.57</v>
      </c>
    </row>
    <row r="4527" spans="1:10" collapsed="1" x14ac:dyDescent="0.2"/>
    <row r="4528" spans="1:10" x14ac:dyDescent="0.2">
      <c r="A4528" s="71">
        <f>+A4514+0.01</f>
        <v>119.05000000000003</v>
      </c>
      <c r="B4528" s="72" t="s">
        <v>1086</v>
      </c>
      <c r="C4528" s="73">
        <v>1</v>
      </c>
      <c r="D4528" s="73" t="s">
        <v>255</v>
      </c>
      <c r="E4528" s="74"/>
      <c r="F4528" s="74"/>
      <c r="G4528" s="74">
        <f>+G4540/C4530</f>
        <v>281.61</v>
      </c>
      <c r="H4528" s="74">
        <f>+H4540/C4530</f>
        <v>26.18</v>
      </c>
      <c r="I4528" s="75">
        <f>+H4528+G4528</f>
        <v>307.79000000000002</v>
      </c>
      <c r="J4528" s="66" t="s">
        <v>167</v>
      </c>
    </row>
    <row r="4529" spans="1:10" hidden="1" outlineLevel="1" x14ac:dyDescent="0.2">
      <c r="A4529" s="55"/>
      <c r="B4529" s="77" t="s">
        <v>1087</v>
      </c>
      <c r="C4529" s="56"/>
      <c r="D4529" s="56"/>
      <c r="E4529" s="57"/>
      <c r="F4529" s="57"/>
      <c r="G4529" s="57"/>
      <c r="H4529" s="57"/>
      <c r="I4529" s="58"/>
      <c r="J4529" s="63"/>
    </row>
    <row r="4530" spans="1:10" hidden="1" outlineLevel="1" x14ac:dyDescent="0.2">
      <c r="A4530" s="55"/>
      <c r="B4530" s="77" t="s">
        <v>169</v>
      </c>
      <c r="C4530" s="78">
        <v>1</v>
      </c>
      <c r="D4530" s="78" t="s">
        <v>255</v>
      </c>
      <c r="E4530" s="57"/>
      <c r="F4530" s="57"/>
      <c r="G4530" s="57"/>
      <c r="H4530" s="57"/>
      <c r="I4530" s="58"/>
      <c r="J4530" s="63"/>
    </row>
    <row r="4531" spans="1:10" hidden="1" outlineLevel="1" x14ac:dyDescent="0.2">
      <c r="A4531" s="55"/>
      <c r="B4531" s="77" t="s">
        <v>170</v>
      </c>
      <c r="C4531" s="78"/>
      <c r="D4531" s="78"/>
      <c r="E4531" s="57"/>
      <c r="F4531" s="57"/>
      <c r="G4531" s="57"/>
      <c r="H4531" s="57"/>
      <c r="I4531" s="58"/>
      <c r="J4531" s="63"/>
    </row>
    <row r="4532" spans="1:10" hidden="1" outlineLevel="1" x14ac:dyDescent="0.2">
      <c r="A4532" s="55"/>
      <c r="B4532" s="76" t="s">
        <v>1033</v>
      </c>
      <c r="C4532" s="83">
        <f>ROUND((0.0315*0.07*1*1.1),4)</f>
        <v>2.3999999999999998E-3</v>
      </c>
      <c r="D4532" s="61" t="s">
        <v>196</v>
      </c>
      <c r="E4532" s="79">
        <v>5166.68</v>
      </c>
      <c r="F4532" s="79">
        <v>856.44999999999993</v>
      </c>
      <c r="G4532" s="79">
        <f>ROUND((C4532*(E4532)),2)</f>
        <v>12.4</v>
      </c>
      <c r="H4532" s="79">
        <f>ROUND((C4532*(F4532)),2)</f>
        <v>2.06</v>
      </c>
      <c r="I4532" s="58"/>
      <c r="J4532" s="63"/>
    </row>
    <row r="4533" spans="1:10" hidden="1" outlineLevel="1" x14ac:dyDescent="0.2">
      <c r="B4533" s="76" t="s">
        <v>1050</v>
      </c>
      <c r="C4533" s="78">
        <v>0.05</v>
      </c>
      <c r="D4533" s="61" t="s">
        <v>176</v>
      </c>
      <c r="E4533" s="79">
        <v>635.59</v>
      </c>
      <c r="F4533" s="79">
        <v>114.41</v>
      </c>
      <c r="G4533" s="79">
        <f>ROUND((C4533*(E4533)),2)</f>
        <v>31.78</v>
      </c>
      <c r="H4533" s="79">
        <f>ROUND((C4533*(F4533)),2)</f>
        <v>5.72</v>
      </c>
    </row>
    <row r="4534" spans="1:10" hidden="1" outlineLevel="1" x14ac:dyDescent="0.2">
      <c r="B4534" s="76" t="s">
        <v>1035</v>
      </c>
      <c r="C4534" s="85">
        <v>3.0000000000000001E-3</v>
      </c>
      <c r="D4534" s="61" t="s">
        <v>184</v>
      </c>
      <c r="E4534" s="79">
        <v>1016.95</v>
      </c>
      <c r="F4534" s="79">
        <v>183.05</v>
      </c>
      <c r="G4534" s="79">
        <f>ROUND((C4534*(E4534)),2)</f>
        <v>3.05</v>
      </c>
      <c r="H4534" s="79">
        <f>ROUND((C4534*(F4534)),2)</f>
        <v>0.55000000000000004</v>
      </c>
    </row>
    <row r="4535" spans="1:10" hidden="1" outlineLevel="1" x14ac:dyDescent="0.2">
      <c r="B4535" s="76" t="s">
        <v>1037</v>
      </c>
      <c r="C4535" s="85">
        <v>3.0000000000000001E-3</v>
      </c>
      <c r="D4535" s="61" t="s">
        <v>182</v>
      </c>
      <c r="E4535" s="79">
        <v>127.12</v>
      </c>
      <c r="F4535" s="79">
        <v>22.88</v>
      </c>
      <c r="G4535" s="79">
        <f>ROUND((C4535*(E4535)),2)</f>
        <v>0.38</v>
      </c>
      <c r="H4535" s="79">
        <f>ROUND((C4535*(F4535)),2)</f>
        <v>7.0000000000000007E-2</v>
      </c>
    </row>
    <row r="4536" spans="1:10" hidden="1" outlineLevel="1" x14ac:dyDescent="0.2">
      <c r="B4536" s="76" t="s">
        <v>1052</v>
      </c>
      <c r="C4536" s="78">
        <v>3.33</v>
      </c>
      <c r="D4536" s="61" t="s">
        <v>158</v>
      </c>
      <c r="E4536" s="79">
        <v>29.66</v>
      </c>
      <c r="F4536" s="79">
        <v>5.34</v>
      </c>
      <c r="G4536" s="79">
        <f>ROUND((C4536*(E4536)),2)</f>
        <v>98.77</v>
      </c>
      <c r="H4536" s="79">
        <f>ROUND((C4536*(F4536)),2)</f>
        <v>17.78</v>
      </c>
    </row>
    <row r="4537" spans="1:10" hidden="1" outlineLevel="1" x14ac:dyDescent="0.2">
      <c r="B4537" s="76" t="s">
        <v>1027</v>
      </c>
      <c r="C4537" s="78">
        <v>1</v>
      </c>
      <c r="D4537" s="61" t="s">
        <v>172</v>
      </c>
      <c r="E4537" s="79">
        <v>1.1299999999999999</v>
      </c>
      <c r="F4537" s="79">
        <v>0</v>
      </c>
      <c r="G4537" s="79">
        <f>+E4537</f>
        <v>1.1299999999999999</v>
      </c>
      <c r="H4537" s="79">
        <v>0</v>
      </c>
    </row>
    <row r="4538" spans="1:10" hidden="1" outlineLevel="1" x14ac:dyDescent="0.2">
      <c r="A4538" s="55"/>
      <c r="B4538" s="77" t="s">
        <v>697</v>
      </c>
      <c r="C4538" s="78"/>
      <c r="D4538" s="78"/>
      <c r="E4538" s="57"/>
      <c r="F4538" s="57"/>
      <c r="G4538" s="57"/>
      <c r="H4538" s="57"/>
      <c r="I4538" s="58"/>
      <c r="J4538" s="63"/>
    </row>
    <row r="4539" spans="1:10" hidden="1" outlineLevel="1" x14ac:dyDescent="0.2">
      <c r="B4539" s="76" t="s">
        <v>1079</v>
      </c>
      <c r="C4539" s="78">
        <v>1</v>
      </c>
      <c r="D4539" s="61" t="s">
        <v>255</v>
      </c>
      <c r="E4539" s="79">
        <v>134.1</v>
      </c>
      <c r="F4539" s="79">
        <v>0</v>
      </c>
      <c r="G4539" s="79">
        <f>ROUND((C4539*(E4539)),2)</f>
        <v>134.1</v>
      </c>
      <c r="H4539" s="79">
        <f>ROUND((C4539*(F4539)),2)</f>
        <v>0</v>
      </c>
    </row>
    <row r="4540" spans="1:10" hidden="1" outlineLevel="1" x14ac:dyDescent="0.2">
      <c r="B4540" s="76" t="s">
        <v>174</v>
      </c>
      <c r="C4540" s="78"/>
      <c r="D4540" s="78"/>
      <c r="E4540" s="79"/>
      <c r="F4540" s="79"/>
      <c r="G4540" s="79">
        <f>SUM(G4532:G4539)</f>
        <v>281.61</v>
      </c>
      <c r="H4540" s="79">
        <f>SUM(H4532:H4539)</f>
        <v>26.18</v>
      </c>
      <c r="I4540" s="79">
        <f>SUM(G4540:H4540)</f>
        <v>307.79000000000002</v>
      </c>
    </row>
    <row r="4541" spans="1:10" collapsed="1" x14ac:dyDescent="0.2"/>
    <row r="4542" spans="1:10" x14ac:dyDescent="0.2">
      <c r="A4542" s="71">
        <f>+A4528+0.01</f>
        <v>119.06000000000003</v>
      </c>
      <c r="B4542" s="72" t="s">
        <v>1088</v>
      </c>
      <c r="C4542" s="73">
        <v>1</v>
      </c>
      <c r="D4542" s="73" t="s">
        <v>255</v>
      </c>
      <c r="E4542" s="74"/>
      <c r="F4542" s="74"/>
      <c r="G4542" s="74">
        <f>+G4554/C4544</f>
        <v>291.47000000000003</v>
      </c>
      <c r="H4542" s="74">
        <f>+H4554/C4544</f>
        <v>27.900000000000002</v>
      </c>
      <c r="I4542" s="75">
        <f>+H4542+G4542</f>
        <v>319.37</v>
      </c>
      <c r="J4542" s="66" t="s">
        <v>167</v>
      </c>
    </row>
    <row r="4543" spans="1:10" hidden="1" outlineLevel="1" x14ac:dyDescent="0.2">
      <c r="A4543" s="55"/>
      <c r="B4543" s="77" t="s">
        <v>1089</v>
      </c>
      <c r="C4543" s="56"/>
      <c r="D4543" s="56"/>
      <c r="E4543" s="57"/>
      <c r="F4543" s="57"/>
      <c r="G4543" s="57"/>
      <c r="H4543" s="57"/>
      <c r="I4543" s="58"/>
      <c r="J4543" s="63"/>
    </row>
    <row r="4544" spans="1:10" hidden="1" outlineLevel="1" x14ac:dyDescent="0.2">
      <c r="A4544" s="55"/>
      <c r="B4544" s="77" t="s">
        <v>169</v>
      </c>
      <c r="C4544" s="78">
        <v>1</v>
      </c>
      <c r="D4544" s="78" t="s">
        <v>255</v>
      </c>
      <c r="E4544" s="57"/>
      <c r="F4544" s="57"/>
      <c r="G4544" s="57"/>
      <c r="H4544" s="57"/>
      <c r="I4544" s="58"/>
      <c r="J4544" s="63"/>
    </row>
    <row r="4545" spans="1:10" hidden="1" outlineLevel="1" x14ac:dyDescent="0.2">
      <c r="A4545" s="55"/>
      <c r="B4545" s="77" t="s">
        <v>170</v>
      </c>
      <c r="C4545" s="78"/>
      <c r="D4545" s="78"/>
      <c r="E4545" s="57"/>
      <c r="F4545" s="57"/>
      <c r="G4545" s="57"/>
      <c r="H4545" s="57"/>
      <c r="I4545" s="58"/>
      <c r="J4545" s="63"/>
    </row>
    <row r="4546" spans="1:10" hidden="1" outlineLevel="1" x14ac:dyDescent="0.2">
      <c r="A4546" s="55"/>
      <c r="B4546" s="76" t="s">
        <v>1033</v>
      </c>
      <c r="C4546" s="83">
        <f>ROUND((0.0315*0.07*1*1.1),4)</f>
        <v>2.3999999999999998E-3</v>
      </c>
      <c r="D4546" s="61" t="s">
        <v>196</v>
      </c>
      <c r="E4546" s="79">
        <v>5166.68</v>
      </c>
      <c r="F4546" s="79">
        <v>856.44999999999993</v>
      </c>
      <c r="G4546" s="79">
        <f>ROUND((C4546*(E4546)),2)</f>
        <v>12.4</v>
      </c>
      <c r="H4546" s="79">
        <f>ROUND((C4546*(F4546)),2)</f>
        <v>2.06</v>
      </c>
      <c r="I4546" s="58"/>
      <c r="J4546" s="63"/>
    </row>
    <row r="4547" spans="1:10" hidden="1" outlineLevel="1" x14ac:dyDescent="0.2">
      <c r="B4547" s="76" t="s">
        <v>1056</v>
      </c>
      <c r="C4547" s="78">
        <v>0.05</v>
      </c>
      <c r="D4547" s="61" t="s">
        <v>176</v>
      </c>
      <c r="E4547" s="79">
        <v>826.27</v>
      </c>
      <c r="F4547" s="79">
        <v>148.72999999999999</v>
      </c>
      <c r="G4547" s="79">
        <f>ROUND((C4547*(E4547)),2)</f>
        <v>41.31</v>
      </c>
      <c r="H4547" s="79">
        <f>ROUND((C4547*(F4547)),2)</f>
        <v>7.44</v>
      </c>
    </row>
    <row r="4548" spans="1:10" hidden="1" outlineLevel="1" x14ac:dyDescent="0.2">
      <c r="B4548" s="76" t="s">
        <v>1035</v>
      </c>
      <c r="C4548" s="85">
        <v>3.0000000000000001E-3</v>
      </c>
      <c r="D4548" s="61" t="s">
        <v>184</v>
      </c>
      <c r="E4548" s="79">
        <v>1016.95</v>
      </c>
      <c r="F4548" s="79">
        <v>183.05</v>
      </c>
      <c r="G4548" s="79">
        <f>ROUND((C4548*(E4548)),2)</f>
        <v>3.05</v>
      </c>
      <c r="H4548" s="79">
        <f>ROUND((C4548*(F4548)),2)</f>
        <v>0.55000000000000004</v>
      </c>
    </row>
    <row r="4549" spans="1:10" hidden="1" outlineLevel="1" x14ac:dyDescent="0.2">
      <c r="B4549" s="76" t="s">
        <v>1037</v>
      </c>
      <c r="C4549" s="85">
        <v>3.0000000000000001E-3</v>
      </c>
      <c r="D4549" s="61" t="s">
        <v>182</v>
      </c>
      <c r="E4549" s="79">
        <v>127.12</v>
      </c>
      <c r="F4549" s="79">
        <v>22.88</v>
      </c>
      <c r="G4549" s="79">
        <f>ROUND((C4549*(E4549)),2)</f>
        <v>0.38</v>
      </c>
      <c r="H4549" s="79">
        <f>ROUND((C4549*(F4549)),2)</f>
        <v>7.0000000000000007E-2</v>
      </c>
    </row>
    <row r="4550" spans="1:10" hidden="1" outlineLevel="1" x14ac:dyDescent="0.2">
      <c r="B4550" s="76" t="s">
        <v>1052</v>
      </c>
      <c r="C4550" s="78">
        <v>3.33</v>
      </c>
      <c r="D4550" s="61" t="s">
        <v>158</v>
      </c>
      <c r="E4550" s="79">
        <v>29.66</v>
      </c>
      <c r="F4550" s="79">
        <v>5.34</v>
      </c>
      <c r="G4550" s="79">
        <f>ROUND((C4550*(E4550)),2)</f>
        <v>98.77</v>
      </c>
      <c r="H4550" s="79">
        <f>ROUND((C4550*(F4550)),2)</f>
        <v>17.78</v>
      </c>
    </row>
    <row r="4551" spans="1:10" hidden="1" outlineLevel="1" x14ac:dyDescent="0.2">
      <c r="B4551" s="76" t="s">
        <v>1027</v>
      </c>
      <c r="C4551" s="78">
        <v>1</v>
      </c>
      <c r="D4551" s="61" t="s">
        <v>172</v>
      </c>
      <c r="E4551" s="79">
        <v>1.46</v>
      </c>
      <c r="F4551" s="79">
        <v>0</v>
      </c>
      <c r="G4551" s="79">
        <f>+E4551</f>
        <v>1.46</v>
      </c>
      <c r="H4551" s="79">
        <v>0</v>
      </c>
    </row>
    <row r="4552" spans="1:10" hidden="1" outlineLevel="1" x14ac:dyDescent="0.2">
      <c r="A4552" s="55"/>
      <c r="B4552" s="77" t="s">
        <v>697</v>
      </c>
      <c r="C4552" s="78"/>
      <c r="D4552" s="78"/>
      <c r="E4552" s="57"/>
      <c r="F4552" s="57"/>
      <c r="G4552" s="57"/>
      <c r="H4552" s="57"/>
      <c r="I4552" s="58"/>
      <c r="J4552" s="63"/>
    </row>
    <row r="4553" spans="1:10" hidden="1" outlineLevel="1" x14ac:dyDescent="0.2">
      <c r="B4553" s="76" t="s">
        <v>1079</v>
      </c>
      <c r="C4553" s="78">
        <v>1</v>
      </c>
      <c r="D4553" s="61" t="s">
        <v>255</v>
      </c>
      <c r="E4553" s="79">
        <v>134.1</v>
      </c>
      <c r="F4553" s="79">
        <v>0</v>
      </c>
      <c r="G4553" s="79">
        <f>ROUND((C4553*(E4553)),2)</f>
        <v>134.1</v>
      </c>
      <c r="H4553" s="79">
        <f>ROUND((C4553*(F4553)),2)</f>
        <v>0</v>
      </c>
    </row>
    <row r="4554" spans="1:10" hidden="1" outlineLevel="1" x14ac:dyDescent="0.2">
      <c r="B4554" s="76" t="s">
        <v>174</v>
      </c>
      <c r="C4554" s="78"/>
      <c r="D4554" s="78"/>
      <c r="E4554" s="79"/>
      <c r="F4554" s="79"/>
      <c r="G4554" s="79">
        <f>SUM(G4546:G4553)</f>
        <v>291.47000000000003</v>
      </c>
      <c r="H4554" s="79">
        <f>SUM(H4546:H4553)</f>
        <v>27.900000000000002</v>
      </c>
      <c r="I4554" s="79">
        <f>SUM(G4554:H4554)</f>
        <v>319.37</v>
      </c>
    </row>
    <row r="4555" spans="1:10" collapsed="1" x14ac:dyDescent="0.2"/>
    <row r="4556" spans="1:10" x14ac:dyDescent="0.2">
      <c r="A4556" s="71">
        <f>+A4542+0.01</f>
        <v>119.07000000000004</v>
      </c>
      <c r="B4556" s="72" t="s">
        <v>1090</v>
      </c>
      <c r="C4556" s="73">
        <v>1</v>
      </c>
      <c r="D4556" s="73" t="s">
        <v>255</v>
      </c>
      <c r="E4556" s="74"/>
      <c r="F4556" s="74"/>
      <c r="G4556" s="74">
        <f>+G4568/C4558</f>
        <v>313.96000000000004</v>
      </c>
      <c r="H4556" s="74">
        <f>+H4568/C4558</f>
        <v>30.37</v>
      </c>
      <c r="I4556" s="75">
        <f>+H4556+G4556</f>
        <v>344.33000000000004</v>
      </c>
      <c r="J4556" s="66" t="s">
        <v>167</v>
      </c>
    </row>
    <row r="4557" spans="1:10" hidden="1" outlineLevel="1" x14ac:dyDescent="0.2">
      <c r="A4557" s="55"/>
      <c r="B4557" s="77" t="s">
        <v>1091</v>
      </c>
      <c r="C4557" s="56"/>
      <c r="D4557" s="56"/>
      <c r="E4557" s="57"/>
      <c r="F4557" s="57"/>
      <c r="G4557" s="57"/>
      <c r="H4557" s="57"/>
      <c r="I4557" s="58"/>
      <c r="J4557" s="63"/>
    </row>
    <row r="4558" spans="1:10" hidden="1" outlineLevel="1" x14ac:dyDescent="0.2">
      <c r="A4558" s="55"/>
      <c r="B4558" s="77" t="s">
        <v>169</v>
      </c>
      <c r="C4558" s="78">
        <v>1</v>
      </c>
      <c r="D4558" s="78" t="s">
        <v>255</v>
      </c>
      <c r="E4558" s="57"/>
      <c r="F4558" s="57"/>
      <c r="G4558" s="57"/>
      <c r="H4558" s="57"/>
      <c r="I4558" s="58"/>
      <c r="J4558" s="63"/>
    </row>
    <row r="4559" spans="1:10" hidden="1" outlineLevel="1" x14ac:dyDescent="0.2">
      <c r="A4559" s="55"/>
      <c r="B4559" s="77" t="s">
        <v>170</v>
      </c>
      <c r="C4559" s="78"/>
      <c r="D4559" s="78"/>
      <c r="E4559" s="57"/>
      <c r="F4559" s="57"/>
      <c r="G4559" s="57"/>
      <c r="H4559" s="57"/>
      <c r="I4559" s="58"/>
      <c r="J4559" s="63"/>
    </row>
    <row r="4560" spans="1:10" hidden="1" outlineLevel="1" x14ac:dyDescent="0.2">
      <c r="A4560" s="55"/>
      <c r="B4560" s="76" t="s">
        <v>1033</v>
      </c>
      <c r="C4560" s="83">
        <f>ROUND((0.0315*0.07*1*1.1),4)</f>
        <v>2.3999999999999998E-3</v>
      </c>
      <c r="D4560" s="61" t="s">
        <v>196</v>
      </c>
      <c r="E4560" s="79">
        <v>6023.13</v>
      </c>
      <c r="F4560" s="79">
        <v>1084.1600000000001</v>
      </c>
      <c r="G4560" s="79">
        <f>ROUND((C4560*(E4560)),2)</f>
        <v>14.46</v>
      </c>
      <c r="H4560" s="79">
        <f>ROUND((C4560*(F4560)),2)</f>
        <v>2.6</v>
      </c>
      <c r="I4560" s="58"/>
      <c r="J4560" s="63"/>
    </row>
    <row r="4561" spans="1:10" hidden="1" outlineLevel="1" x14ac:dyDescent="0.2">
      <c r="B4561" s="76" t="s">
        <v>1060</v>
      </c>
      <c r="C4561" s="78">
        <v>0.08</v>
      </c>
      <c r="D4561" s="61" t="s">
        <v>176</v>
      </c>
      <c r="E4561" s="79">
        <v>1144.07</v>
      </c>
      <c r="F4561" s="79">
        <v>205.93</v>
      </c>
      <c r="G4561" s="79">
        <f>ROUND((C4561*(E4561)),2)</f>
        <v>91.53</v>
      </c>
      <c r="H4561" s="79">
        <f>ROUND((C4561*(F4561)),2)</f>
        <v>16.47</v>
      </c>
    </row>
    <row r="4562" spans="1:10" hidden="1" outlineLevel="1" x14ac:dyDescent="0.2">
      <c r="B4562" s="76" t="s">
        <v>1035</v>
      </c>
      <c r="C4562" s="85">
        <v>3.0000000000000001E-3</v>
      </c>
      <c r="D4562" s="61" t="s">
        <v>184</v>
      </c>
      <c r="E4562" s="79">
        <v>1016.95</v>
      </c>
      <c r="F4562" s="79">
        <v>183.05</v>
      </c>
      <c r="G4562" s="79">
        <f>ROUND((C4562*(E4562)),2)</f>
        <v>3.05</v>
      </c>
      <c r="H4562" s="79">
        <f>ROUND((C4562*(F4562)),2)</f>
        <v>0.55000000000000004</v>
      </c>
    </row>
    <row r="4563" spans="1:10" hidden="1" outlineLevel="1" x14ac:dyDescent="0.2">
      <c r="B4563" s="76" t="s">
        <v>1037</v>
      </c>
      <c r="C4563" s="85">
        <v>3.0000000000000001E-3</v>
      </c>
      <c r="D4563" s="61" t="s">
        <v>182</v>
      </c>
      <c r="E4563" s="79">
        <v>127.12</v>
      </c>
      <c r="F4563" s="79">
        <v>22.88</v>
      </c>
      <c r="G4563" s="79">
        <f>ROUND((C4563*(E4563)),2)</f>
        <v>0.38</v>
      </c>
      <c r="H4563" s="79">
        <f>ROUND((C4563*(F4563)),2)</f>
        <v>7.0000000000000007E-2</v>
      </c>
    </row>
    <row r="4564" spans="1:10" hidden="1" outlineLevel="1" x14ac:dyDescent="0.2">
      <c r="B4564" s="76" t="s">
        <v>1061</v>
      </c>
      <c r="C4564" s="78">
        <v>2</v>
      </c>
      <c r="D4564" s="61" t="s">
        <v>158</v>
      </c>
      <c r="E4564" s="79">
        <v>29.66</v>
      </c>
      <c r="F4564" s="79">
        <v>5.34</v>
      </c>
      <c r="G4564" s="79">
        <f>ROUND((C4564*(E4564)),2)</f>
        <v>59.32</v>
      </c>
      <c r="H4564" s="79">
        <f>ROUND((C4564*(F4564)),2)</f>
        <v>10.68</v>
      </c>
    </row>
    <row r="4565" spans="1:10" hidden="1" outlineLevel="1" x14ac:dyDescent="0.2">
      <c r="B4565" s="76" t="s">
        <v>1027</v>
      </c>
      <c r="C4565" s="78">
        <v>1</v>
      </c>
      <c r="D4565" s="61" t="s">
        <v>172</v>
      </c>
      <c r="E4565" s="79">
        <v>3.24</v>
      </c>
      <c r="F4565" s="79">
        <v>0</v>
      </c>
      <c r="G4565" s="79">
        <f>+E4565</f>
        <v>3.24</v>
      </c>
      <c r="H4565" s="79">
        <v>0</v>
      </c>
    </row>
    <row r="4566" spans="1:10" hidden="1" outlineLevel="1" x14ac:dyDescent="0.2">
      <c r="A4566" s="55"/>
      <c r="B4566" s="77" t="s">
        <v>697</v>
      </c>
      <c r="C4566" s="78"/>
      <c r="D4566" s="78"/>
      <c r="E4566" s="57"/>
      <c r="F4566" s="57"/>
      <c r="G4566" s="57"/>
      <c r="H4566" s="57"/>
      <c r="I4566" s="58"/>
      <c r="J4566" s="63"/>
    </row>
    <row r="4567" spans="1:10" hidden="1" outlineLevel="1" x14ac:dyDescent="0.2">
      <c r="B4567" s="76" t="s">
        <v>1079</v>
      </c>
      <c r="C4567" s="78">
        <v>1</v>
      </c>
      <c r="D4567" s="61" t="s">
        <v>255</v>
      </c>
      <c r="E4567" s="79">
        <v>141.97999999999999</v>
      </c>
      <c r="F4567" s="79">
        <v>0</v>
      </c>
      <c r="G4567" s="79">
        <f>ROUND((C4567*(E4567)),2)</f>
        <v>141.97999999999999</v>
      </c>
      <c r="H4567" s="79">
        <f>ROUND((C4567*(F4567)),2)</f>
        <v>0</v>
      </c>
    </row>
    <row r="4568" spans="1:10" hidden="1" outlineLevel="1" x14ac:dyDescent="0.2">
      <c r="B4568" s="76" t="s">
        <v>174</v>
      </c>
      <c r="C4568" s="78"/>
      <c r="D4568" s="78"/>
      <c r="E4568" s="79"/>
      <c r="F4568" s="79"/>
      <c r="G4568" s="79">
        <f>SUM(G4560:G4567)</f>
        <v>313.96000000000004</v>
      </c>
      <c r="H4568" s="79">
        <f>SUM(H4560:H4567)</f>
        <v>30.37</v>
      </c>
      <c r="I4568" s="79">
        <f>SUM(G4568:H4568)</f>
        <v>344.33000000000004</v>
      </c>
    </row>
    <row r="4569" spans="1:10" collapsed="1" x14ac:dyDescent="0.2"/>
    <row r="4570" spans="1:10" x14ac:dyDescent="0.2">
      <c r="A4570" s="71">
        <f>+A4556+0.01</f>
        <v>119.08000000000004</v>
      </c>
      <c r="B4570" s="72" t="s">
        <v>1092</v>
      </c>
      <c r="C4570" s="73">
        <v>1</v>
      </c>
      <c r="D4570" s="73" t="s">
        <v>255</v>
      </c>
      <c r="E4570" s="74"/>
      <c r="F4570" s="74"/>
      <c r="G4570" s="74">
        <f>+G4582/C4572</f>
        <v>331.5</v>
      </c>
      <c r="H4570" s="74">
        <f>+H4582/C4572</f>
        <v>33.430000000000007</v>
      </c>
      <c r="I4570" s="75">
        <f>+H4570+G4570</f>
        <v>364.93</v>
      </c>
      <c r="J4570" s="66" t="s">
        <v>167</v>
      </c>
    </row>
    <row r="4571" spans="1:10" hidden="1" outlineLevel="1" x14ac:dyDescent="0.2">
      <c r="A4571" s="55"/>
      <c r="B4571" s="77" t="s">
        <v>1093</v>
      </c>
      <c r="C4571" s="56"/>
      <c r="D4571" s="56"/>
      <c r="E4571" s="57"/>
      <c r="F4571" s="57"/>
      <c r="G4571" s="57"/>
      <c r="H4571" s="57"/>
      <c r="I4571" s="58"/>
      <c r="J4571" s="63"/>
    </row>
    <row r="4572" spans="1:10" hidden="1" outlineLevel="1" x14ac:dyDescent="0.2">
      <c r="A4572" s="55"/>
      <c r="B4572" s="77" t="s">
        <v>169</v>
      </c>
      <c r="C4572" s="78">
        <v>1</v>
      </c>
      <c r="D4572" s="78" t="s">
        <v>255</v>
      </c>
      <c r="E4572" s="57"/>
      <c r="F4572" s="57"/>
      <c r="G4572" s="57"/>
      <c r="H4572" s="57"/>
      <c r="I4572" s="58"/>
      <c r="J4572" s="63"/>
    </row>
    <row r="4573" spans="1:10" hidden="1" outlineLevel="1" x14ac:dyDescent="0.2">
      <c r="A4573" s="55"/>
      <c r="B4573" s="77" t="s">
        <v>170</v>
      </c>
      <c r="C4573" s="78"/>
      <c r="D4573" s="78"/>
      <c r="E4573" s="57"/>
      <c r="F4573" s="57"/>
      <c r="G4573" s="57"/>
      <c r="H4573" s="57"/>
      <c r="I4573" s="58"/>
      <c r="J4573" s="63"/>
    </row>
    <row r="4574" spans="1:10" hidden="1" outlineLevel="1" x14ac:dyDescent="0.2">
      <c r="A4574" s="55"/>
      <c r="B4574" s="76" t="s">
        <v>1033</v>
      </c>
      <c r="C4574" s="83">
        <f>ROUND((0.0315*0.07*1*1.1),4)</f>
        <v>2.3999999999999998E-3</v>
      </c>
      <c r="D4574" s="61" t="s">
        <v>196</v>
      </c>
      <c r="E4574" s="79">
        <v>6023.13</v>
      </c>
      <c r="F4574" s="79">
        <v>1084.1600000000001</v>
      </c>
      <c r="G4574" s="79">
        <f>ROUND((C4574*(E4574)),2)</f>
        <v>14.46</v>
      </c>
      <c r="H4574" s="79">
        <f>ROUND((C4574*(F4574)),2)</f>
        <v>2.6</v>
      </c>
      <c r="I4574" s="58"/>
      <c r="J4574" s="63"/>
    </row>
    <row r="4575" spans="1:10" hidden="1" outlineLevel="1" x14ac:dyDescent="0.2">
      <c r="B4575" s="76" t="s">
        <v>1065</v>
      </c>
      <c r="C4575" s="78">
        <v>0.08</v>
      </c>
      <c r="D4575" s="61" t="s">
        <v>176</v>
      </c>
      <c r="E4575" s="79">
        <v>1355.93</v>
      </c>
      <c r="F4575" s="79">
        <v>244.07</v>
      </c>
      <c r="G4575" s="79">
        <f>ROUND((C4575*(E4575)),2)</f>
        <v>108.47</v>
      </c>
      <c r="H4575" s="79">
        <f>ROUND((C4575*(F4575)),2)</f>
        <v>19.53</v>
      </c>
    </row>
    <row r="4576" spans="1:10" hidden="1" outlineLevel="1" x14ac:dyDescent="0.2">
      <c r="B4576" s="76" t="s">
        <v>1035</v>
      </c>
      <c r="C4576" s="85">
        <v>3.0000000000000001E-3</v>
      </c>
      <c r="D4576" s="61" t="s">
        <v>184</v>
      </c>
      <c r="E4576" s="79">
        <v>1016.95</v>
      </c>
      <c r="F4576" s="79">
        <v>183.05</v>
      </c>
      <c r="G4576" s="79">
        <f>ROUND((C4576*(E4576)),2)</f>
        <v>3.05</v>
      </c>
      <c r="H4576" s="79">
        <f>ROUND((C4576*(F4576)),2)</f>
        <v>0.55000000000000004</v>
      </c>
    </row>
    <row r="4577" spans="1:10" hidden="1" outlineLevel="1" x14ac:dyDescent="0.2">
      <c r="B4577" s="76" t="s">
        <v>1037</v>
      </c>
      <c r="C4577" s="85">
        <v>3.0000000000000001E-3</v>
      </c>
      <c r="D4577" s="61" t="s">
        <v>182</v>
      </c>
      <c r="E4577" s="79">
        <v>127.12</v>
      </c>
      <c r="F4577" s="79">
        <v>22.88</v>
      </c>
      <c r="G4577" s="79">
        <f>ROUND((C4577*(E4577)),2)</f>
        <v>0.38</v>
      </c>
      <c r="H4577" s="79">
        <f>ROUND((C4577*(F4577)),2)</f>
        <v>7.0000000000000007E-2</v>
      </c>
    </row>
    <row r="4578" spans="1:10" hidden="1" outlineLevel="1" x14ac:dyDescent="0.2">
      <c r="B4578" s="76" t="s">
        <v>1061</v>
      </c>
      <c r="C4578" s="78">
        <v>2</v>
      </c>
      <c r="D4578" s="61" t="s">
        <v>158</v>
      </c>
      <c r="E4578" s="79">
        <v>29.66</v>
      </c>
      <c r="F4578" s="79">
        <v>5.34</v>
      </c>
      <c r="G4578" s="79">
        <f>ROUND((C4578*(E4578)),2)</f>
        <v>59.32</v>
      </c>
      <c r="H4578" s="79">
        <f>ROUND((C4578*(F4578)),2)</f>
        <v>10.68</v>
      </c>
    </row>
    <row r="4579" spans="1:10" hidden="1" outlineLevel="1" x14ac:dyDescent="0.2">
      <c r="B4579" s="76" t="s">
        <v>1027</v>
      </c>
      <c r="C4579" s="78">
        <v>1</v>
      </c>
      <c r="D4579" s="61" t="s">
        <v>172</v>
      </c>
      <c r="E4579" s="79">
        <v>3.84</v>
      </c>
      <c r="F4579" s="79">
        <v>0</v>
      </c>
      <c r="G4579" s="79">
        <f>+E4579</f>
        <v>3.84</v>
      </c>
      <c r="H4579" s="79">
        <v>0</v>
      </c>
    </row>
    <row r="4580" spans="1:10" hidden="1" outlineLevel="1" x14ac:dyDescent="0.2">
      <c r="A4580" s="55"/>
      <c r="B4580" s="77" t="s">
        <v>697</v>
      </c>
      <c r="C4580" s="78"/>
      <c r="D4580" s="78"/>
      <c r="E4580" s="57"/>
      <c r="F4580" s="57"/>
      <c r="G4580" s="57"/>
      <c r="H4580" s="57"/>
      <c r="I4580" s="58"/>
      <c r="J4580" s="63"/>
    </row>
    <row r="4581" spans="1:10" hidden="1" outlineLevel="1" x14ac:dyDescent="0.2">
      <c r="B4581" s="76" t="s">
        <v>1079</v>
      </c>
      <c r="C4581" s="78">
        <v>1</v>
      </c>
      <c r="D4581" s="61" t="s">
        <v>255</v>
      </c>
      <c r="E4581" s="79">
        <v>141.97999999999999</v>
      </c>
      <c r="F4581" s="79">
        <v>0</v>
      </c>
      <c r="G4581" s="79">
        <f>ROUND((C4581*(E4581)),2)</f>
        <v>141.97999999999999</v>
      </c>
      <c r="H4581" s="79">
        <f>ROUND((C4581*(F4581)),2)</f>
        <v>0</v>
      </c>
    </row>
    <row r="4582" spans="1:10" hidden="1" outlineLevel="1" x14ac:dyDescent="0.2">
      <c r="B4582" s="76" t="s">
        <v>174</v>
      </c>
      <c r="C4582" s="78"/>
      <c r="D4582" s="78"/>
      <c r="E4582" s="79"/>
      <c r="F4582" s="79"/>
      <c r="G4582" s="79">
        <f>SUM(G4574:G4581)</f>
        <v>331.5</v>
      </c>
      <c r="H4582" s="79">
        <f>SUM(H4574:H4581)</f>
        <v>33.430000000000007</v>
      </c>
      <c r="I4582" s="79">
        <f>SUM(G4582:H4582)</f>
        <v>364.93</v>
      </c>
    </row>
    <row r="4583" spans="1:10" collapsed="1" x14ac:dyDescent="0.2"/>
    <row r="4584" spans="1:10" x14ac:dyDescent="0.2">
      <c r="A4584" s="71">
        <f>+A4570+0.01</f>
        <v>119.09000000000005</v>
      </c>
      <c r="B4584" s="72" t="s">
        <v>1094</v>
      </c>
      <c r="C4584" s="73">
        <v>1</v>
      </c>
      <c r="D4584" s="73" t="s">
        <v>255</v>
      </c>
      <c r="E4584" s="74"/>
      <c r="F4584" s="74"/>
      <c r="G4584" s="74">
        <f>+G4596/C4586</f>
        <v>421.79999999999995</v>
      </c>
      <c r="H4584" s="74">
        <f>+H4596/C4586</f>
        <v>40.94</v>
      </c>
      <c r="I4584" s="75">
        <f>+H4584+G4584</f>
        <v>462.73999999999995</v>
      </c>
      <c r="J4584" s="66" t="s">
        <v>167</v>
      </c>
    </row>
    <row r="4585" spans="1:10" hidden="1" outlineLevel="1" x14ac:dyDescent="0.2">
      <c r="A4585" s="55"/>
      <c r="B4585" s="77" t="s">
        <v>1095</v>
      </c>
      <c r="C4585" s="56"/>
      <c r="D4585" s="56"/>
      <c r="E4585" s="57"/>
      <c r="F4585" s="57"/>
      <c r="G4585" s="57"/>
      <c r="H4585" s="57"/>
      <c r="I4585" s="58"/>
      <c r="J4585" s="63"/>
    </row>
    <row r="4586" spans="1:10" hidden="1" outlineLevel="1" x14ac:dyDescent="0.2">
      <c r="A4586" s="55"/>
      <c r="B4586" s="77" t="s">
        <v>169</v>
      </c>
      <c r="C4586" s="78">
        <v>1</v>
      </c>
      <c r="D4586" s="78" t="s">
        <v>255</v>
      </c>
      <c r="E4586" s="57"/>
      <c r="F4586" s="57"/>
      <c r="G4586" s="57"/>
      <c r="H4586" s="57"/>
      <c r="I4586" s="58"/>
      <c r="J4586" s="63"/>
    </row>
    <row r="4587" spans="1:10" hidden="1" outlineLevel="1" x14ac:dyDescent="0.2">
      <c r="A4587" s="55"/>
      <c r="B4587" s="77" t="s">
        <v>170</v>
      </c>
      <c r="C4587" s="78"/>
      <c r="D4587" s="78"/>
      <c r="E4587" s="57"/>
      <c r="F4587" s="57"/>
      <c r="G4587" s="57"/>
      <c r="H4587" s="57"/>
      <c r="I4587" s="58"/>
      <c r="J4587" s="63"/>
    </row>
    <row r="4588" spans="1:10" hidden="1" outlineLevel="1" x14ac:dyDescent="0.2">
      <c r="A4588" s="55"/>
      <c r="B4588" s="76" t="s">
        <v>1033</v>
      </c>
      <c r="C4588" s="83">
        <f>ROUND((0.0315*0.08*1*1.1),4)</f>
        <v>2.8E-3</v>
      </c>
      <c r="D4588" s="61" t="s">
        <v>196</v>
      </c>
      <c r="E4588" s="79">
        <v>5166.68</v>
      </c>
      <c r="F4588" s="79">
        <v>856.44999999999993</v>
      </c>
      <c r="G4588" s="79">
        <f>ROUND((C4588*(E4588)),2)</f>
        <v>14.47</v>
      </c>
      <c r="H4588" s="79">
        <f>ROUND((C4588*(F4588)),2)</f>
        <v>2.4</v>
      </c>
      <c r="I4588" s="58"/>
      <c r="J4588" s="63"/>
    </row>
    <row r="4589" spans="1:10" hidden="1" outlineLevel="1" x14ac:dyDescent="0.2">
      <c r="B4589" s="76" t="s">
        <v>1068</v>
      </c>
      <c r="C4589" s="78">
        <v>0.08</v>
      </c>
      <c r="D4589" s="61" t="s">
        <v>176</v>
      </c>
      <c r="E4589" s="79">
        <v>1398.31</v>
      </c>
      <c r="F4589" s="79">
        <v>251.7</v>
      </c>
      <c r="G4589" s="79">
        <f>ROUND((C4589*(E4589)),2)</f>
        <v>111.86</v>
      </c>
      <c r="H4589" s="79">
        <f>ROUND((C4589*(F4589)),2)</f>
        <v>20.14</v>
      </c>
    </row>
    <row r="4590" spans="1:10" hidden="1" outlineLevel="1" x14ac:dyDescent="0.2">
      <c r="B4590" s="76" t="s">
        <v>1035</v>
      </c>
      <c r="C4590" s="85">
        <v>3.0000000000000001E-3</v>
      </c>
      <c r="D4590" s="61" t="s">
        <v>184</v>
      </c>
      <c r="E4590" s="79">
        <v>1016.95</v>
      </c>
      <c r="F4590" s="79">
        <v>183.05</v>
      </c>
      <c r="G4590" s="79">
        <f>ROUND((C4590*(E4590)),2)</f>
        <v>3.05</v>
      </c>
      <c r="H4590" s="79">
        <f>ROUND((C4590*(F4590)),2)</f>
        <v>0.55000000000000004</v>
      </c>
    </row>
    <row r="4591" spans="1:10" hidden="1" outlineLevel="1" x14ac:dyDescent="0.2">
      <c r="B4591" s="76" t="s">
        <v>1037</v>
      </c>
      <c r="C4591" s="85">
        <v>3.0000000000000001E-3</v>
      </c>
      <c r="D4591" s="61" t="s">
        <v>182</v>
      </c>
      <c r="E4591" s="79">
        <v>127.12</v>
      </c>
      <c r="F4591" s="79">
        <v>22.88</v>
      </c>
      <c r="G4591" s="79">
        <f>ROUND((C4591*(E4591)),2)</f>
        <v>0.38</v>
      </c>
      <c r="H4591" s="79">
        <f>ROUND((C4591*(F4591)),2)</f>
        <v>7.0000000000000007E-2</v>
      </c>
    </row>
    <row r="4592" spans="1:10" hidden="1" outlineLevel="1" x14ac:dyDescent="0.2">
      <c r="B4592" s="76" t="s">
        <v>1036</v>
      </c>
      <c r="C4592" s="78">
        <v>3.33</v>
      </c>
      <c r="D4592" s="61" t="s">
        <v>158</v>
      </c>
      <c r="E4592" s="79">
        <v>29.66</v>
      </c>
      <c r="F4592" s="79">
        <v>5.34</v>
      </c>
      <c r="G4592" s="79">
        <f>ROUND((C4592*(E4592)),2)</f>
        <v>98.77</v>
      </c>
      <c r="H4592" s="79">
        <f>ROUND((C4592*(F4592)),2)</f>
        <v>17.78</v>
      </c>
    </row>
    <row r="4593" spans="1:10" hidden="1" outlineLevel="1" x14ac:dyDescent="0.2">
      <c r="B4593" s="76" t="s">
        <v>1027</v>
      </c>
      <c r="C4593" s="78">
        <v>1</v>
      </c>
      <c r="D4593" s="61" t="s">
        <v>172</v>
      </c>
      <c r="E4593" s="79">
        <v>3.96</v>
      </c>
      <c r="F4593" s="79">
        <v>0</v>
      </c>
      <c r="G4593" s="79">
        <f>+E4593</f>
        <v>3.96</v>
      </c>
      <c r="H4593" s="79">
        <v>0</v>
      </c>
    </row>
    <row r="4594" spans="1:10" hidden="1" outlineLevel="1" x14ac:dyDescent="0.2">
      <c r="A4594" s="55"/>
      <c r="B4594" s="77" t="s">
        <v>697</v>
      </c>
      <c r="C4594" s="78"/>
      <c r="D4594" s="78"/>
      <c r="E4594" s="57"/>
      <c r="F4594" s="57"/>
      <c r="G4594" s="57"/>
      <c r="H4594" s="57"/>
      <c r="I4594" s="58"/>
      <c r="J4594" s="63"/>
    </row>
    <row r="4595" spans="1:10" hidden="1" outlineLevel="1" x14ac:dyDescent="0.2">
      <c r="B4595" s="76" t="s">
        <v>1079</v>
      </c>
      <c r="C4595" s="78">
        <v>1</v>
      </c>
      <c r="D4595" s="61" t="s">
        <v>255</v>
      </c>
      <c r="E4595" s="79">
        <v>189.30666666666667</v>
      </c>
      <c r="F4595" s="79">
        <v>0</v>
      </c>
      <c r="G4595" s="79">
        <f>ROUND((C4595*(E4595)),2)</f>
        <v>189.31</v>
      </c>
      <c r="H4595" s="79">
        <f>ROUND((C4595*(F4595)),2)</f>
        <v>0</v>
      </c>
    </row>
    <row r="4596" spans="1:10" hidden="1" outlineLevel="1" x14ac:dyDescent="0.2">
      <c r="B4596" s="76" t="s">
        <v>174</v>
      </c>
      <c r="C4596" s="78"/>
      <c r="D4596" s="78"/>
      <c r="E4596" s="79"/>
      <c r="F4596" s="79"/>
      <c r="G4596" s="79">
        <f>SUM(G4588:G4595)</f>
        <v>421.79999999999995</v>
      </c>
      <c r="H4596" s="79">
        <f>SUM(H4588:H4595)</f>
        <v>40.94</v>
      </c>
      <c r="I4596" s="79">
        <f>SUM(G4596:H4596)</f>
        <v>462.73999999999995</v>
      </c>
    </row>
    <row r="4597" spans="1:10" collapsed="1" x14ac:dyDescent="0.2"/>
    <row r="4598" spans="1:10" x14ac:dyDescent="0.2">
      <c r="A4598" s="71">
        <f>+A4584+0.01</f>
        <v>119.10000000000005</v>
      </c>
      <c r="B4598" s="72" t="s">
        <v>1096</v>
      </c>
      <c r="C4598" s="73">
        <v>1</v>
      </c>
      <c r="D4598" s="73" t="s">
        <v>255</v>
      </c>
      <c r="E4598" s="74"/>
      <c r="F4598" s="74"/>
      <c r="G4598" s="74">
        <f>+G4610/C4600</f>
        <v>481.47</v>
      </c>
      <c r="H4598" s="74">
        <f>+H4610/C4600</f>
        <v>51.31</v>
      </c>
      <c r="I4598" s="75">
        <f>+H4598+G4598</f>
        <v>532.78</v>
      </c>
      <c r="J4598" s="66" t="s">
        <v>167</v>
      </c>
    </row>
    <row r="4599" spans="1:10" hidden="1" outlineLevel="1" x14ac:dyDescent="0.2">
      <c r="A4599" s="55"/>
      <c r="B4599" s="77" t="s">
        <v>1097</v>
      </c>
      <c r="C4599" s="56"/>
      <c r="D4599" s="56"/>
      <c r="E4599" s="57"/>
      <c r="F4599" s="57"/>
      <c r="G4599" s="57"/>
      <c r="H4599" s="57"/>
      <c r="I4599" s="58"/>
      <c r="J4599" s="63"/>
    </row>
    <row r="4600" spans="1:10" hidden="1" outlineLevel="1" x14ac:dyDescent="0.2">
      <c r="A4600" s="55"/>
      <c r="B4600" s="77" t="s">
        <v>169</v>
      </c>
      <c r="C4600" s="78">
        <v>1</v>
      </c>
      <c r="D4600" s="78" t="s">
        <v>255</v>
      </c>
      <c r="E4600" s="57"/>
      <c r="F4600" s="57"/>
      <c r="G4600" s="57"/>
      <c r="H4600" s="57"/>
      <c r="I4600" s="58"/>
      <c r="J4600" s="63"/>
    </row>
    <row r="4601" spans="1:10" hidden="1" outlineLevel="1" x14ac:dyDescent="0.2">
      <c r="A4601" s="55"/>
      <c r="B4601" s="77" t="s">
        <v>170</v>
      </c>
      <c r="C4601" s="78"/>
      <c r="D4601" s="78"/>
      <c r="E4601" s="57"/>
      <c r="F4601" s="57"/>
      <c r="G4601" s="57"/>
      <c r="H4601" s="57"/>
      <c r="I4601" s="58"/>
      <c r="J4601" s="63"/>
    </row>
    <row r="4602" spans="1:10" hidden="1" outlineLevel="1" x14ac:dyDescent="0.2">
      <c r="A4602" s="55"/>
      <c r="B4602" s="76" t="s">
        <v>1033</v>
      </c>
      <c r="C4602" s="83">
        <f>ROUND((0.0315*0.08*1*1.1),4)</f>
        <v>2.8E-3</v>
      </c>
      <c r="D4602" s="61" t="s">
        <v>196</v>
      </c>
      <c r="E4602" s="79">
        <v>5166.68</v>
      </c>
      <c r="F4602" s="79">
        <v>856.44999999999993</v>
      </c>
      <c r="G4602" s="79">
        <f>ROUND((C4602*(E4602)),2)</f>
        <v>14.47</v>
      </c>
      <c r="H4602" s="79">
        <f>ROUND((C4602*(F4602)),2)</f>
        <v>2.4</v>
      </c>
      <c r="I4602" s="58"/>
      <c r="J4602" s="63"/>
    </row>
    <row r="4603" spans="1:10" hidden="1" outlineLevel="1" x14ac:dyDescent="0.2">
      <c r="B4603" s="76" t="s">
        <v>1072</v>
      </c>
      <c r="C4603" s="78">
        <v>0.08</v>
      </c>
      <c r="D4603" s="61" t="s">
        <v>176</v>
      </c>
      <c r="E4603" s="79">
        <v>2118.64</v>
      </c>
      <c r="F4603" s="79">
        <v>381.36</v>
      </c>
      <c r="G4603" s="79">
        <f>ROUND((C4603*(E4603)),2)</f>
        <v>169.49</v>
      </c>
      <c r="H4603" s="79">
        <f>ROUND((C4603*(F4603)),2)</f>
        <v>30.51</v>
      </c>
    </row>
    <row r="4604" spans="1:10" hidden="1" outlineLevel="1" x14ac:dyDescent="0.2">
      <c r="B4604" s="76" t="s">
        <v>1035</v>
      </c>
      <c r="C4604" s="85">
        <v>3.0000000000000001E-3</v>
      </c>
      <c r="D4604" s="61" t="s">
        <v>184</v>
      </c>
      <c r="E4604" s="79">
        <v>1016.95</v>
      </c>
      <c r="F4604" s="79">
        <v>183.05</v>
      </c>
      <c r="G4604" s="79">
        <f>ROUND((C4604*(E4604)),2)</f>
        <v>3.05</v>
      </c>
      <c r="H4604" s="79">
        <f>ROUND((C4604*(F4604)),2)</f>
        <v>0.55000000000000004</v>
      </c>
    </row>
    <row r="4605" spans="1:10" hidden="1" outlineLevel="1" x14ac:dyDescent="0.2">
      <c r="B4605" s="76" t="s">
        <v>1037</v>
      </c>
      <c r="C4605" s="85">
        <v>3.0000000000000001E-3</v>
      </c>
      <c r="D4605" s="61" t="s">
        <v>182</v>
      </c>
      <c r="E4605" s="79">
        <v>127.12</v>
      </c>
      <c r="F4605" s="79">
        <v>22.88</v>
      </c>
      <c r="G4605" s="79">
        <f>ROUND((C4605*(E4605)),2)</f>
        <v>0.38</v>
      </c>
      <c r="H4605" s="79">
        <f>ROUND((C4605*(F4605)),2)</f>
        <v>7.0000000000000007E-2</v>
      </c>
    </row>
    <row r="4606" spans="1:10" hidden="1" outlineLevel="1" x14ac:dyDescent="0.2">
      <c r="B4606" s="76" t="s">
        <v>1036</v>
      </c>
      <c r="C4606" s="78">
        <v>3.33</v>
      </c>
      <c r="D4606" s="61" t="s">
        <v>158</v>
      </c>
      <c r="E4606" s="79">
        <v>29.66</v>
      </c>
      <c r="F4606" s="79">
        <v>5.34</v>
      </c>
      <c r="G4606" s="79">
        <f>ROUND((C4606*(E4606)),2)</f>
        <v>98.77</v>
      </c>
      <c r="H4606" s="79">
        <f>ROUND((C4606*(F4606)),2)</f>
        <v>17.78</v>
      </c>
    </row>
    <row r="4607" spans="1:10" hidden="1" outlineLevel="1" x14ac:dyDescent="0.2">
      <c r="B4607" s="76" t="s">
        <v>1027</v>
      </c>
      <c r="C4607" s="78">
        <v>1</v>
      </c>
      <c r="D4607" s="61" t="s">
        <v>172</v>
      </c>
      <c r="E4607" s="79">
        <v>6</v>
      </c>
      <c r="F4607" s="79">
        <v>0</v>
      </c>
      <c r="G4607" s="79">
        <f>+E4607</f>
        <v>6</v>
      </c>
      <c r="H4607" s="79">
        <v>0</v>
      </c>
    </row>
    <row r="4608" spans="1:10" hidden="1" outlineLevel="1" x14ac:dyDescent="0.2">
      <c r="A4608" s="55"/>
      <c r="B4608" s="77" t="s">
        <v>697</v>
      </c>
      <c r="C4608" s="78"/>
      <c r="D4608" s="78"/>
      <c r="E4608" s="57"/>
      <c r="F4608" s="57"/>
      <c r="G4608" s="57"/>
      <c r="H4608" s="57"/>
      <c r="I4608" s="58"/>
      <c r="J4608" s="63"/>
    </row>
    <row r="4609" spans="1:10" hidden="1" outlineLevel="1" x14ac:dyDescent="0.2">
      <c r="B4609" s="76" t="s">
        <v>1079</v>
      </c>
      <c r="C4609" s="78">
        <v>1</v>
      </c>
      <c r="D4609" s="61" t="s">
        <v>255</v>
      </c>
      <c r="E4609" s="79">
        <v>189.30666666666667</v>
      </c>
      <c r="F4609" s="79">
        <v>0</v>
      </c>
      <c r="G4609" s="79">
        <f>ROUND((C4609*(E4609)),2)</f>
        <v>189.31</v>
      </c>
      <c r="H4609" s="79">
        <f>ROUND((C4609*(F4609)),2)</f>
        <v>0</v>
      </c>
    </row>
    <row r="4610" spans="1:10" hidden="1" outlineLevel="1" x14ac:dyDescent="0.2">
      <c r="B4610" s="76" t="s">
        <v>174</v>
      </c>
      <c r="C4610" s="78"/>
      <c r="D4610" s="78"/>
      <c r="E4610" s="79"/>
      <c r="F4610" s="79"/>
      <c r="G4610" s="79">
        <f>SUM(G4602:G4609)</f>
        <v>481.47</v>
      </c>
      <c r="H4610" s="79">
        <f>SUM(H4602:H4609)</f>
        <v>51.31</v>
      </c>
      <c r="I4610" s="79">
        <f>SUM(G4610:H4610)</f>
        <v>532.78</v>
      </c>
    </row>
    <row r="4611" spans="1:10" collapsed="1" x14ac:dyDescent="0.2"/>
    <row r="4612" spans="1:10" x14ac:dyDescent="0.2">
      <c r="A4612" s="71">
        <f>+A4598+0.01</f>
        <v>119.11000000000006</v>
      </c>
      <c r="B4612" s="72" t="s">
        <v>1098</v>
      </c>
      <c r="C4612" s="73">
        <v>1</v>
      </c>
      <c r="D4612" s="73" t="s">
        <v>255</v>
      </c>
      <c r="E4612" s="74"/>
      <c r="F4612" s="74"/>
      <c r="G4612" s="74">
        <f>+G4624/C4614</f>
        <v>523.58999999999992</v>
      </c>
      <c r="H4612" s="74">
        <f>+H4624/C4614</f>
        <v>58.629999999999995</v>
      </c>
      <c r="I4612" s="75">
        <f>+H4612+G4612</f>
        <v>582.21999999999991</v>
      </c>
      <c r="J4612" s="66" t="s">
        <v>167</v>
      </c>
    </row>
    <row r="4613" spans="1:10" hidden="1" outlineLevel="1" x14ac:dyDescent="0.2">
      <c r="A4613" s="55"/>
      <c r="B4613" s="77" t="s">
        <v>1099</v>
      </c>
      <c r="C4613" s="56"/>
      <c r="D4613" s="56"/>
      <c r="E4613" s="57"/>
      <c r="F4613" s="57"/>
      <c r="G4613" s="57"/>
      <c r="H4613" s="57"/>
      <c r="I4613" s="58"/>
      <c r="J4613" s="63"/>
    </row>
    <row r="4614" spans="1:10" hidden="1" outlineLevel="1" x14ac:dyDescent="0.2">
      <c r="A4614" s="55"/>
      <c r="B4614" s="77" t="s">
        <v>169</v>
      </c>
      <c r="C4614" s="78">
        <v>1</v>
      </c>
      <c r="D4614" s="78" t="s">
        <v>255</v>
      </c>
      <c r="E4614" s="57"/>
      <c r="F4614" s="57"/>
      <c r="G4614" s="57"/>
      <c r="H4614" s="57"/>
      <c r="I4614" s="58"/>
      <c r="J4614" s="63"/>
    </row>
    <row r="4615" spans="1:10" hidden="1" outlineLevel="1" x14ac:dyDescent="0.2">
      <c r="A4615" s="55"/>
      <c r="B4615" s="77" t="s">
        <v>170</v>
      </c>
      <c r="C4615" s="78"/>
      <c r="D4615" s="78"/>
      <c r="E4615" s="57"/>
      <c r="F4615" s="57"/>
      <c r="G4615" s="57"/>
      <c r="H4615" s="57"/>
      <c r="I4615" s="58"/>
      <c r="J4615" s="63"/>
    </row>
    <row r="4616" spans="1:10" hidden="1" outlineLevel="1" x14ac:dyDescent="0.2">
      <c r="A4616" s="55"/>
      <c r="B4616" s="76" t="s">
        <v>1033</v>
      </c>
      <c r="C4616" s="83">
        <f>ROUND((0.0315*0.08*1*1.1),4)</f>
        <v>2.8E-3</v>
      </c>
      <c r="D4616" s="61" t="s">
        <v>196</v>
      </c>
      <c r="E4616" s="79">
        <v>5166.68</v>
      </c>
      <c r="F4616" s="79">
        <v>856.44999999999993</v>
      </c>
      <c r="G4616" s="79">
        <f>ROUND((C4616*(E4616)),2)</f>
        <v>14.47</v>
      </c>
      <c r="H4616" s="79">
        <f>ROUND((C4616*(F4616)),2)</f>
        <v>2.4</v>
      </c>
      <c r="I4616" s="58"/>
      <c r="J4616" s="63"/>
    </row>
    <row r="4617" spans="1:10" hidden="1" outlineLevel="1" x14ac:dyDescent="0.2">
      <c r="B4617" s="76" t="s">
        <v>1075</v>
      </c>
      <c r="C4617" s="78">
        <v>0.08</v>
      </c>
      <c r="D4617" s="61" t="s">
        <v>176</v>
      </c>
      <c r="E4617" s="79">
        <v>2627.12</v>
      </c>
      <c r="F4617" s="79">
        <v>472.88</v>
      </c>
      <c r="G4617" s="79">
        <f>ROUND((C4617*(E4617)),2)</f>
        <v>210.17</v>
      </c>
      <c r="H4617" s="79">
        <f>ROUND((C4617*(F4617)),2)</f>
        <v>37.83</v>
      </c>
    </row>
    <row r="4618" spans="1:10" hidden="1" outlineLevel="1" x14ac:dyDescent="0.2">
      <c r="B4618" s="76" t="s">
        <v>1035</v>
      </c>
      <c r="C4618" s="85">
        <v>3.0000000000000001E-3</v>
      </c>
      <c r="D4618" s="61" t="s">
        <v>184</v>
      </c>
      <c r="E4618" s="79">
        <v>1016.95</v>
      </c>
      <c r="F4618" s="79">
        <v>183.05</v>
      </c>
      <c r="G4618" s="79">
        <f>ROUND((C4618*(E4618)),2)</f>
        <v>3.05</v>
      </c>
      <c r="H4618" s="79">
        <f>ROUND((C4618*(F4618)),2)</f>
        <v>0.55000000000000004</v>
      </c>
    </row>
    <row r="4619" spans="1:10" hidden="1" outlineLevel="1" x14ac:dyDescent="0.2">
      <c r="B4619" s="76" t="s">
        <v>1037</v>
      </c>
      <c r="C4619" s="85">
        <v>3.0000000000000001E-3</v>
      </c>
      <c r="D4619" s="61" t="s">
        <v>182</v>
      </c>
      <c r="E4619" s="79">
        <v>127.12</v>
      </c>
      <c r="F4619" s="79">
        <v>22.88</v>
      </c>
      <c r="G4619" s="79">
        <f>ROUND((C4619*(E4619)),2)</f>
        <v>0.38</v>
      </c>
      <c r="H4619" s="79">
        <f>ROUND((C4619*(F4619)),2)</f>
        <v>7.0000000000000007E-2</v>
      </c>
    </row>
    <row r="4620" spans="1:10" hidden="1" outlineLevel="1" x14ac:dyDescent="0.2">
      <c r="B4620" s="76" t="s">
        <v>1036</v>
      </c>
      <c r="C4620" s="78">
        <v>3.33</v>
      </c>
      <c r="D4620" s="61" t="s">
        <v>158</v>
      </c>
      <c r="E4620" s="79">
        <v>29.66</v>
      </c>
      <c r="F4620" s="79">
        <v>5.34</v>
      </c>
      <c r="G4620" s="79">
        <f>ROUND((C4620*(E4620)),2)</f>
        <v>98.77</v>
      </c>
      <c r="H4620" s="79">
        <f>ROUND((C4620*(F4620)),2)</f>
        <v>17.78</v>
      </c>
    </row>
    <row r="4621" spans="1:10" hidden="1" outlineLevel="1" x14ac:dyDescent="0.2">
      <c r="B4621" s="76" t="s">
        <v>1027</v>
      </c>
      <c r="C4621" s="78">
        <v>1</v>
      </c>
      <c r="D4621" s="61" t="s">
        <v>172</v>
      </c>
      <c r="E4621" s="79">
        <v>7.44</v>
      </c>
      <c r="F4621" s="79">
        <v>0</v>
      </c>
      <c r="G4621" s="79">
        <f>+E4621</f>
        <v>7.44</v>
      </c>
      <c r="H4621" s="79">
        <v>0</v>
      </c>
    </row>
    <row r="4622" spans="1:10" hidden="1" outlineLevel="1" x14ac:dyDescent="0.2">
      <c r="A4622" s="55"/>
      <c r="B4622" s="77" t="s">
        <v>697</v>
      </c>
      <c r="C4622" s="78"/>
      <c r="D4622" s="78"/>
      <c r="E4622" s="57"/>
      <c r="F4622" s="57"/>
      <c r="G4622" s="57"/>
      <c r="H4622" s="57"/>
      <c r="I4622" s="58"/>
      <c r="J4622" s="63"/>
    </row>
    <row r="4623" spans="1:10" hidden="1" outlineLevel="1" x14ac:dyDescent="0.2">
      <c r="B4623" s="76" t="s">
        <v>1079</v>
      </c>
      <c r="C4623" s="78">
        <v>1</v>
      </c>
      <c r="D4623" s="61" t="s">
        <v>255</v>
      </c>
      <c r="E4623" s="79">
        <v>189.30666666666667</v>
      </c>
      <c r="F4623" s="79">
        <v>0</v>
      </c>
      <c r="G4623" s="79">
        <f>ROUND((C4623*(E4623)),2)</f>
        <v>189.31</v>
      </c>
      <c r="H4623" s="79">
        <f>ROUND((C4623*(F4623)),2)</f>
        <v>0</v>
      </c>
    </row>
    <row r="4624" spans="1:10" hidden="1" outlineLevel="1" x14ac:dyDescent="0.2">
      <c r="B4624" s="76" t="s">
        <v>174</v>
      </c>
      <c r="C4624" s="78"/>
      <c r="D4624" s="78"/>
      <c r="E4624" s="79"/>
      <c r="F4624" s="79"/>
      <c r="G4624" s="79">
        <f>SUM(G4616:G4623)</f>
        <v>523.58999999999992</v>
      </c>
      <c r="H4624" s="79">
        <f>SUM(H4616:H4623)</f>
        <v>58.629999999999995</v>
      </c>
      <c r="I4624" s="79">
        <f>SUM(G4624:H4624)</f>
        <v>582.21999999999991</v>
      </c>
    </row>
    <row r="4625" spans="1:10" collapsed="1" x14ac:dyDescent="0.2"/>
    <row r="4626" spans="1:10" x14ac:dyDescent="0.2">
      <c r="A4626" s="67">
        <v>120</v>
      </c>
      <c r="B4626" s="68" t="s">
        <v>1100</v>
      </c>
      <c r="C4626" s="69"/>
      <c r="D4626" s="69"/>
      <c r="E4626" s="69"/>
      <c r="F4626" s="69"/>
      <c r="G4626" s="69"/>
      <c r="H4626" s="69"/>
      <c r="I4626" s="69"/>
      <c r="J4626" s="70"/>
    </row>
    <row r="4627" spans="1:10" x14ac:dyDescent="0.2">
      <c r="A4627" s="71">
        <f>+A4626+0.01</f>
        <v>120.01</v>
      </c>
      <c r="B4627" s="72" t="s">
        <v>1101</v>
      </c>
      <c r="C4627" s="73">
        <v>1</v>
      </c>
      <c r="D4627" s="73" t="s">
        <v>196</v>
      </c>
      <c r="E4627" s="74"/>
      <c r="F4627" s="74"/>
      <c r="G4627" s="74">
        <f>+G4636/C4630</f>
        <v>9746.06</v>
      </c>
      <c r="H4627" s="74">
        <f>+H4636/C4630</f>
        <v>1180.82</v>
      </c>
      <c r="I4627" s="75">
        <f>+H4627+G4627</f>
        <v>10926.88</v>
      </c>
      <c r="J4627" s="66" t="s">
        <v>167</v>
      </c>
    </row>
    <row r="4628" spans="1:10" x14ac:dyDescent="0.2">
      <c r="A4628" s="55"/>
      <c r="B4628" s="91"/>
      <c r="C4628" s="82">
        <v>1</v>
      </c>
      <c r="D4628" s="73" t="s">
        <v>176</v>
      </c>
      <c r="E4628" s="74"/>
      <c r="F4628" s="74"/>
      <c r="G4628" s="74">
        <f>+G4627/10</f>
        <v>974.60599999999999</v>
      </c>
      <c r="H4628" s="74">
        <f>+H4627/10</f>
        <v>118.08199999999999</v>
      </c>
      <c r="I4628" s="75">
        <f>+H4628+G4628</f>
        <v>1092.6880000000001</v>
      </c>
      <c r="J4628" s="63"/>
    </row>
    <row r="4629" spans="1:10" hidden="1" outlineLevel="1" x14ac:dyDescent="0.2">
      <c r="A4629" s="55"/>
      <c r="B4629" s="76" t="s">
        <v>1102</v>
      </c>
      <c r="C4629" s="56"/>
      <c r="D4629" s="56"/>
      <c r="E4629" s="57"/>
      <c r="F4629" s="57"/>
      <c r="G4629" s="57"/>
      <c r="H4629" s="57"/>
      <c r="I4629" s="58"/>
      <c r="J4629" s="63"/>
    </row>
    <row r="4630" spans="1:10" hidden="1" outlineLevel="1" x14ac:dyDescent="0.2">
      <c r="A4630" s="55"/>
      <c r="B4630" s="77" t="s">
        <v>169</v>
      </c>
      <c r="C4630" s="78">
        <v>1</v>
      </c>
      <c r="D4630" s="78" t="s">
        <v>196</v>
      </c>
      <c r="E4630" s="57"/>
      <c r="F4630" s="57"/>
      <c r="G4630" s="57"/>
      <c r="H4630" s="57"/>
      <c r="I4630" s="58"/>
      <c r="J4630" s="63"/>
    </row>
    <row r="4631" spans="1:10" hidden="1" outlineLevel="1" x14ac:dyDescent="0.2">
      <c r="A4631" s="62"/>
      <c r="B4631" s="77" t="s">
        <v>170</v>
      </c>
      <c r="C4631" s="78"/>
      <c r="D4631" s="78"/>
      <c r="E4631" s="79"/>
      <c r="F4631" s="79"/>
      <c r="G4631" s="79"/>
      <c r="H4631" s="79"/>
      <c r="I4631" s="79"/>
    </row>
    <row r="4632" spans="1:10" hidden="1" outlineLevel="1" x14ac:dyDescent="0.2">
      <c r="A4632" s="62"/>
      <c r="B4632" s="76" t="s">
        <v>279</v>
      </c>
      <c r="C4632" s="78">
        <f>+C4630*1.1</f>
        <v>1.1000000000000001</v>
      </c>
      <c r="D4632" s="78" t="s">
        <v>196</v>
      </c>
      <c r="E4632" s="79">
        <v>6544.9400000000005</v>
      </c>
      <c r="F4632" s="79">
        <v>1073.47</v>
      </c>
      <c r="G4632" s="79">
        <f>ROUND((C4632*(E4632)),2)</f>
        <v>7199.43</v>
      </c>
      <c r="H4632" s="79">
        <f>ROUND((C4632*(F4632)),2)</f>
        <v>1180.82</v>
      </c>
      <c r="I4632" s="79"/>
    </row>
    <row r="4633" spans="1:10" hidden="1" outlineLevel="1" x14ac:dyDescent="0.2">
      <c r="A4633" s="62"/>
      <c r="B4633" s="77" t="s">
        <v>190</v>
      </c>
      <c r="C4633" s="78"/>
      <c r="D4633" s="78"/>
      <c r="E4633" s="79"/>
      <c r="F4633" s="79"/>
      <c r="G4633" s="79"/>
      <c r="H4633" s="79"/>
      <c r="I4633" s="79"/>
    </row>
    <row r="4634" spans="1:10" hidden="1" outlineLevel="1" x14ac:dyDescent="0.2">
      <c r="A4634" s="62"/>
      <c r="B4634" s="76" t="s">
        <v>502</v>
      </c>
      <c r="C4634" s="78">
        <f>+C4635*0.01</f>
        <v>0.1</v>
      </c>
      <c r="D4634" s="78" t="s">
        <v>189</v>
      </c>
      <c r="E4634" s="79">
        <v>1050.28</v>
      </c>
      <c r="F4634" s="79">
        <v>0</v>
      </c>
      <c r="G4634" s="79">
        <f>ROUND((C4634*(E4634)),2)</f>
        <v>105.03</v>
      </c>
      <c r="H4634" s="79">
        <f>ROUND((C4634*(F4634)),2)</f>
        <v>0</v>
      </c>
      <c r="I4634" s="79"/>
    </row>
    <row r="4635" spans="1:10" hidden="1" outlineLevel="1" x14ac:dyDescent="0.2">
      <c r="A4635" s="62"/>
      <c r="B4635" s="76" t="s">
        <v>1103</v>
      </c>
      <c r="C4635" s="78">
        <v>10</v>
      </c>
      <c r="D4635" s="78" t="s">
        <v>176</v>
      </c>
      <c r="E4635" s="79">
        <v>244.16</v>
      </c>
      <c r="F4635" s="79">
        <v>0</v>
      </c>
      <c r="G4635" s="79">
        <f>ROUND((C4635*(E4635)),2)</f>
        <v>2441.6</v>
      </c>
      <c r="H4635" s="79">
        <f>ROUND((C4635*(F4635)),2)</f>
        <v>0</v>
      </c>
      <c r="I4635" s="79"/>
    </row>
    <row r="4636" spans="1:10" hidden="1" outlineLevel="1" x14ac:dyDescent="0.2">
      <c r="A4636" s="62"/>
      <c r="B4636" s="76" t="s">
        <v>174</v>
      </c>
      <c r="C4636" s="78"/>
      <c r="D4636" s="78"/>
      <c r="E4636" s="79"/>
      <c r="F4636" s="79"/>
      <c r="G4636" s="79">
        <f>SUM(G4632:G4635)</f>
        <v>9746.06</v>
      </c>
      <c r="H4636" s="79">
        <f>SUM(H4632:H4635)</f>
        <v>1180.82</v>
      </c>
      <c r="I4636" s="79">
        <f>SUM(G4636:H4636)</f>
        <v>10926.88</v>
      </c>
    </row>
    <row r="4637" spans="1:10" collapsed="1" x14ac:dyDescent="0.2">
      <c r="A4637" s="62"/>
      <c r="C4637" s="78"/>
      <c r="D4637" s="78"/>
      <c r="E4637" s="79"/>
      <c r="F4637" s="79"/>
      <c r="G4637" s="79"/>
      <c r="H4637" s="79"/>
      <c r="I4637" s="79"/>
    </row>
    <row r="4638" spans="1:10" ht="24" x14ac:dyDescent="0.2">
      <c r="A4638" s="71">
        <f>+A4627+0.01</f>
        <v>120.02000000000001</v>
      </c>
      <c r="B4638" s="72" t="s">
        <v>1104</v>
      </c>
      <c r="C4638" s="73">
        <v>1</v>
      </c>
      <c r="D4638" s="73" t="s">
        <v>196</v>
      </c>
      <c r="E4638" s="74"/>
      <c r="F4638" s="74"/>
      <c r="G4638" s="74">
        <f>+G4647/C4641</f>
        <v>9463.58</v>
      </c>
      <c r="H4638" s="74">
        <f>+H4647/C4641</f>
        <v>1245.06</v>
      </c>
      <c r="I4638" s="75">
        <f>+H4638+G4638</f>
        <v>10708.64</v>
      </c>
      <c r="J4638" s="66" t="s">
        <v>167</v>
      </c>
    </row>
    <row r="4639" spans="1:10" x14ac:dyDescent="0.2">
      <c r="A4639" s="55"/>
      <c r="B4639" s="91"/>
      <c r="C4639" s="82">
        <v>1</v>
      </c>
      <c r="D4639" s="73" t="s">
        <v>176</v>
      </c>
      <c r="E4639" s="74"/>
      <c r="F4639" s="74"/>
      <c r="G4639" s="74">
        <f>+G4638/10</f>
        <v>946.35799999999995</v>
      </c>
      <c r="H4639" s="74">
        <f>+H4638/10</f>
        <v>124.506</v>
      </c>
      <c r="I4639" s="75">
        <f>+H4639+G4639</f>
        <v>1070.864</v>
      </c>
      <c r="J4639" s="63"/>
    </row>
    <row r="4640" spans="1:10" hidden="1" outlineLevel="1" x14ac:dyDescent="0.2">
      <c r="A4640" s="55"/>
      <c r="B4640" s="76" t="s">
        <v>1102</v>
      </c>
      <c r="C4640" s="56"/>
      <c r="D4640" s="56"/>
      <c r="E4640" s="57"/>
      <c r="F4640" s="57"/>
      <c r="G4640" s="57"/>
      <c r="H4640" s="57"/>
      <c r="I4640" s="58"/>
      <c r="J4640" s="63"/>
    </row>
    <row r="4641" spans="1:10" hidden="1" outlineLevel="1" x14ac:dyDescent="0.2">
      <c r="A4641" s="55"/>
      <c r="B4641" s="77" t="s">
        <v>169</v>
      </c>
      <c r="C4641" s="78">
        <v>1</v>
      </c>
      <c r="D4641" s="78" t="s">
        <v>196</v>
      </c>
      <c r="E4641" s="57"/>
      <c r="F4641" s="57"/>
      <c r="G4641" s="57"/>
      <c r="H4641" s="57"/>
      <c r="I4641" s="58"/>
      <c r="J4641" s="63"/>
    </row>
    <row r="4642" spans="1:10" hidden="1" outlineLevel="1" x14ac:dyDescent="0.2">
      <c r="A4642" s="62"/>
      <c r="B4642" s="77" t="s">
        <v>170</v>
      </c>
      <c r="C4642" s="78"/>
      <c r="D4642" s="78"/>
      <c r="E4642" s="79"/>
      <c r="F4642" s="79"/>
      <c r="G4642" s="79"/>
      <c r="H4642" s="79"/>
      <c r="I4642" s="79"/>
    </row>
    <row r="4643" spans="1:10" hidden="1" outlineLevel="1" x14ac:dyDescent="0.2">
      <c r="A4643" s="62"/>
      <c r="B4643" s="76" t="s">
        <v>505</v>
      </c>
      <c r="C4643" s="78">
        <v>1.1000000000000001</v>
      </c>
      <c r="D4643" s="78" t="s">
        <v>196</v>
      </c>
      <c r="E4643" s="79">
        <v>6288.14</v>
      </c>
      <c r="F4643" s="79">
        <v>1131.8699999999999</v>
      </c>
      <c r="G4643" s="79">
        <f>ROUND((C4643*(E4643)),2)</f>
        <v>6916.95</v>
      </c>
      <c r="H4643" s="79">
        <f>ROUND((C4643*(F4643)),2)</f>
        <v>1245.06</v>
      </c>
      <c r="I4643" s="79"/>
    </row>
    <row r="4644" spans="1:10" hidden="1" outlineLevel="1" x14ac:dyDescent="0.2">
      <c r="A4644" s="62"/>
      <c r="B4644" s="77" t="s">
        <v>190</v>
      </c>
      <c r="C4644" s="78"/>
      <c r="D4644" s="78"/>
      <c r="E4644" s="79"/>
      <c r="F4644" s="79"/>
      <c r="G4644" s="79"/>
      <c r="H4644" s="79"/>
      <c r="I4644" s="79"/>
    </row>
    <row r="4645" spans="1:10" hidden="1" outlineLevel="1" x14ac:dyDescent="0.2">
      <c r="A4645" s="62"/>
      <c r="B4645" s="76" t="s">
        <v>502</v>
      </c>
      <c r="C4645" s="78">
        <f>+C4646*0.01</f>
        <v>0.1</v>
      </c>
      <c r="D4645" s="78" t="s">
        <v>189</v>
      </c>
      <c r="E4645" s="79">
        <v>1050.28</v>
      </c>
      <c r="F4645" s="79">
        <v>0</v>
      </c>
      <c r="G4645" s="79">
        <f>ROUND((C4645*(E4645)),2)</f>
        <v>105.03</v>
      </c>
      <c r="H4645" s="79">
        <f>ROUND((C4645*(F4645)),2)</f>
        <v>0</v>
      </c>
      <c r="I4645" s="79"/>
    </row>
    <row r="4646" spans="1:10" hidden="1" outlineLevel="1" x14ac:dyDescent="0.2">
      <c r="A4646" s="62"/>
      <c r="B4646" s="76" t="s">
        <v>1103</v>
      </c>
      <c r="C4646" s="78">
        <v>10</v>
      </c>
      <c r="D4646" s="78" t="s">
        <v>176</v>
      </c>
      <c r="E4646" s="79">
        <v>244.16</v>
      </c>
      <c r="F4646" s="79">
        <v>0</v>
      </c>
      <c r="G4646" s="79">
        <f>ROUND((C4646*(E4646)),2)</f>
        <v>2441.6</v>
      </c>
      <c r="H4646" s="79">
        <f>ROUND((C4646*(F4646)),2)</f>
        <v>0</v>
      </c>
      <c r="I4646" s="79"/>
    </row>
    <row r="4647" spans="1:10" hidden="1" outlineLevel="1" x14ac:dyDescent="0.2">
      <c r="A4647" s="62"/>
      <c r="B4647" s="76" t="s">
        <v>174</v>
      </c>
      <c r="C4647" s="78"/>
      <c r="D4647" s="78"/>
      <c r="E4647" s="79"/>
      <c r="F4647" s="79"/>
      <c r="G4647" s="79">
        <f>SUM(G4643:G4646)</f>
        <v>9463.58</v>
      </c>
      <c r="H4647" s="79">
        <f>SUM(H4643:H4646)</f>
        <v>1245.06</v>
      </c>
      <c r="I4647" s="79">
        <f>SUM(G4647:H4647)</f>
        <v>10708.64</v>
      </c>
    </row>
    <row r="4648" spans="1:10" collapsed="1" x14ac:dyDescent="0.2">
      <c r="A4648" s="62"/>
      <c r="C4648" s="78"/>
      <c r="D4648" s="78"/>
      <c r="E4648" s="79"/>
      <c r="F4648" s="79"/>
      <c r="G4648" s="79"/>
      <c r="H4648" s="79"/>
      <c r="I4648" s="79"/>
    </row>
    <row r="4649" spans="1:10" ht="24" x14ac:dyDescent="0.2">
      <c r="A4649" s="71">
        <f>+A4638+0.01</f>
        <v>120.03000000000002</v>
      </c>
      <c r="B4649" s="72" t="s">
        <v>1105</v>
      </c>
      <c r="C4649" s="73">
        <v>1</v>
      </c>
      <c r="D4649" s="73" t="s">
        <v>196</v>
      </c>
      <c r="E4649" s="74"/>
      <c r="F4649" s="74"/>
      <c r="G4649" s="74">
        <f>+G4658/C4652</f>
        <v>9733.92</v>
      </c>
      <c r="H4649" s="74">
        <f>+H4658/C4652</f>
        <v>1293.71</v>
      </c>
      <c r="I4649" s="75">
        <f>+H4649+G4649</f>
        <v>11027.630000000001</v>
      </c>
      <c r="J4649" s="66" t="s">
        <v>167</v>
      </c>
    </row>
    <row r="4650" spans="1:10" x14ac:dyDescent="0.2">
      <c r="A4650" s="55"/>
      <c r="B4650" s="91"/>
      <c r="C4650" s="82">
        <v>1</v>
      </c>
      <c r="D4650" s="73" t="s">
        <v>176</v>
      </c>
      <c r="E4650" s="74"/>
      <c r="F4650" s="74"/>
      <c r="G4650" s="74">
        <f>+G4649/10</f>
        <v>973.39200000000005</v>
      </c>
      <c r="H4650" s="74">
        <f>+H4649/10</f>
        <v>129.37100000000001</v>
      </c>
      <c r="I4650" s="75">
        <f>+H4650+G4650</f>
        <v>1102.7630000000001</v>
      </c>
      <c r="J4650" s="63"/>
    </row>
    <row r="4651" spans="1:10" hidden="1" outlineLevel="1" x14ac:dyDescent="0.2">
      <c r="A4651" s="55"/>
      <c r="B4651" s="76" t="s">
        <v>1102</v>
      </c>
      <c r="C4651" s="56"/>
      <c r="D4651" s="56"/>
      <c r="E4651" s="57"/>
      <c r="F4651" s="57"/>
      <c r="G4651" s="57"/>
      <c r="H4651" s="57"/>
      <c r="I4651" s="58"/>
      <c r="J4651" s="63"/>
    </row>
    <row r="4652" spans="1:10" hidden="1" outlineLevel="1" x14ac:dyDescent="0.2">
      <c r="A4652" s="55"/>
      <c r="B4652" s="77" t="s">
        <v>169</v>
      </c>
      <c r="C4652" s="78">
        <v>1</v>
      </c>
      <c r="D4652" s="78" t="s">
        <v>196</v>
      </c>
      <c r="E4652" s="57"/>
      <c r="F4652" s="57"/>
      <c r="G4652" s="57"/>
      <c r="H4652" s="57"/>
      <c r="I4652" s="58"/>
      <c r="J4652" s="63"/>
    </row>
    <row r="4653" spans="1:10" hidden="1" outlineLevel="1" x14ac:dyDescent="0.2">
      <c r="A4653" s="62"/>
      <c r="B4653" s="77" t="s">
        <v>170</v>
      </c>
      <c r="C4653" s="78"/>
      <c r="D4653" s="78"/>
      <c r="E4653" s="79"/>
      <c r="F4653" s="79"/>
      <c r="G4653" s="79"/>
      <c r="H4653" s="79"/>
      <c r="I4653" s="79"/>
    </row>
    <row r="4654" spans="1:10" hidden="1" outlineLevel="1" x14ac:dyDescent="0.2">
      <c r="A4654" s="62"/>
      <c r="B4654" s="76" t="s">
        <v>507</v>
      </c>
      <c r="C4654" s="78">
        <v>1.1000000000000001</v>
      </c>
      <c r="D4654" s="78" t="s">
        <v>196</v>
      </c>
      <c r="E4654" s="79">
        <v>6533.9</v>
      </c>
      <c r="F4654" s="79">
        <v>1176.0999999999999</v>
      </c>
      <c r="G4654" s="79">
        <f>ROUND((C4654*(E4654)),2)</f>
        <v>7187.29</v>
      </c>
      <c r="H4654" s="79">
        <f>ROUND((C4654*(F4654)),2)</f>
        <v>1293.71</v>
      </c>
      <c r="I4654" s="79"/>
    </row>
    <row r="4655" spans="1:10" hidden="1" outlineLevel="1" x14ac:dyDescent="0.2">
      <c r="A4655" s="62"/>
      <c r="B4655" s="77" t="s">
        <v>190</v>
      </c>
      <c r="C4655" s="78"/>
      <c r="D4655" s="78"/>
      <c r="E4655" s="79"/>
      <c r="F4655" s="79"/>
      <c r="G4655" s="79"/>
      <c r="H4655" s="79"/>
      <c r="I4655" s="79"/>
    </row>
    <row r="4656" spans="1:10" hidden="1" outlineLevel="1" x14ac:dyDescent="0.2">
      <c r="A4656" s="62"/>
      <c r="B4656" s="76" t="s">
        <v>502</v>
      </c>
      <c r="C4656" s="78">
        <f>+C4657*0.01</f>
        <v>0.1</v>
      </c>
      <c r="D4656" s="78" t="s">
        <v>189</v>
      </c>
      <c r="E4656" s="79">
        <v>1050.28</v>
      </c>
      <c r="F4656" s="79">
        <v>0</v>
      </c>
      <c r="G4656" s="79">
        <f>ROUND((C4656*(E4656)),2)</f>
        <v>105.03</v>
      </c>
      <c r="H4656" s="79">
        <f>ROUND((C4656*(F4656)),2)</f>
        <v>0</v>
      </c>
      <c r="I4656" s="79"/>
    </row>
    <row r="4657" spans="1:10" hidden="1" outlineLevel="1" x14ac:dyDescent="0.2">
      <c r="A4657" s="62"/>
      <c r="B4657" s="76" t="s">
        <v>1103</v>
      </c>
      <c r="C4657" s="78">
        <v>10</v>
      </c>
      <c r="D4657" s="78" t="s">
        <v>176</v>
      </c>
      <c r="E4657" s="79">
        <v>244.16</v>
      </c>
      <c r="F4657" s="79">
        <v>0</v>
      </c>
      <c r="G4657" s="79">
        <f>ROUND((C4657*(E4657)),2)</f>
        <v>2441.6</v>
      </c>
      <c r="H4657" s="79">
        <f>ROUND((C4657*(F4657)),2)</f>
        <v>0</v>
      </c>
      <c r="I4657" s="79"/>
    </row>
    <row r="4658" spans="1:10" hidden="1" outlineLevel="1" x14ac:dyDescent="0.2">
      <c r="A4658" s="62"/>
      <c r="B4658" s="76" t="s">
        <v>174</v>
      </c>
      <c r="C4658" s="78"/>
      <c r="D4658" s="78"/>
      <c r="E4658" s="79"/>
      <c r="F4658" s="79"/>
      <c r="G4658" s="79">
        <f>SUM(G4654:G4657)</f>
        <v>9733.92</v>
      </c>
      <c r="H4658" s="79">
        <f>SUM(H4654:H4657)</f>
        <v>1293.71</v>
      </c>
      <c r="I4658" s="79">
        <f>SUM(G4658:H4658)</f>
        <v>11027.630000000001</v>
      </c>
    </row>
    <row r="4659" spans="1:10" collapsed="1" x14ac:dyDescent="0.2">
      <c r="A4659" s="62"/>
      <c r="C4659" s="78"/>
      <c r="D4659" s="78"/>
      <c r="E4659" s="79"/>
      <c r="F4659" s="79"/>
      <c r="G4659" s="79"/>
      <c r="H4659" s="79"/>
      <c r="I4659" s="79"/>
    </row>
    <row r="4660" spans="1:10" ht="24" x14ac:dyDescent="0.2">
      <c r="A4660" s="71">
        <f>+A4649+0.01</f>
        <v>120.04000000000002</v>
      </c>
      <c r="B4660" s="72" t="s">
        <v>1106</v>
      </c>
      <c r="C4660" s="73">
        <v>1</v>
      </c>
      <c r="D4660" s="73" t="s">
        <v>196</v>
      </c>
      <c r="E4660" s="74"/>
      <c r="F4660" s="74"/>
      <c r="G4660" s="74">
        <f>+G4672/C4663</f>
        <v>12299.630000000003</v>
      </c>
      <c r="H4660" s="74">
        <f>+H4672/C4663</f>
        <v>1554.49</v>
      </c>
      <c r="I4660" s="75">
        <f>+H4660+G4660</f>
        <v>13854.120000000003</v>
      </c>
      <c r="J4660" s="66" t="s">
        <v>167</v>
      </c>
    </row>
    <row r="4661" spans="1:10" x14ac:dyDescent="0.2">
      <c r="A4661" s="55"/>
      <c r="B4661" s="81"/>
      <c r="C4661" s="82">
        <v>1</v>
      </c>
      <c r="D4661" s="73" t="s">
        <v>176</v>
      </c>
      <c r="E4661" s="74"/>
      <c r="F4661" s="74"/>
      <c r="G4661" s="74">
        <f>+G4660/10</f>
        <v>1229.9630000000002</v>
      </c>
      <c r="H4661" s="74">
        <f>+H4660/10</f>
        <v>155.44900000000001</v>
      </c>
      <c r="I4661" s="75">
        <f>+H4661+G4661</f>
        <v>1385.4120000000003</v>
      </c>
      <c r="J4661" s="63"/>
    </row>
    <row r="4662" spans="1:10" hidden="1" outlineLevel="1" x14ac:dyDescent="0.2">
      <c r="A4662" s="55"/>
      <c r="B4662" s="76" t="s">
        <v>1107</v>
      </c>
      <c r="C4662" s="56"/>
      <c r="D4662" s="56"/>
      <c r="E4662" s="57"/>
      <c r="F4662" s="57"/>
      <c r="G4662" s="57"/>
      <c r="H4662" s="57"/>
      <c r="I4662" s="58"/>
      <c r="J4662" s="63"/>
    </row>
    <row r="4663" spans="1:10" hidden="1" outlineLevel="1" x14ac:dyDescent="0.2">
      <c r="A4663" s="55"/>
      <c r="B4663" s="77" t="s">
        <v>169</v>
      </c>
      <c r="C4663" s="78">
        <v>1</v>
      </c>
      <c r="D4663" s="78" t="s">
        <v>196</v>
      </c>
      <c r="E4663" s="57"/>
      <c r="F4663" s="57"/>
      <c r="G4663" s="57"/>
      <c r="H4663" s="57"/>
      <c r="I4663" s="58"/>
      <c r="J4663" s="63"/>
    </row>
    <row r="4664" spans="1:10" hidden="1" outlineLevel="1" x14ac:dyDescent="0.2">
      <c r="A4664" s="62"/>
      <c r="B4664" s="77" t="s">
        <v>170</v>
      </c>
      <c r="C4664" s="78"/>
      <c r="D4664" s="78"/>
      <c r="E4664" s="79"/>
      <c r="F4664" s="79"/>
      <c r="G4664" s="79"/>
      <c r="H4664" s="79"/>
      <c r="I4664" s="79"/>
    </row>
    <row r="4665" spans="1:10" hidden="1" outlineLevel="1" x14ac:dyDescent="0.2">
      <c r="A4665" s="62"/>
      <c r="B4665" s="76" t="s">
        <v>518</v>
      </c>
      <c r="C4665" s="78">
        <v>0.11</v>
      </c>
      <c r="D4665" s="78" t="s">
        <v>519</v>
      </c>
      <c r="E4665" s="79">
        <v>17559.32</v>
      </c>
      <c r="F4665" s="79">
        <v>3160.68</v>
      </c>
      <c r="G4665" s="79">
        <f>ROUND((C4665*(E4665)),2)</f>
        <v>1931.53</v>
      </c>
      <c r="H4665" s="79">
        <f>ROUND((C4665*(F4665)),2)</f>
        <v>347.67</v>
      </c>
      <c r="I4665" s="79"/>
    </row>
    <row r="4666" spans="1:10" hidden="1" outlineLevel="1" x14ac:dyDescent="0.2">
      <c r="A4666" s="62"/>
      <c r="B4666" s="76" t="s">
        <v>279</v>
      </c>
      <c r="C4666" s="78">
        <f>+C4663*1.1</f>
        <v>1.1000000000000001</v>
      </c>
      <c r="D4666" s="78" t="s">
        <v>196</v>
      </c>
      <c r="E4666" s="79">
        <v>6544.9400000000005</v>
      </c>
      <c r="F4666" s="79">
        <v>1073.47</v>
      </c>
      <c r="G4666" s="79">
        <f>ROUND((C4666*(E4666)),2)</f>
        <v>7199.43</v>
      </c>
      <c r="H4666" s="79">
        <f>ROUND((C4666*(F4666)),2)</f>
        <v>1180.82</v>
      </c>
      <c r="I4666" s="79"/>
    </row>
    <row r="4667" spans="1:10" hidden="1" outlineLevel="1" x14ac:dyDescent="0.2">
      <c r="A4667" s="62"/>
      <c r="B4667" s="76" t="s">
        <v>253</v>
      </c>
      <c r="C4667" s="78">
        <f>+C4665*10</f>
        <v>1.1000000000000001</v>
      </c>
      <c r="D4667" s="78" t="s">
        <v>182</v>
      </c>
      <c r="E4667" s="79">
        <v>131.36000000000001</v>
      </c>
      <c r="F4667" s="79">
        <v>23.64</v>
      </c>
      <c r="G4667" s="79">
        <f>ROUND((C4667*(E4667)),2)</f>
        <v>144.5</v>
      </c>
      <c r="H4667" s="79">
        <f>ROUND((C4667*(F4667)),2)</f>
        <v>26</v>
      </c>
      <c r="I4667" s="79"/>
    </row>
    <row r="4668" spans="1:10" hidden="1" outlineLevel="1" x14ac:dyDescent="0.2">
      <c r="A4668" s="62"/>
      <c r="B4668" s="77" t="s">
        <v>190</v>
      </c>
      <c r="C4668" s="78"/>
      <c r="D4668" s="78"/>
      <c r="E4668" s="79"/>
      <c r="F4668" s="79"/>
      <c r="G4668" s="79"/>
      <c r="H4668" s="79"/>
      <c r="I4668" s="79"/>
    </row>
    <row r="4669" spans="1:10" hidden="1" outlineLevel="1" x14ac:dyDescent="0.2">
      <c r="A4669" s="62"/>
      <c r="B4669" s="76" t="s">
        <v>502</v>
      </c>
      <c r="C4669" s="78">
        <f>+C4671*0.01</f>
        <v>0.1</v>
      </c>
      <c r="D4669" s="78" t="s">
        <v>189</v>
      </c>
      <c r="E4669" s="79">
        <v>1050.28</v>
      </c>
      <c r="F4669" s="79">
        <v>0</v>
      </c>
      <c r="G4669" s="79">
        <f>ROUND((C4669*(E4669)),2)</f>
        <v>105.03</v>
      </c>
      <c r="H4669" s="79">
        <f>ROUND((C4669*(F4669)),2)</f>
        <v>0</v>
      </c>
      <c r="I4669" s="79"/>
    </row>
    <row r="4670" spans="1:10" hidden="1" outlineLevel="1" x14ac:dyDescent="0.2">
      <c r="A4670" s="62"/>
      <c r="B4670" s="76" t="s">
        <v>520</v>
      </c>
      <c r="C4670" s="78">
        <f>+C4671</f>
        <v>10</v>
      </c>
      <c r="D4670" s="78" t="s">
        <v>176</v>
      </c>
      <c r="E4670" s="79">
        <v>47.754481260184683</v>
      </c>
      <c r="F4670" s="79">
        <v>0</v>
      </c>
      <c r="G4670" s="79">
        <f>ROUND((C4670*(E4670)),2)</f>
        <v>477.54</v>
      </c>
      <c r="H4670" s="79">
        <f>ROUND((C4670*(F4670)),2)</f>
        <v>0</v>
      </c>
      <c r="I4670" s="79"/>
    </row>
    <row r="4671" spans="1:10" hidden="1" outlineLevel="1" x14ac:dyDescent="0.2">
      <c r="A4671" s="62"/>
      <c r="B4671" s="76" t="s">
        <v>1103</v>
      </c>
      <c r="C4671" s="78">
        <v>10</v>
      </c>
      <c r="D4671" s="78" t="s">
        <v>176</v>
      </c>
      <c r="E4671" s="79">
        <v>244.16</v>
      </c>
      <c r="F4671" s="79">
        <v>0</v>
      </c>
      <c r="G4671" s="79">
        <f>ROUND((C4671*(E4671)),2)</f>
        <v>2441.6</v>
      </c>
      <c r="H4671" s="79">
        <f>ROUND((C4671*(F4671)),2)</f>
        <v>0</v>
      </c>
      <c r="I4671" s="79"/>
    </row>
    <row r="4672" spans="1:10" hidden="1" outlineLevel="1" x14ac:dyDescent="0.2">
      <c r="A4672" s="62"/>
      <c r="B4672" s="76" t="s">
        <v>174</v>
      </c>
      <c r="C4672" s="78"/>
      <c r="D4672" s="78"/>
      <c r="E4672" s="79"/>
      <c r="F4672" s="79"/>
      <c r="G4672" s="79">
        <f>SUM(G4665:G4671)</f>
        <v>12299.630000000003</v>
      </c>
      <c r="H4672" s="79">
        <f>SUM(H4665:H4671)</f>
        <v>1554.49</v>
      </c>
      <c r="I4672" s="79">
        <f>SUM(G4672:H4672)</f>
        <v>13854.120000000003</v>
      </c>
    </row>
    <row r="4673" spans="1:10" collapsed="1" x14ac:dyDescent="0.2">
      <c r="A4673" s="62"/>
      <c r="C4673" s="78"/>
      <c r="D4673" s="78"/>
      <c r="E4673" s="79"/>
      <c r="F4673" s="79"/>
      <c r="G4673" s="79"/>
      <c r="H4673" s="79"/>
      <c r="I4673" s="79"/>
    </row>
    <row r="4674" spans="1:10" ht="24" x14ac:dyDescent="0.2">
      <c r="A4674" s="71">
        <f>+A4660+0.01</f>
        <v>120.05000000000003</v>
      </c>
      <c r="B4674" s="72" t="s">
        <v>1108</v>
      </c>
      <c r="C4674" s="73">
        <v>1</v>
      </c>
      <c r="D4674" s="73" t="s">
        <v>196</v>
      </c>
      <c r="E4674" s="74"/>
      <c r="F4674" s="74"/>
      <c r="G4674" s="74">
        <f>+G4686/C4677</f>
        <v>12017.150000000001</v>
      </c>
      <c r="H4674" s="74">
        <f>+H4686/C4677</f>
        <v>1618.73</v>
      </c>
      <c r="I4674" s="75">
        <f>+H4674+G4674</f>
        <v>13635.880000000001</v>
      </c>
      <c r="J4674" s="66" t="s">
        <v>167</v>
      </c>
    </row>
    <row r="4675" spans="1:10" x14ac:dyDescent="0.2">
      <c r="A4675" s="55"/>
      <c r="B4675" s="81"/>
      <c r="C4675" s="82">
        <v>1</v>
      </c>
      <c r="D4675" s="73" t="s">
        <v>176</v>
      </c>
      <c r="E4675" s="74"/>
      <c r="F4675" s="74"/>
      <c r="G4675" s="74">
        <f>+G4674/10</f>
        <v>1201.7150000000001</v>
      </c>
      <c r="H4675" s="74">
        <f>+H4674/10</f>
        <v>161.87299999999999</v>
      </c>
      <c r="I4675" s="75">
        <f>+H4675+G4675</f>
        <v>1363.5880000000002</v>
      </c>
      <c r="J4675" s="63"/>
    </row>
    <row r="4676" spans="1:10" hidden="1" outlineLevel="1" x14ac:dyDescent="0.2">
      <c r="A4676" s="55"/>
      <c r="B4676" s="76" t="s">
        <v>1107</v>
      </c>
      <c r="C4676" s="56"/>
      <c r="D4676" s="56"/>
      <c r="E4676" s="57"/>
      <c r="F4676" s="57"/>
      <c r="G4676" s="57"/>
      <c r="H4676" s="57"/>
      <c r="I4676" s="58"/>
      <c r="J4676" s="63"/>
    </row>
    <row r="4677" spans="1:10" hidden="1" outlineLevel="1" x14ac:dyDescent="0.2">
      <c r="A4677" s="55"/>
      <c r="B4677" s="77" t="s">
        <v>169</v>
      </c>
      <c r="C4677" s="78">
        <v>1</v>
      </c>
      <c r="D4677" s="78" t="s">
        <v>196</v>
      </c>
      <c r="E4677" s="57"/>
      <c r="F4677" s="57"/>
      <c r="G4677" s="57"/>
      <c r="H4677" s="57"/>
      <c r="I4677" s="58"/>
      <c r="J4677" s="63"/>
    </row>
    <row r="4678" spans="1:10" hidden="1" outlineLevel="1" x14ac:dyDescent="0.2">
      <c r="A4678" s="62"/>
      <c r="B4678" s="77" t="s">
        <v>170</v>
      </c>
      <c r="C4678" s="78"/>
      <c r="D4678" s="78"/>
      <c r="E4678" s="79"/>
      <c r="F4678" s="79"/>
      <c r="G4678" s="79"/>
      <c r="H4678" s="79"/>
      <c r="I4678" s="79"/>
    </row>
    <row r="4679" spans="1:10" hidden="1" outlineLevel="1" x14ac:dyDescent="0.2">
      <c r="A4679" s="62"/>
      <c r="B4679" s="76" t="s">
        <v>518</v>
      </c>
      <c r="C4679" s="78">
        <v>0.11</v>
      </c>
      <c r="D4679" s="78" t="s">
        <v>519</v>
      </c>
      <c r="E4679" s="79">
        <v>17559.32</v>
      </c>
      <c r="F4679" s="79">
        <v>3160.68</v>
      </c>
      <c r="G4679" s="79">
        <f>ROUND((C4679*(E4679)),2)</f>
        <v>1931.53</v>
      </c>
      <c r="H4679" s="79">
        <f>ROUND((C4679*(F4679)),2)</f>
        <v>347.67</v>
      </c>
      <c r="I4679" s="79"/>
    </row>
    <row r="4680" spans="1:10" hidden="1" outlineLevel="1" x14ac:dyDescent="0.2">
      <c r="A4680" s="62"/>
      <c r="B4680" s="76" t="s">
        <v>522</v>
      </c>
      <c r="C4680" s="78">
        <f>+C4677*1.1</f>
        <v>1.1000000000000001</v>
      </c>
      <c r="D4680" s="78" t="s">
        <v>196</v>
      </c>
      <c r="E4680" s="79">
        <v>6288.14</v>
      </c>
      <c r="F4680" s="79">
        <v>1131.8699999999999</v>
      </c>
      <c r="G4680" s="79">
        <f>ROUND((C4680*(E4680)),2)</f>
        <v>6916.95</v>
      </c>
      <c r="H4680" s="79">
        <f>ROUND((C4680*(F4680)),2)</f>
        <v>1245.06</v>
      </c>
      <c r="I4680" s="79"/>
    </row>
    <row r="4681" spans="1:10" hidden="1" outlineLevel="1" x14ac:dyDescent="0.2">
      <c r="A4681" s="62"/>
      <c r="B4681" s="76" t="s">
        <v>253</v>
      </c>
      <c r="C4681" s="78">
        <f>+C4679*10</f>
        <v>1.1000000000000001</v>
      </c>
      <c r="D4681" s="78" t="s">
        <v>182</v>
      </c>
      <c r="E4681" s="79">
        <v>131.36000000000001</v>
      </c>
      <c r="F4681" s="79">
        <v>23.64</v>
      </c>
      <c r="G4681" s="79">
        <f>ROUND((C4681*(E4681)),2)</f>
        <v>144.5</v>
      </c>
      <c r="H4681" s="79">
        <f>ROUND((C4681*(F4681)),2)</f>
        <v>26</v>
      </c>
      <c r="I4681" s="79"/>
    </row>
    <row r="4682" spans="1:10" hidden="1" outlineLevel="1" x14ac:dyDescent="0.2">
      <c r="A4682" s="62"/>
      <c r="B4682" s="77" t="s">
        <v>190</v>
      </c>
      <c r="C4682" s="78"/>
      <c r="D4682" s="78"/>
      <c r="E4682" s="79"/>
      <c r="F4682" s="79"/>
      <c r="G4682" s="79"/>
      <c r="H4682" s="79"/>
      <c r="I4682" s="79"/>
    </row>
    <row r="4683" spans="1:10" hidden="1" outlineLevel="1" x14ac:dyDescent="0.2">
      <c r="A4683" s="62"/>
      <c r="B4683" s="76" t="s">
        <v>502</v>
      </c>
      <c r="C4683" s="78">
        <f>+C4685*0.01</f>
        <v>0.1</v>
      </c>
      <c r="D4683" s="78" t="s">
        <v>189</v>
      </c>
      <c r="E4683" s="79">
        <v>1050.28</v>
      </c>
      <c r="F4683" s="79">
        <v>0</v>
      </c>
      <c r="G4683" s="79">
        <f>ROUND((C4683*(E4683)),2)</f>
        <v>105.03</v>
      </c>
      <c r="H4683" s="79">
        <f>ROUND((C4683*(F4683)),2)</f>
        <v>0</v>
      </c>
      <c r="I4683" s="79"/>
    </row>
    <row r="4684" spans="1:10" hidden="1" outlineLevel="1" x14ac:dyDescent="0.2">
      <c r="A4684" s="62"/>
      <c r="B4684" s="76" t="s">
        <v>520</v>
      </c>
      <c r="C4684" s="78">
        <f>+C4685</f>
        <v>10</v>
      </c>
      <c r="D4684" s="78" t="s">
        <v>176</v>
      </c>
      <c r="E4684" s="79">
        <v>47.754481260184683</v>
      </c>
      <c r="F4684" s="79">
        <v>0</v>
      </c>
      <c r="G4684" s="79">
        <f>ROUND((C4684*(E4684)),2)</f>
        <v>477.54</v>
      </c>
      <c r="H4684" s="79">
        <f>ROUND((C4684*(F4684)),2)</f>
        <v>0</v>
      </c>
      <c r="I4684" s="79"/>
    </row>
    <row r="4685" spans="1:10" hidden="1" outlineLevel="1" x14ac:dyDescent="0.2">
      <c r="A4685" s="62"/>
      <c r="B4685" s="76" t="s">
        <v>1103</v>
      </c>
      <c r="C4685" s="78">
        <v>10</v>
      </c>
      <c r="D4685" s="78" t="s">
        <v>176</v>
      </c>
      <c r="E4685" s="79">
        <v>244.16</v>
      </c>
      <c r="F4685" s="79">
        <v>0</v>
      </c>
      <c r="G4685" s="79">
        <f>ROUND((C4685*(E4685)),2)</f>
        <v>2441.6</v>
      </c>
      <c r="H4685" s="79">
        <f>ROUND((C4685*(F4685)),2)</f>
        <v>0</v>
      </c>
      <c r="I4685" s="79"/>
    </row>
    <row r="4686" spans="1:10" hidden="1" outlineLevel="1" x14ac:dyDescent="0.2">
      <c r="A4686" s="62"/>
      <c r="B4686" s="76" t="s">
        <v>174</v>
      </c>
      <c r="C4686" s="78"/>
      <c r="D4686" s="78"/>
      <c r="E4686" s="79"/>
      <c r="F4686" s="79"/>
      <c r="G4686" s="79">
        <f>SUM(G4679:G4685)</f>
        <v>12017.150000000001</v>
      </c>
      <c r="H4686" s="79">
        <f>SUM(H4679:H4685)</f>
        <v>1618.73</v>
      </c>
      <c r="I4686" s="79">
        <f>SUM(G4686:H4686)</f>
        <v>13635.880000000001</v>
      </c>
    </row>
    <row r="4687" spans="1:10" collapsed="1" x14ac:dyDescent="0.2">
      <c r="A4687" s="62"/>
      <c r="C4687" s="78"/>
      <c r="D4687" s="78"/>
      <c r="E4687" s="79"/>
      <c r="F4687" s="79"/>
      <c r="G4687" s="79"/>
      <c r="H4687" s="79"/>
      <c r="I4687" s="79"/>
    </row>
    <row r="4688" spans="1:10" ht="24" x14ac:dyDescent="0.2">
      <c r="A4688" s="71">
        <f>+A4674+0.01</f>
        <v>120.06000000000003</v>
      </c>
      <c r="B4688" s="72" t="s">
        <v>1109</v>
      </c>
      <c r="C4688" s="73">
        <v>1</v>
      </c>
      <c r="D4688" s="73" t="s">
        <v>196</v>
      </c>
      <c r="E4688" s="74"/>
      <c r="F4688" s="74"/>
      <c r="G4688" s="74">
        <f>+G4700/C4691</f>
        <v>12287.490000000002</v>
      </c>
      <c r="H4688" s="74">
        <f>+H4700/C4691</f>
        <v>1667.38</v>
      </c>
      <c r="I4688" s="75">
        <f>+H4688+G4688</f>
        <v>13954.870000000003</v>
      </c>
      <c r="J4688" s="66" t="s">
        <v>167</v>
      </c>
    </row>
    <row r="4689" spans="1:10" x14ac:dyDescent="0.2">
      <c r="A4689" s="55"/>
      <c r="B4689" s="81"/>
      <c r="C4689" s="82">
        <v>1</v>
      </c>
      <c r="D4689" s="73" t="s">
        <v>176</v>
      </c>
      <c r="E4689" s="74"/>
      <c r="F4689" s="74"/>
      <c r="G4689" s="74">
        <f>+G4688/10</f>
        <v>1228.7490000000003</v>
      </c>
      <c r="H4689" s="74">
        <f>+H4688/10</f>
        <v>166.738</v>
      </c>
      <c r="I4689" s="75">
        <f>+H4689+G4689</f>
        <v>1395.4870000000003</v>
      </c>
      <c r="J4689" s="63"/>
    </row>
    <row r="4690" spans="1:10" hidden="1" outlineLevel="1" x14ac:dyDescent="0.2">
      <c r="A4690" s="55"/>
      <c r="B4690" s="76" t="s">
        <v>1107</v>
      </c>
      <c r="C4690" s="56"/>
      <c r="D4690" s="56"/>
      <c r="E4690" s="57"/>
      <c r="F4690" s="57"/>
      <c r="G4690" s="57"/>
      <c r="H4690" s="57"/>
      <c r="I4690" s="58"/>
      <c r="J4690" s="63"/>
    </row>
    <row r="4691" spans="1:10" hidden="1" outlineLevel="1" x14ac:dyDescent="0.2">
      <c r="A4691" s="55"/>
      <c r="B4691" s="77" t="s">
        <v>169</v>
      </c>
      <c r="C4691" s="78">
        <v>1</v>
      </c>
      <c r="D4691" s="78" t="s">
        <v>196</v>
      </c>
      <c r="E4691" s="57"/>
      <c r="F4691" s="57"/>
      <c r="G4691" s="57"/>
      <c r="H4691" s="57"/>
      <c r="I4691" s="58"/>
      <c r="J4691" s="63"/>
    </row>
    <row r="4692" spans="1:10" hidden="1" outlineLevel="1" x14ac:dyDescent="0.2">
      <c r="A4692" s="62"/>
      <c r="B4692" s="77" t="s">
        <v>170</v>
      </c>
      <c r="C4692" s="78"/>
      <c r="D4692" s="78"/>
      <c r="E4692" s="79"/>
      <c r="F4692" s="79"/>
      <c r="G4692" s="79"/>
      <c r="H4692" s="79"/>
      <c r="I4692" s="79"/>
    </row>
    <row r="4693" spans="1:10" hidden="1" outlineLevel="1" x14ac:dyDescent="0.2">
      <c r="A4693" s="62"/>
      <c r="B4693" s="76" t="s">
        <v>518</v>
      </c>
      <c r="C4693" s="78">
        <v>0.11</v>
      </c>
      <c r="D4693" s="78" t="s">
        <v>519</v>
      </c>
      <c r="E4693" s="79">
        <v>17559.32</v>
      </c>
      <c r="F4693" s="79">
        <v>3160.68</v>
      </c>
      <c r="G4693" s="79">
        <f>ROUND((C4693*(E4693)),2)</f>
        <v>1931.53</v>
      </c>
      <c r="H4693" s="79">
        <f>ROUND((C4693*(F4693)),2)</f>
        <v>347.67</v>
      </c>
      <c r="I4693" s="79"/>
    </row>
    <row r="4694" spans="1:10" hidden="1" outlineLevel="1" x14ac:dyDescent="0.2">
      <c r="A4694" s="62"/>
      <c r="B4694" s="76" t="s">
        <v>524</v>
      </c>
      <c r="C4694" s="78">
        <f>+C4691*1.1</f>
        <v>1.1000000000000001</v>
      </c>
      <c r="D4694" s="78" t="s">
        <v>196</v>
      </c>
      <c r="E4694" s="79">
        <v>6533.9</v>
      </c>
      <c r="F4694" s="79">
        <v>1176.0999999999999</v>
      </c>
      <c r="G4694" s="79">
        <f>ROUND((C4694*(E4694)),2)</f>
        <v>7187.29</v>
      </c>
      <c r="H4694" s="79">
        <f>ROUND((C4694*(F4694)),2)</f>
        <v>1293.71</v>
      </c>
      <c r="I4694" s="79"/>
    </row>
    <row r="4695" spans="1:10" hidden="1" outlineLevel="1" x14ac:dyDescent="0.2">
      <c r="A4695" s="62"/>
      <c r="B4695" s="76" t="s">
        <v>253</v>
      </c>
      <c r="C4695" s="78">
        <f>+C4693*10</f>
        <v>1.1000000000000001</v>
      </c>
      <c r="D4695" s="78" t="s">
        <v>182</v>
      </c>
      <c r="E4695" s="79">
        <v>131.36000000000001</v>
      </c>
      <c r="F4695" s="79">
        <v>23.64</v>
      </c>
      <c r="G4695" s="79">
        <f>ROUND((C4695*(E4695)),2)</f>
        <v>144.5</v>
      </c>
      <c r="H4695" s="79">
        <f>ROUND((C4695*(F4695)),2)</f>
        <v>26</v>
      </c>
      <c r="I4695" s="79"/>
    </row>
    <row r="4696" spans="1:10" hidden="1" outlineLevel="1" x14ac:dyDescent="0.2">
      <c r="A4696" s="62"/>
      <c r="B4696" s="77" t="s">
        <v>190</v>
      </c>
      <c r="C4696" s="78"/>
      <c r="D4696" s="78"/>
      <c r="E4696" s="79"/>
      <c r="F4696" s="79"/>
      <c r="G4696" s="79"/>
      <c r="H4696" s="79"/>
      <c r="I4696" s="79"/>
    </row>
    <row r="4697" spans="1:10" hidden="1" outlineLevel="1" x14ac:dyDescent="0.2">
      <c r="A4697" s="62"/>
      <c r="B4697" s="76" t="s">
        <v>502</v>
      </c>
      <c r="C4697" s="78">
        <f>+C4699*0.01</f>
        <v>0.1</v>
      </c>
      <c r="D4697" s="78" t="s">
        <v>189</v>
      </c>
      <c r="E4697" s="79">
        <v>1050.28</v>
      </c>
      <c r="F4697" s="79">
        <v>0</v>
      </c>
      <c r="G4697" s="79">
        <f>ROUND((C4697*(E4697)),2)</f>
        <v>105.03</v>
      </c>
      <c r="H4697" s="79">
        <f>ROUND((C4697*(F4697)),2)</f>
        <v>0</v>
      </c>
      <c r="I4697" s="79"/>
    </row>
    <row r="4698" spans="1:10" hidden="1" outlineLevel="1" x14ac:dyDescent="0.2">
      <c r="A4698" s="62"/>
      <c r="B4698" s="76" t="s">
        <v>520</v>
      </c>
      <c r="C4698" s="78">
        <f>+C4699</f>
        <v>10</v>
      </c>
      <c r="D4698" s="78" t="s">
        <v>176</v>
      </c>
      <c r="E4698" s="79">
        <v>47.754481260184683</v>
      </c>
      <c r="F4698" s="79">
        <v>0</v>
      </c>
      <c r="G4698" s="79">
        <f>ROUND((C4698*(E4698)),2)</f>
        <v>477.54</v>
      </c>
      <c r="H4698" s="79">
        <f>ROUND((C4698*(F4698)),2)</f>
        <v>0</v>
      </c>
      <c r="I4698" s="79"/>
    </row>
    <row r="4699" spans="1:10" hidden="1" outlineLevel="1" x14ac:dyDescent="0.2">
      <c r="A4699" s="62"/>
      <c r="B4699" s="76" t="s">
        <v>1103</v>
      </c>
      <c r="C4699" s="78">
        <v>10</v>
      </c>
      <c r="D4699" s="78" t="s">
        <v>176</v>
      </c>
      <c r="E4699" s="79">
        <v>244.16</v>
      </c>
      <c r="F4699" s="79">
        <v>0</v>
      </c>
      <c r="G4699" s="79">
        <f>ROUND((C4699*(E4699)),2)</f>
        <v>2441.6</v>
      </c>
      <c r="H4699" s="79">
        <f>ROUND((C4699*(F4699)),2)</f>
        <v>0</v>
      </c>
      <c r="I4699" s="79"/>
    </row>
    <row r="4700" spans="1:10" hidden="1" outlineLevel="1" x14ac:dyDescent="0.2">
      <c r="A4700" s="62"/>
      <c r="B4700" s="76" t="s">
        <v>174</v>
      </c>
      <c r="C4700" s="78"/>
      <c r="D4700" s="78"/>
      <c r="E4700" s="79"/>
      <c r="F4700" s="79"/>
      <c r="G4700" s="79">
        <f>SUM(G4693:G4699)</f>
        <v>12287.490000000002</v>
      </c>
      <c r="H4700" s="79">
        <f>SUM(H4693:H4699)</f>
        <v>1667.38</v>
      </c>
      <c r="I4700" s="79">
        <f>SUM(G4700:H4700)</f>
        <v>13954.870000000003</v>
      </c>
    </row>
    <row r="4701" spans="1:10" collapsed="1" x14ac:dyDescent="0.2">
      <c r="A4701" s="62"/>
      <c r="C4701" s="78"/>
      <c r="D4701" s="78"/>
      <c r="E4701" s="79"/>
      <c r="F4701" s="79"/>
      <c r="G4701" s="79"/>
      <c r="H4701" s="79"/>
      <c r="I4701" s="79"/>
    </row>
    <row r="4702" spans="1:10" x14ac:dyDescent="0.2">
      <c r="A4702" s="71">
        <f>+A4674+0.01</f>
        <v>120.06000000000003</v>
      </c>
      <c r="B4702" s="72" t="s">
        <v>1110</v>
      </c>
      <c r="C4702" s="73">
        <v>1</v>
      </c>
      <c r="D4702" s="73" t="s">
        <v>158</v>
      </c>
      <c r="E4702" s="74"/>
      <c r="F4702" s="74"/>
      <c r="G4702" s="74">
        <f>+G4710/C4704</f>
        <v>404.28166666666669</v>
      </c>
      <c r="H4702" s="74">
        <f>+H4710/C4704</f>
        <v>55.193333333333328</v>
      </c>
      <c r="I4702" s="75">
        <f>+H4702+G4702</f>
        <v>459.47500000000002</v>
      </c>
      <c r="J4702" s="66" t="s">
        <v>167</v>
      </c>
    </row>
    <row r="4703" spans="1:10" ht="24" hidden="1" outlineLevel="1" x14ac:dyDescent="0.2">
      <c r="A4703" s="55"/>
      <c r="B4703" s="76" t="s">
        <v>1111</v>
      </c>
      <c r="C4703" s="56"/>
      <c r="D4703" s="56"/>
      <c r="E4703" s="57"/>
      <c r="F4703" s="57"/>
      <c r="G4703" s="57"/>
      <c r="H4703" s="57"/>
      <c r="I4703" s="58"/>
      <c r="J4703" s="63"/>
    </row>
    <row r="4704" spans="1:10" hidden="1" outlineLevel="1" x14ac:dyDescent="0.2">
      <c r="A4704" s="55"/>
      <c r="B4704" s="77" t="s">
        <v>169</v>
      </c>
      <c r="C4704" s="78">
        <v>12</v>
      </c>
      <c r="D4704" s="78" t="s">
        <v>158</v>
      </c>
      <c r="E4704" s="57"/>
      <c r="F4704" s="57"/>
      <c r="G4704" s="57"/>
      <c r="H4704" s="57"/>
      <c r="I4704" s="58"/>
      <c r="J4704" s="63"/>
    </row>
    <row r="4705" spans="1:10" hidden="1" outlineLevel="1" x14ac:dyDescent="0.2">
      <c r="A4705" s="62"/>
      <c r="B4705" s="77" t="s">
        <v>170</v>
      </c>
      <c r="C4705" s="78"/>
      <c r="D4705" s="78"/>
      <c r="E4705" s="79"/>
      <c r="F4705" s="79"/>
      <c r="G4705" s="79"/>
      <c r="H4705" s="79"/>
      <c r="I4705" s="79"/>
    </row>
    <row r="4706" spans="1:10" hidden="1" outlineLevel="1" x14ac:dyDescent="0.2">
      <c r="A4706" s="62"/>
      <c r="B4706" s="76" t="s">
        <v>1112</v>
      </c>
      <c r="C4706" s="78">
        <v>1</v>
      </c>
      <c r="D4706" s="78" t="s">
        <v>158</v>
      </c>
      <c r="E4706" s="79">
        <v>3474.58</v>
      </c>
      <c r="F4706" s="79">
        <v>625.41999999999996</v>
      </c>
      <c r="G4706" s="79">
        <f>ROUND((C4706*(E4706)),2)</f>
        <v>3474.58</v>
      </c>
      <c r="H4706" s="79">
        <f>ROUND((C4706*(F4706)),2)</f>
        <v>625.41999999999996</v>
      </c>
      <c r="I4706" s="79"/>
    </row>
    <row r="4707" spans="1:10" hidden="1" outlineLevel="1" x14ac:dyDescent="0.2">
      <c r="A4707" s="62"/>
      <c r="B4707" s="76" t="s">
        <v>1113</v>
      </c>
      <c r="C4707" s="78">
        <v>1</v>
      </c>
      <c r="D4707" s="78" t="s">
        <v>172</v>
      </c>
      <c r="E4707" s="79">
        <v>205</v>
      </c>
      <c r="F4707" s="79">
        <v>36.9</v>
      </c>
      <c r="G4707" s="79">
        <f>ROUND((C4707*(E4707)),2)</f>
        <v>205</v>
      </c>
      <c r="H4707" s="79">
        <f>ROUND((C4707*(F4707)),2)</f>
        <v>36.9</v>
      </c>
      <c r="I4707" s="79"/>
    </row>
    <row r="4708" spans="1:10" hidden="1" outlineLevel="1" x14ac:dyDescent="0.2">
      <c r="A4708" s="62"/>
      <c r="B4708" s="77" t="s">
        <v>190</v>
      </c>
      <c r="C4708" s="78"/>
      <c r="D4708" s="78"/>
      <c r="E4708" s="79"/>
      <c r="F4708" s="79"/>
      <c r="G4708" s="79"/>
      <c r="H4708" s="79"/>
      <c r="I4708" s="79"/>
    </row>
    <row r="4709" spans="1:10" hidden="1" outlineLevel="1" x14ac:dyDescent="0.2">
      <c r="A4709" s="62"/>
      <c r="B4709" s="76" t="s">
        <v>1114</v>
      </c>
      <c r="C4709" s="78">
        <v>12</v>
      </c>
      <c r="D4709" s="78" t="s">
        <v>158</v>
      </c>
      <c r="E4709" s="79">
        <v>97.65</v>
      </c>
      <c r="F4709" s="79">
        <v>0</v>
      </c>
      <c r="G4709" s="79">
        <f>ROUND((C4709*(E4709)),2)</f>
        <v>1171.8</v>
      </c>
      <c r="H4709" s="79">
        <f>ROUND((C4709*(F4709)),2)</f>
        <v>0</v>
      </c>
      <c r="I4709" s="79"/>
    </row>
    <row r="4710" spans="1:10" hidden="1" outlineLevel="1" x14ac:dyDescent="0.2">
      <c r="A4710" s="62"/>
      <c r="B4710" s="76" t="s">
        <v>174</v>
      </c>
      <c r="C4710" s="78"/>
      <c r="D4710" s="78"/>
      <c r="E4710" s="79"/>
      <c r="F4710" s="79"/>
      <c r="G4710" s="79">
        <f>SUM(G4706:G4709)</f>
        <v>4851.38</v>
      </c>
      <c r="H4710" s="79">
        <f>SUM(H4706:H4709)</f>
        <v>662.31999999999994</v>
      </c>
      <c r="I4710" s="79">
        <f>SUM(G4710:H4710)</f>
        <v>5513.7</v>
      </c>
    </row>
    <row r="4711" spans="1:10" collapsed="1" x14ac:dyDescent="0.2">
      <c r="A4711" s="62"/>
      <c r="C4711" s="78"/>
      <c r="D4711" s="78"/>
      <c r="E4711" s="79"/>
      <c r="F4711" s="79"/>
      <c r="G4711" s="79"/>
      <c r="H4711" s="79"/>
      <c r="I4711" s="79"/>
    </row>
    <row r="4712" spans="1:10" x14ac:dyDescent="0.2">
      <c r="A4712" s="71">
        <f>+A4688+0.01</f>
        <v>120.07000000000004</v>
      </c>
      <c r="B4712" s="72" t="s">
        <v>1115</v>
      </c>
      <c r="C4712" s="73">
        <v>1</v>
      </c>
      <c r="D4712" s="73" t="s">
        <v>196</v>
      </c>
      <c r="E4712" s="74"/>
      <c r="F4712" s="74"/>
      <c r="G4712" s="74">
        <f>+G4724/C4715</f>
        <v>13722.230000000001</v>
      </c>
      <c r="H4712" s="74">
        <f>+H4724/C4715</f>
        <v>1341.54</v>
      </c>
      <c r="I4712" s="75">
        <f>+H4712+G4712</f>
        <v>15063.77</v>
      </c>
      <c r="J4712" s="66" t="s">
        <v>167</v>
      </c>
    </row>
    <row r="4713" spans="1:10" x14ac:dyDescent="0.2">
      <c r="A4713" s="55"/>
      <c r="B4713" s="81"/>
      <c r="C4713" s="82">
        <v>1</v>
      </c>
      <c r="D4713" s="73" t="s">
        <v>255</v>
      </c>
      <c r="E4713" s="74"/>
      <c r="F4713" s="74"/>
      <c r="G4713" s="74">
        <f>+G4712/C4723</f>
        <v>1851.8529014844805</v>
      </c>
      <c r="H4713" s="74">
        <f>+H4712/C4723</f>
        <v>181.04453441295547</v>
      </c>
      <c r="I4713" s="75">
        <f>+H4713+G4713</f>
        <v>2032.897435897436</v>
      </c>
      <c r="J4713" s="63"/>
    </row>
    <row r="4714" spans="1:10" hidden="1" outlineLevel="1" x14ac:dyDescent="0.2">
      <c r="A4714" s="55"/>
      <c r="B4714" s="76" t="s">
        <v>1116</v>
      </c>
      <c r="C4714" s="56"/>
      <c r="D4714" s="56"/>
      <c r="E4714" s="57"/>
      <c r="F4714" s="57"/>
      <c r="G4714" s="57"/>
      <c r="H4714" s="57"/>
      <c r="I4714" s="58"/>
      <c r="J4714" s="63"/>
    </row>
    <row r="4715" spans="1:10" hidden="1" outlineLevel="1" x14ac:dyDescent="0.2">
      <c r="A4715" s="55"/>
      <c r="B4715" s="77" t="s">
        <v>169</v>
      </c>
      <c r="C4715" s="78">
        <v>1</v>
      </c>
      <c r="D4715" s="78" t="s">
        <v>196</v>
      </c>
      <c r="E4715" s="57"/>
      <c r="F4715" s="57"/>
      <c r="G4715" s="57"/>
      <c r="H4715" s="57"/>
      <c r="I4715" s="58"/>
      <c r="J4715" s="63"/>
    </row>
    <row r="4716" spans="1:10" hidden="1" outlineLevel="1" x14ac:dyDescent="0.2">
      <c r="A4716" s="62"/>
      <c r="B4716" s="77" t="s">
        <v>170</v>
      </c>
      <c r="C4716" s="78"/>
      <c r="D4716" s="78"/>
      <c r="E4716" s="79"/>
      <c r="F4716" s="79"/>
      <c r="G4716" s="79"/>
      <c r="H4716" s="79"/>
      <c r="I4716" s="79"/>
    </row>
    <row r="4717" spans="1:10" hidden="1" outlineLevel="1" x14ac:dyDescent="0.2">
      <c r="A4717" s="62"/>
      <c r="B4717" s="76" t="s">
        <v>1117</v>
      </c>
      <c r="C4717" s="78">
        <f>+C4722*1.3</f>
        <v>1.9266000000000003</v>
      </c>
      <c r="D4717" s="78" t="s">
        <v>222</v>
      </c>
      <c r="E4717" s="79">
        <v>721.64948453608258</v>
      </c>
      <c r="F4717" s="79">
        <v>0</v>
      </c>
      <c r="G4717" s="79">
        <f>ROUND((C4717*(E4717)),2)</f>
        <v>1390.33</v>
      </c>
      <c r="H4717" s="79">
        <f>ROUND((C4717*(F4717)),2)</f>
        <v>0</v>
      </c>
      <c r="I4717" s="79"/>
    </row>
    <row r="4718" spans="1:10" hidden="1" outlineLevel="1" x14ac:dyDescent="0.2">
      <c r="A4718" s="62"/>
      <c r="B4718" s="76" t="s">
        <v>1118</v>
      </c>
      <c r="C4718" s="78">
        <v>2.4700000000000002</v>
      </c>
      <c r="D4718" s="78" t="s">
        <v>158</v>
      </c>
      <c r="E4718" s="79">
        <v>404.28166666666669</v>
      </c>
      <c r="F4718" s="79">
        <v>55.193333333333328</v>
      </c>
      <c r="G4718" s="79">
        <f>ROUND((C4718*(E4718)),2)</f>
        <v>998.58</v>
      </c>
      <c r="H4718" s="79">
        <f>ROUND((C4718*(F4718)),2)</f>
        <v>136.33000000000001</v>
      </c>
      <c r="I4718" s="79"/>
    </row>
    <row r="4719" spans="1:10" hidden="1" outlineLevel="1" x14ac:dyDescent="0.2">
      <c r="A4719" s="62"/>
      <c r="B4719" s="76" t="s">
        <v>1119</v>
      </c>
      <c r="C4719" s="78">
        <v>1.23</v>
      </c>
      <c r="D4719" s="78" t="s">
        <v>204</v>
      </c>
      <c r="E4719" s="79">
        <v>110.17</v>
      </c>
      <c r="F4719" s="79">
        <v>19.829999999999998</v>
      </c>
      <c r="G4719" s="79">
        <f>ROUND((C4719*(E4719)),2)</f>
        <v>135.51</v>
      </c>
      <c r="H4719" s="79">
        <f>ROUND((C4719*(F4719)),2)</f>
        <v>24.39</v>
      </c>
      <c r="I4719" s="79"/>
    </row>
    <row r="4720" spans="1:10" hidden="1" outlineLevel="1" x14ac:dyDescent="0.2">
      <c r="A4720" s="62"/>
      <c r="B4720" s="76" t="s">
        <v>279</v>
      </c>
      <c r="C4720" s="78">
        <f>+C4715*1.1</f>
        <v>1.1000000000000001</v>
      </c>
      <c r="D4720" s="78" t="s">
        <v>196</v>
      </c>
      <c r="E4720" s="79">
        <v>6544.9400000000005</v>
      </c>
      <c r="F4720" s="79">
        <v>1073.47</v>
      </c>
      <c r="G4720" s="79">
        <f>ROUND((C4720*(E4720)),2)</f>
        <v>7199.43</v>
      </c>
      <c r="H4720" s="79">
        <f>ROUND((C4720*(F4720)),2)</f>
        <v>1180.82</v>
      </c>
      <c r="I4720" s="79"/>
    </row>
    <row r="4721" spans="1:10" hidden="1" outlineLevel="1" x14ac:dyDescent="0.2">
      <c r="A4721" s="62"/>
      <c r="B4721" s="77" t="s">
        <v>190</v>
      </c>
      <c r="C4721" s="78"/>
      <c r="D4721" s="78"/>
      <c r="E4721" s="79"/>
      <c r="F4721" s="79"/>
      <c r="G4721" s="79"/>
      <c r="H4721" s="79"/>
      <c r="I4721" s="79"/>
    </row>
    <row r="4722" spans="1:10" hidden="1" outlineLevel="1" x14ac:dyDescent="0.2">
      <c r="A4722" s="62"/>
      <c r="B4722" s="76" t="s">
        <v>1120</v>
      </c>
      <c r="C4722" s="78">
        <f>+C4723*0.4*0.5</f>
        <v>1.4820000000000002</v>
      </c>
      <c r="D4722" s="78" t="s">
        <v>196</v>
      </c>
      <c r="E4722" s="79">
        <v>817.16</v>
      </c>
      <c r="F4722" s="79">
        <v>0</v>
      </c>
      <c r="G4722" s="79">
        <f>ROUND((C4722*(E4722)),2)</f>
        <v>1211.03</v>
      </c>
      <c r="H4722" s="79">
        <f>ROUND((C4722*(F4722)),2)</f>
        <v>0</v>
      </c>
      <c r="I4722" s="79"/>
    </row>
    <row r="4723" spans="1:10" hidden="1" outlineLevel="1" x14ac:dyDescent="0.2">
      <c r="A4723" s="62"/>
      <c r="B4723" s="76" t="s">
        <v>1121</v>
      </c>
      <c r="C4723" s="78">
        <v>7.41</v>
      </c>
      <c r="D4723" s="78" t="s">
        <v>255</v>
      </c>
      <c r="E4723" s="79">
        <v>376.16</v>
      </c>
      <c r="F4723" s="79">
        <v>0</v>
      </c>
      <c r="G4723" s="79">
        <f>ROUND((C4723*(E4723)),2)</f>
        <v>2787.35</v>
      </c>
      <c r="H4723" s="79">
        <f>ROUND((C4723*(F4723)),2)</f>
        <v>0</v>
      </c>
      <c r="I4723" s="79"/>
    </row>
    <row r="4724" spans="1:10" hidden="1" outlineLevel="1" x14ac:dyDescent="0.2">
      <c r="A4724" s="62"/>
      <c r="B4724" s="76" t="s">
        <v>174</v>
      </c>
      <c r="C4724" s="78"/>
      <c r="D4724" s="78"/>
      <c r="E4724" s="79"/>
      <c r="F4724" s="79"/>
      <c r="G4724" s="79">
        <f>SUM(G4717:G4723)</f>
        <v>13722.230000000001</v>
      </c>
      <c r="H4724" s="79">
        <f>SUM(H4717:H4723)</f>
        <v>1341.54</v>
      </c>
      <c r="I4724" s="79">
        <f>SUM(G4724:H4724)</f>
        <v>15063.77</v>
      </c>
    </row>
    <row r="4725" spans="1:10" collapsed="1" x14ac:dyDescent="0.2">
      <c r="A4725" s="62"/>
      <c r="C4725" s="78"/>
      <c r="D4725" s="78"/>
      <c r="E4725" s="79"/>
      <c r="F4725" s="79"/>
      <c r="G4725" s="79"/>
      <c r="H4725" s="79"/>
      <c r="I4725" s="79"/>
    </row>
    <row r="4726" spans="1:10" ht="24" x14ac:dyDescent="0.2">
      <c r="A4726" s="71">
        <f>+A4712+0.01</f>
        <v>120.08000000000004</v>
      </c>
      <c r="B4726" s="72" t="s">
        <v>1122</v>
      </c>
      <c r="C4726" s="73">
        <v>1</v>
      </c>
      <c r="D4726" s="73" t="s">
        <v>196</v>
      </c>
      <c r="E4726" s="74"/>
      <c r="F4726" s="74"/>
      <c r="G4726" s="74">
        <f>+G4738/C4729</f>
        <v>13439.75</v>
      </c>
      <c r="H4726" s="74">
        <f>+H4738/C4729</f>
        <v>1405.78</v>
      </c>
      <c r="I4726" s="75">
        <f>+H4726+G4726</f>
        <v>14845.53</v>
      </c>
      <c r="J4726" s="66" t="s">
        <v>167</v>
      </c>
    </row>
    <row r="4727" spans="1:10" x14ac:dyDescent="0.2">
      <c r="A4727" s="55"/>
      <c r="B4727" s="81"/>
      <c r="C4727" s="82">
        <v>1</v>
      </c>
      <c r="D4727" s="73" t="s">
        <v>255</v>
      </c>
      <c r="E4727" s="74"/>
      <c r="F4727" s="74"/>
      <c r="G4727" s="74">
        <f>+G4726/C4737</f>
        <v>1813.7314439946019</v>
      </c>
      <c r="H4727" s="74">
        <f>+H4726/C4737</f>
        <v>189.71390013495275</v>
      </c>
      <c r="I4727" s="75">
        <f>+H4727+G4727</f>
        <v>2003.4453441295548</v>
      </c>
      <c r="J4727" s="63"/>
    </row>
    <row r="4728" spans="1:10" hidden="1" outlineLevel="1" x14ac:dyDescent="0.2">
      <c r="A4728" s="55"/>
      <c r="B4728" s="76" t="s">
        <v>1116</v>
      </c>
      <c r="C4728" s="56"/>
      <c r="D4728" s="56"/>
      <c r="E4728" s="57"/>
      <c r="F4728" s="57"/>
      <c r="G4728" s="57"/>
      <c r="H4728" s="57"/>
      <c r="I4728" s="58"/>
      <c r="J4728" s="63"/>
    </row>
    <row r="4729" spans="1:10" hidden="1" outlineLevel="1" x14ac:dyDescent="0.2">
      <c r="A4729" s="55"/>
      <c r="B4729" s="77" t="s">
        <v>169</v>
      </c>
      <c r="C4729" s="78">
        <v>1</v>
      </c>
      <c r="D4729" s="78" t="s">
        <v>196</v>
      </c>
      <c r="E4729" s="57"/>
      <c r="F4729" s="57"/>
      <c r="G4729" s="57"/>
      <c r="H4729" s="57"/>
      <c r="I4729" s="58"/>
      <c r="J4729" s="63"/>
    </row>
    <row r="4730" spans="1:10" hidden="1" outlineLevel="1" x14ac:dyDescent="0.2">
      <c r="A4730" s="62"/>
      <c r="B4730" s="77" t="s">
        <v>170</v>
      </c>
      <c r="C4730" s="78"/>
      <c r="D4730" s="78"/>
      <c r="E4730" s="79"/>
      <c r="F4730" s="79"/>
      <c r="G4730" s="79"/>
      <c r="H4730" s="79"/>
      <c r="I4730" s="79"/>
    </row>
    <row r="4731" spans="1:10" hidden="1" outlineLevel="1" x14ac:dyDescent="0.2">
      <c r="A4731" s="62"/>
      <c r="B4731" s="76" t="s">
        <v>1117</v>
      </c>
      <c r="C4731" s="78">
        <f>+C4736*1.3</f>
        <v>1.9266000000000003</v>
      </c>
      <c r="D4731" s="78" t="s">
        <v>222</v>
      </c>
      <c r="E4731" s="79">
        <v>721.64948453608258</v>
      </c>
      <c r="F4731" s="79">
        <v>0</v>
      </c>
      <c r="G4731" s="79">
        <f>ROUND((C4731*(E4731)),2)</f>
        <v>1390.33</v>
      </c>
      <c r="H4731" s="79">
        <f>ROUND((C4731*(F4731)),2)</f>
        <v>0</v>
      </c>
      <c r="I4731" s="79"/>
    </row>
    <row r="4732" spans="1:10" hidden="1" outlineLevel="1" x14ac:dyDescent="0.2">
      <c r="A4732" s="62"/>
      <c r="B4732" s="76" t="s">
        <v>1118</v>
      </c>
      <c r="C4732" s="78">
        <v>2.4700000000000002</v>
      </c>
      <c r="D4732" s="78" t="s">
        <v>158</v>
      </c>
      <c r="E4732" s="79">
        <v>404.28166666666669</v>
      </c>
      <c r="F4732" s="79">
        <v>55.193333333333328</v>
      </c>
      <c r="G4732" s="79">
        <f>ROUND((C4732*(E4732)),2)</f>
        <v>998.58</v>
      </c>
      <c r="H4732" s="79">
        <f>ROUND((C4732*(F4732)),2)</f>
        <v>136.33000000000001</v>
      </c>
      <c r="I4732" s="79"/>
    </row>
    <row r="4733" spans="1:10" hidden="1" outlineLevel="1" x14ac:dyDescent="0.2">
      <c r="A4733" s="62"/>
      <c r="B4733" s="76" t="s">
        <v>1119</v>
      </c>
      <c r="C4733" s="78">
        <v>1.23</v>
      </c>
      <c r="D4733" s="78" t="s">
        <v>204</v>
      </c>
      <c r="E4733" s="79">
        <v>110.17</v>
      </c>
      <c r="F4733" s="79">
        <v>19.829999999999998</v>
      </c>
      <c r="G4733" s="79">
        <f>ROUND((C4733*(E4733)),2)</f>
        <v>135.51</v>
      </c>
      <c r="H4733" s="79">
        <f>ROUND((C4733*(F4733)),2)</f>
        <v>24.39</v>
      </c>
      <c r="I4733" s="79"/>
    </row>
    <row r="4734" spans="1:10" hidden="1" outlineLevel="1" x14ac:dyDescent="0.2">
      <c r="A4734" s="62"/>
      <c r="B4734" s="76" t="s">
        <v>317</v>
      </c>
      <c r="C4734" s="78">
        <f>+C4729*1.1</f>
        <v>1.1000000000000001</v>
      </c>
      <c r="D4734" s="78" t="s">
        <v>196</v>
      </c>
      <c r="E4734" s="79">
        <v>6288.14</v>
      </c>
      <c r="F4734" s="79">
        <v>1131.8699999999999</v>
      </c>
      <c r="G4734" s="79">
        <f>ROUND((C4734*(E4734)),2)</f>
        <v>6916.95</v>
      </c>
      <c r="H4734" s="79">
        <f>ROUND((C4734*(F4734)),2)</f>
        <v>1245.06</v>
      </c>
      <c r="I4734" s="79"/>
    </row>
    <row r="4735" spans="1:10" hidden="1" outlineLevel="1" x14ac:dyDescent="0.2">
      <c r="A4735" s="62"/>
      <c r="B4735" s="77" t="s">
        <v>190</v>
      </c>
      <c r="C4735" s="78"/>
      <c r="D4735" s="78"/>
      <c r="E4735" s="79"/>
      <c r="F4735" s="79"/>
      <c r="G4735" s="79"/>
      <c r="H4735" s="79"/>
      <c r="I4735" s="79"/>
    </row>
    <row r="4736" spans="1:10" hidden="1" outlineLevel="1" x14ac:dyDescent="0.2">
      <c r="A4736" s="62"/>
      <c r="B4736" s="76" t="s">
        <v>1120</v>
      </c>
      <c r="C4736" s="78">
        <f>+C4737*0.4*0.5</f>
        <v>1.4820000000000002</v>
      </c>
      <c r="D4736" s="78" t="s">
        <v>196</v>
      </c>
      <c r="E4736" s="79">
        <v>817.16</v>
      </c>
      <c r="F4736" s="79">
        <v>0</v>
      </c>
      <c r="G4736" s="79">
        <f>ROUND((C4736*(E4736)),2)</f>
        <v>1211.03</v>
      </c>
      <c r="H4736" s="79">
        <f>ROUND((C4736*(F4736)),2)</f>
        <v>0</v>
      </c>
      <c r="I4736" s="79"/>
    </row>
    <row r="4737" spans="1:10" hidden="1" outlineLevel="1" x14ac:dyDescent="0.2">
      <c r="A4737" s="62"/>
      <c r="B4737" s="76" t="s">
        <v>1121</v>
      </c>
      <c r="C4737" s="78">
        <v>7.41</v>
      </c>
      <c r="D4737" s="78" t="s">
        <v>255</v>
      </c>
      <c r="E4737" s="79">
        <v>376.16</v>
      </c>
      <c r="F4737" s="79">
        <v>0</v>
      </c>
      <c r="G4737" s="79">
        <f>ROUND((C4737*(E4737)),2)</f>
        <v>2787.35</v>
      </c>
      <c r="H4737" s="79">
        <f>ROUND((C4737*(F4737)),2)</f>
        <v>0</v>
      </c>
      <c r="I4737" s="79"/>
    </row>
    <row r="4738" spans="1:10" hidden="1" outlineLevel="1" x14ac:dyDescent="0.2">
      <c r="A4738" s="62"/>
      <c r="B4738" s="76" t="s">
        <v>174</v>
      </c>
      <c r="C4738" s="78"/>
      <c r="D4738" s="78"/>
      <c r="E4738" s="79"/>
      <c r="F4738" s="79"/>
      <c r="G4738" s="79">
        <f>SUM(G4731:G4737)</f>
        <v>13439.75</v>
      </c>
      <c r="H4738" s="79">
        <f>SUM(H4731:H4737)</f>
        <v>1405.78</v>
      </c>
      <c r="I4738" s="79">
        <f>SUM(G4738:H4738)</f>
        <v>14845.53</v>
      </c>
    </row>
    <row r="4739" spans="1:10" collapsed="1" x14ac:dyDescent="0.2">
      <c r="A4739" s="62"/>
      <c r="C4739" s="78"/>
      <c r="D4739" s="78"/>
      <c r="E4739" s="79"/>
      <c r="F4739" s="79"/>
      <c r="G4739" s="79"/>
      <c r="H4739" s="79"/>
      <c r="I4739" s="79"/>
    </row>
    <row r="4740" spans="1:10" ht="24" x14ac:dyDescent="0.2">
      <c r="A4740" s="71">
        <f>+A4726+0.01</f>
        <v>120.09000000000005</v>
      </c>
      <c r="B4740" s="72" t="s">
        <v>1123</v>
      </c>
      <c r="C4740" s="73">
        <v>1</v>
      </c>
      <c r="D4740" s="73" t="s">
        <v>196</v>
      </c>
      <c r="E4740" s="74"/>
      <c r="F4740" s="74"/>
      <c r="G4740" s="74">
        <f>+G4752/C4743</f>
        <v>13710.09</v>
      </c>
      <c r="H4740" s="74">
        <f>+H4752/C4743</f>
        <v>1454.43</v>
      </c>
      <c r="I4740" s="75">
        <f>+H4740+G4740</f>
        <v>15164.52</v>
      </c>
      <c r="J4740" s="66" t="s">
        <v>167</v>
      </c>
    </row>
    <row r="4741" spans="1:10" x14ac:dyDescent="0.2">
      <c r="A4741" s="55"/>
      <c r="B4741" s="81"/>
      <c r="C4741" s="82">
        <v>1</v>
      </c>
      <c r="D4741" s="73" t="s">
        <v>255</v>
      </c>
      <c r="E4741" s="74"/>
      <c r="F4741" s="74"/>
      <c r="G4741" s="74">
        <f>+G4740/C4751</f>
        <v>1850.2145748987855</v>
      </c>
      <c r="H4741" s="74">
        <f>+H4740/C4751</f>
        <v>196.27935222672065</v>
      </c>
      <c r="I4741" s="75">
        <f>+H4741+G4741</f>
        <v>2046.4939271255062</v>
      </c>
      <c r="J4741" s="63"/>
    </row>
    <row r="4742" spans="1:10" hidden="1" outlineLevel="1" x14ac:dyDescent="0.2">
      <c r="A4742" s="55"/>
      <c r="B4742" s="76" t="s">
        <v>1116</v>
      </c>
      <c r="C4742" s="56"/>
      <c r="D4742" s="56"/>
      <c r="E4742" s="57"/>
      <c r="F4742" s="57"/>
      <c r="G4742" s="57"/>
      <c r="H4742" s="57"/>
      <c r="I4742" s="58"/>
      <c r="J4742" s="63"/>
    </row>
    <row r="4743" spans="1:10" hidden="1" outlineLevel="1" x14ac:dyDescent="0.2">
      <c r="A4743" s="55"/>
      <c r="B4743" s="77" t="s">
        <v>169</v>
      </c>
      <c r="C4743" s="78">
        <v>1</v>
      </c>
      <c r="D4743" s="78" t="s">
        <v>196</v>
      </c>
      <c r="E4743" s="57"/>
      <c r="F4743" s="57"/>
      <c r="G4743" s="57"/>
      <c r="H4743" s="57"/>
      <c r="I4743" s="58"/>
      <c r="J4743" s="63"/>
    </row>
    <row r="4744" spans="1:10" hidden="1" outlineLevel="1" x14ac:dyDescent="0.2">
      <c r="A4744" s="62"/>
      <c r="B4744" s="77" t="s">
        <v>170</v>
      </c>
      <c r="C4744" s="78"/>
      <c r="D4744" s="78"/>
      <c r="E4744" s="79"/>
      <c r="F4744" s="79"/>
      <c r="G4744" s="79"/>
      <c r="H4744" s="79"/>
      <c r="I4744" s="79"/>
    </row>
    <row r="4745" spans="1:10" hidden="1" outlineLevel="1" x14ac:dyDescent="0.2">
      <c r="A4745" s="62"/>
      <c r="B4745" s="76" t="s">
        <v>1117</v>
      </c>
      <c r="C4745" s="78">
        <f>+C4750*1.3</f>
        <v>1.9266000000000003</v>
      </c>
      <c r="D4745" s="78" t="s">
        <v>222</v>
      </c>
      <c r="E4745" s="79">
        <v>721.64948453608258</v>
      </c>
      <c r="F4745" s="79">
        <v>0</v>
      </c>
      <c r="G4745" s="79">
        <f>ROUND((C4745*(E4745)),2)</f>
        <v>1390.33</v>
      </c>
      <c r="H4745" s="79">
        <f>ROUND((C4745*(F4745)),2)</f>
        <v>0</v>
      </c>
      <c r="I4745" s="79"/>
    </row>
    <row r="4746" spans="1:10" hidden="1" outlineLevel="1" x14ac:dyDescent="0.2">
      <c r="A4746" s="62"/>
      <c r="B4746" s="76" t="s">
        <v>1118</v>
      </c>
      <c r="C4746" s="78">
        <v>2.4700000000000002</v>
      </c>
      <c r="D4746" s="78" t="s">
        <v>158</v>
      </c>
      <c r="E4746" s="79">
        <v>404.28166666666669</v>
      </c>
      <c r="F4746" s="79">
        <v>55.193333333333328</v>
      </c>
      <c r="G4746" s="79">
        <f>ROUND((C4746*(E4746)),2)</f>
        <v>998.58</v>
      </c>
      <c r="H4746" s="79">
        <f>ROUND((C4746*(F4746)),2)</f>
        <v>136.33000000000001</v>
      </c>
      <c r="I4746" s="79"/>
    </row>
    <row r="4747" spans="1:10" hidden="1" outlineLevel="1" x14ac:dyDescent="0.2">
      <c r="A4747" s="62"/>
      <c r="B4747" s="76" t="s">
        <v>1119</v>
      </c>
      <c r="C4747" s="78">
        <v>1.23</v>
      </c>
      <c r="D4747" s="78" t="s">
        <v>204</v>
      </c>
      <c r="E4747" s="79">
        <v>110.17</v>
      </c>
      <c r="F4747" s="79">
        <v>19.829999999999998</v>
      </c>
      <c r="G4747" s="79">
        <f>ROUND((C4747*(E4747)),2)</f>
        <v>135.51</v>
      </c>
      <c r="H4747" s="79">
        <f>ROUND((C4747*(F4747)),2)</f>
        <v>24.39</v>
      </c>
      <c r="I4747" s="79"/>
    </row>
    <row r="4748" spans="1:10" hidden="1" outlineLevel="1" x14ac:dyDescent="0.2">
      <c r="A4748" s="62"/>
      <c r="B4748" s="76" t="s">
        <v>326</v>
      </c>
      <c r="C4748" s="78">
        <f>+C4743*1.1</f>
        <v>1.1000000000000001</v>
      </c>
      <c r="D4748" s="78" t="s">
        <v>196</v>
      </c>
      <c r="E4748" s="79">
        <v>6533.9</v>
      </c>
      <c r="F4748" s="79">
        <v>1176.0999999999999</v>
      </c>
      <c r="G4748" s="79">
        <f>ROUND((C4748*(E4748)),2)</f>
        <v>7187.29</v>
      </c>
      <c r="H4748" s="79">
        <f>ROUND((C4748*(F4748)),2)</f>
        <v>1293.71</v>
      </c>
      <c r="I4748" s="79"/>
    </row>
    <row r="4749" spans="1:10" hidden="1" outlineLevel="1" x14ac:dyDescent="0.2">
      <c r="A4749" s="62"/>
      <c r="B4749" s="77" t="s">
        <v>190</v>
      </c>
      <c r="C4749" s="78"/>
      <c r="D4749" s="78"/>
      <c r="E4749" s="79"/>
      <c r="F4749" s="79"/>
      <c r="G4749" s="79"/>
      <c r="H4749" s="79"/>
      <c r="I4749" s="79"/>
    </row>
    <row r="4750" spans="1:10" hidden="1" outlineLevel="1" x14ac:dyDescent="0.2">
      <c r="A4750" s="62"/>
      <c r="B4750" s="76" t="s">
        <v>1120</v>
      </c>
      <c r="C4750" s="78">
        <f>+C4751*0.4*0.5</f>
        <v>1.4820000000000002</v>
      </c>
      <c r="D4750" s="78" t="s">
        <v>196</v>
      </c>
      <c r="E4750" s="79">
        <v>817.16</v>
      </c>
      <c r="F4750" s="79">
        <v>0</v>
      </c>
      <c r="G4750" s="79">
        <f>ROUND((C4750*(E4750)),2)</f>
        <v>1211.03</v>
      </c>
      <c r="H4750" s="79">
        <f>ROUND((C4750*(F4750)),2)</f>
        <v>0</v>
      </c>
      <c r="I4750" s="79"/>
    </row>
    <row r="4751" spans="1:10" hidden="1" outlineLevel="1" x14ac:dyDescent="0.2">
      <c r="A4751" s="62"/>
      <c r="B4751" s="76" t="s">
        <v>1121</v>
      </c>
      <c r="C4751" s="78">
        <v>7.41</v>
      </c>
      <c r="D4751" s="78" t="s">
        <v>255</v>
      </c>
      <c r="E4751" s="79">
        <v>376.16</v>
      </c>
      <c r="F4751" s="79">
        <v>0</v>
      </c>
      <c r="G4751" s="79">
        <f>ROUND((C4751*(E4751)),2)</f>
        <v>2787.35</v>
      </c>
      <c r="H4751" s="79">
        <f>ROUND((C4751*(F4751)),2)</f>
        <v>0</v>
      </c>
      <c r="I4751" s="79"/>
    </row>
    <row r="4752" spans="1:10" hidden="1" outlineLevel="1" x14ac:dyDescent="0.2">
      <c r="A4752" s="62"/>
      <c r="B4752" s="76" t="s">
        <v>174</v>
      </c>
      <c r="C4752" s="78"/>
      <c r="D4752" s="78"/>
      <c r="E4752" s="79"/>
      <c r="F4752" s="79"/>
      <c r="G4752" s="79">
        <f>SUM(G4745:G4751)</f>
        <v>13710.09</v>
      </c>
      <c r="H4752" s="79">
        <f>SUM(H4745:H4751)</f>
        <v>1454.43</v>
      </c>
      <c r="I4752" s="79">
        <f>SUM(G4752:H4752)</f>
        <v>15164.52</v>
      </c>
    </row>
    <row r="4753" spans="1:10" collapsed="1" x14ac:dyDescent="0.2">
      <c r="A4753" s="62"/>
      <c r="C4753" s="78"/>
      <c r="D4753" s="78"/>
      <c r="E4753" s="79"/>
      <c r="F4753" s="79"/>
      <c r="G4753" s="79"/>
      <c r="H4753" s="79"/>
      <c r="I4753" s="79"/>
    </row>
    <row r="4754" spans="1:10" x14ac:dyDescent="0.2">
      <c r="A4754" s="67">
        <v>121</v>
      </c>
      <c r="B4754" s="68" t="s">
        <v>1124</v>
      </c>
      <c r="C4754" s="69"/>
      <c r="D4754" s="69"/>
      <c r="E4754" s="69"/>
      <c r="F4754" s="69"/>
      <c r="G4754" s="69"/>
      <c r="H4754" s="69"/>
      <c r="I4754" s="69"/>
      <c r="J4754" s="70"/>
    </row>
    <row r="4755" spans="1:10" x14ac:dyDescent="0.2">
      <c r="A4755" s="71">
        <f>+A4754+0.01</f>
        <v>121.01</v>
      </c>
      <c r="B4755" s="72" t="s">
        <v>1125</v>
      </c>
      <c r="C4755" s="73">
        <v>1</v>
      </c>
      <c r="D4755" s="73" t="s">
        <v>255</v>
      </c>
      <c r="E4755" s="74"/>
      <c r="F4755" s="74"/>
      <c r="G4755" s="74">
        <f>+G4768/C4757</f>
        <v>2344.52</v>
      </c>
      <c r="H4755" s="74">
        <f>+H4768/C4757</f>
        <v>333.2299999999999</v>
      </c>
      <c r="I4755" s="75">
        <f>+H4755+G4755</f>
        <v>2677.75</v>
      </c>
      <c r="J4755" s="66" t="s">
        <v>167</v>
      </c>
    </row>
    <row r="4756" spans="1:10" hidden="1" outlineLevel="1" x14ac:dyDescent="0.2">
      <c r="A4756" s="55"/>
      <c r="B4756" s="77" t="s">
        <v>1126</v>
      </c>
      <c r="C4756" s="56"/>
      <c r="D4756" s="56"/>
      <c r="E4756" s="57"/>
      <c r="F4756" s="57"/>
      <c r="G4756" s="57"/>
      <c r="H4756" s="57"/>
      <c r="I4756" s="58"/>
      <c r="J4756" s="63"/>
    </row>
    <row r="4757" spans="1:10" hidden="1" outlineLevel="1" x14ac:dyDescent="0.2">
      <c r="A4757" s="55"/>
      <c r="B4757" s="77" t="s">
        <v>169</v>
      </c>
      <c r="C4757" s="78">
        <v>1</v>
      </c>
      <c r="D4757" s="78" t="s">
        <v>255</v>
      </c>
      <c r="E4757" s="57"/>
      <c r="F4757" s="57"/>
      <c r="G4757" s="57"/>
      <c r="H4757" s="57"/>
      <c r="I4757" s="58"/>
      <c r="J4757" s="63"/>
    </row>
    <row r="4758" spans="1:10" hidden="1" outlineLevel="1" x14ac:dyDescent="0.2">
      <c r="A4758" s="55"/>
      <c r="B4758" s="77" t="s">
        <v>170</v>
      </c>
      <c r="C4758" s="78"/>
      <c r="D4758" s="78"/>
      <c r="E4758" s="57"/>
      <c r="F4758" s="57"/>
      <c r="G4758" s="57"/>
      <c r="H4758" s="57"/>
      <c r="I4758" s="58"/>
      <c r="J4758" s="63"/>
    </row>
    <row r="4759" spans="1:10" hidden="1" outlineLevel="1" x14ac:dyDescent="0.2">
      <c r="A4759" s="55"/>
      <c r="B4759" s="76" t="s">
        <v>1033</v>
      </c>
      <c r="C4759" s="85">
        <f>ROUND((0.032*1.1*0.52),3)</f>
        <v>1.7999999999999999E-2</v>
      </c>
      <c r="D4759" s="61" t="s">
        <v>196</v>
      </c>
      <c r="E4759" s="79">
        <v>5166.68</v>
      </c>
      <c r="F4759" s="79">
        <v>856.44999999999993</v>
      </c>
      <c r="G4759" s="79">
        <f t="shared" ref="G4759:G4764" si="141">ROUND((C4759*(E4759)),2)</f>
        <v>93</v>
      </c>
      <c r="H4759" s="79">
        <f t="shared" ref="H4759:H4764" si="142">ROUND((C4759*(F4759)),2)</f>
        <v>15.42</v>
      </c>
      <c r="I4759" s="58"/>
      <c r="J4759" s="63"/>
    </row>
    <row r="4760" spans="1:10" hidden="1" outlineLevel="1" x14ac:dyDescent="0.2">
      <c r="B4760" s="76" t="s">
        <v>1127</v>
      </c>
      <c r="C4760" s="78">
        <v>1.1000000000000001</v>
      </c>
      <c r="D4760" s="61" t="s">
        <v>255</v>
      </c>
      <c r="E4760" s="79">
        <v>1059.32</v>
      </c>
      <c r="F4760" s="79">
        <v>190.68</v>
      </c>
      <c r="G4760" s="79">
        <f t="shared" si="141"/>
        <v>1165.25</v>
      </c>
      <c r="H4760" s="79">
        <f t="shared" si="142"/>
        <v>209.75</v>
      </c>
    </row>
    <row r="4761" spans="1:10" hidden="1" outlineLevel="1" x14ac:dyDescent="0.2">
      <c r="B4761" s="76" t="s">
        <v>1128</v>
      </c>
      <c r="C4761" s="78">
        <v>1.1000000000000001</v>
      </c>
      <c r="D4761" s="61" t="s">
        <v>255</v>
      </c>
      <c r="E4761" s="79">
        <v>381.36</v>
      </c>
      <c r="F4761" s="79">
        <v>68.64</v>
      </c>
      <c r="G4761" s="79">
        <f t="shared" si="141"/>
        <v>419.5</v>
      </c>
      <c r="H4761" s="79">
        <f t="shared" si="142"/>
        <v>75.5</v>
      </c>
    </row>
    <row r="4762" spans="1:10" hidden="1" outlineLevel="1" x14ac:dyDescent="0.2">
      <c r="B4762" s="76" t="s">
        <v>1035</v>
      </c>
      <c r="C4762" s="85">
        <f>ROUND((0.045*0.52),3)</f>
        <v>2.3E-2</v>
      </c>
      <c r="D4762" s="61" t="s">
        <v>184</v>
      </c>
      <c r="E4762" s="79">
        <v>1016.95</v>
      </c>
      <c r="F4762" s="79">
        <v>183.05</v>
      </c>
      <c r="G4762" s="79">
        <f t="shared" si="141"/>
        <v>23.39</v>
      </c>
      <c r="H4762" s="79">
        <f t="shared" si="142"/>
        <v>4.21</v>
      </c>
    </row>
    <row r="4763" spans="1:10" hidden="1" outlineLevel="1" x14ac:dyDescent="0.2">
      <c r="B4763" s="76" t="s">
        <v>1037</v>
      </c>
      <c r="C4763" s="85">
        <f>ROUND((0.05*0.52),3)</f>
        <v>2.5999999999999999E-2</v>
      </c>
      <c r="D4763" s="61" t="s">
        <v>182</v>
      </c>
      <c r="E4763" s="79">
        <v>127.12</v>
      </c>
      <c r="F4763" s="79">
        <v>22.88</v>
      </c>
      <c r="G4763" s="79">
        <f t="shared" si="141"/>
        <v>3.31</v>
      </c>
      <c r="H4763" s="79">
        <f t="shared" si="142"/>
        <v>0.59</v>
      </c>
    </row>
    <row r="4764" spans="1:10" hidden="1" outlineLevel="1" x14ac:dyDescent="0.2">
      <c r="B4764" s="76" t="s">
        <v>1051</v>
      </c>
      <c r="C4764" s="78">
        <v>0.52</v>
      </c>
      <c r="D4764" s="61" t="s">
        <v>176</v>
      </c>
      <c r="E4764" s="79">
        <v>296.61</v>
      </c>
      <c r="F4764" s="79">
        <v>53.39</v>
      </c>
      <c r="G4764" s="79">
        <f t="shared" si="141"/>
        <v>154.24</v>
      </c>
      <c r="H4764" s="79">
        <f t="shared" si="142"/>
        <v>27.76</v>
      </c>
    </row>
    <row r="4765" spans="1:10" hidden="1" outlineLevel="1" x14ac:dyDescent="0.2">
      <c r="B4765" s="76" t="s">
        <v>1027</v>
      </c>
      <c r="C4765" s="78">
        <v>1</v>
      </c>
      <c r="D4765" s="61" t="s">
        <v>172</v>
      </c>
      <c r="E4765" s="79">
        <v>56.1</v>
      </c>
      <c r="F4765" s="79">
        <v>0</v>
      </c>
      <c r="G4765" s="79">
        <f>+E4765</f>
        <v>56.1</v>
      </c>
      <c r="H4765" s="79">
        <v>0</v>
      </c>
    </row>
    <row r="4766" spans="1:10" hidden="1" outlineLevel="1" x14ac:dyDescent="0.2">
      <c r="A4766" s="55"/>
      <c r="B4766" s="77" t="s">
        <v>697</v>
      </c>
      <c r="C4766" s="78"/>
      <c r="D4766" s="78"/>
      <c r="E4766" s="57"/>
      <c r="F4766" s="57"/>
      <c r="G4766" s="57"/>
      <c r="H4766" s="57"/>
      <c r="I4766" s="58"/>
      <c r="J4766" s="63"/>
    </row>
    <row r="4767" spans="1:10" hidden="1" outlineLevel="1" x14ac:dyDescent="0.2">
      <c r="B4767" s="76" t="s">
        <v>1129</v>
      </c>
      <c r="C4767" s="78">
        <v>1</v>
      </c>
      <c r="D4767" s="61" t="s">
        <v>255</v>
      </c>
      <c r="E4767" s="79">
        <v>429.73</v>
      </c>
      <c r="F4767" s="79">
        <v>0</v>
      </c>
      <c r="G4767" s="79">
        <f>ROUND((C4767*(E4767)),2)</f>
        <v>429.73</v>
      </c>
      <c r="H4767" s="79">
        <f>ROUND((C4767*(F4767)),2)</f>
        <v>0</v>
      </c>
    </row>
    <row r="4768" spans="1:10" hidden="1" outlineLevel="1" x14ac:dyDescent="0.2">
      <c r="B4768" s="76" t="s">
        <v>174</v>
      </c>
      <c r="C4768" s="78"/>
      <c r="D4768" s="78"/>
      <c r="E4768" s="79"/>
      <c r="F4768" s="79"/>
      <c r="G4768" s="79">
        <f>SUM(G4759:G4767)</f>
        <v>2344.52</v>
      </c>
      <c r="H4768" s="79">
        <f>SUM(H4759:H4767)</f>
        <v>333.2299999999999</v>
      </c>
      <c r="I4768" s="79">
        <f>SUM(G4768:H4768)</f>
        <v>2677.75</v>
      </c>
    </row>
    <row r="4769" spans="1:10" collapsed="1" x14ac:dyDescent="0.2"/>
    <row r="4770" spans="1:10" x14ac:dyDescent="0.2">
      <c r="A4770" s="71">
        <f>+A4755+0.01</f>
        <v>121.02000000000001</v>
      </c>
      <c r="B4770" s="72" t="s">
        <v>1130</v>
      </c>
      <c r="C4770" s="73">
        <v>1</v>
      </c>
      <c r="D4770" s="73" t="s">
        <v>255</v>
      </c>
      <c r="E4770" s="74"/>
      <c r="F4770" s="74"/>
      <c r="G4770" s="74">
        <f>+G4783/C4772</f>
        <v>2585.81</v>
      </c>
      <c r="H4770" s="74">
        <f>+H4783/C4772</f>
        <v>375.18999999999994</v>
      </c>
      <c r="I4770" s="75">
        <f>+H4770+G4770</f>
        <v>2961</v>
      </c>
      <c r="J4770" s="66" t="s">
        <v>167</v>
      </c>
    </row>
    <row r="4771" spans="1:10" hidden="1" outlineLevel="1" x14ac:dyDescent="0.2">
      <c r="A4771" s="55"/>
      <c r="B4771" s="77" t="s">
        <v>1131</v>
      </c>
      <c r="C4771" s="56"/>
      <c r="D4771" s="56"/>
      <c r="E4771" s="57"/>
      <c r="F4771" s="57"/>
      <c r="G4771" s="57"/>
      <c r="H4771" s="57"/>
      <c r="I4771" s="58"/>
      <c r="J4771" s="63"/>
    </row>
    <row r="4772" spans="1:10" hidden="1" outlineLevel="1" x14ac:dyDescent="0.2">
      <c r="A4772" s="55"/>
      <c r="B4772" s="77" t="s">
        <v>169</v>
      </c>
      <c r="C4772" s="78">
        <v>1</v>
      </c>
      <c r="D4772" s="78" t="s">
        <v>255</v>
      </c>
      <c r="E4772" s="57"/>
      <c r="F4772" s="57"/>
      <c r="G4772" s="57"/>
      <c r="H4772" s="57"/>
      <c r="I4772" s="58"/>
      <c r="J4772" s="63"/>
    </row>
    <row r="4773" spans="1:10" hidden="1" outlineLevel="1" x14ac:dyDescent="0.2">
      <c r="A4773" s="55"/>
      <c r="B4773" s="77" t="s">
        <v>170</v>
      </c>
      <c r="C4773" s="78"/>
      <c r="D4773" s="78"/>
      <c r="E4773" s="57"/>
      <c r="F4773" s="57"/>
      <c r="G4773" s="57"/>
      <c r="H4773" s="57"/>
      <c r="I4773" s="58"/>
      <c r="J4773" s="63"/>
    </row>
    <row r="4774" spans="1:10" hidden="1" outlineLevel="1" x14ac:dyDescent="0.2">
      <c r="A4774" s="55"/>
      <c r="B4774" s="76" t="s">
        <v>1033</v>
      </c>
      <c r="C4774" s="85">
        <f>ROUND((0.032*1.1*0.52),3)</f>
        <v>1.7999999999999999E-2</v>
      </c>
      <c r="D4774" s="61" t="s">
        <v>196</v>
      </c>
      <c r="E4774" s="79">
        <v>5166.68</v>
      </c>
      <c r="F4774" s="79">
        <v>856.44999999999993</v>
      </c>
      <c r="G4774" s="79">
        <f t="shared" ref="G4774:G4779" si="143">ROUND((C4774*(E4774)),2)</f>
        <v>93</v>
      </c>
      <c r="H4774" s="79">
        <f t="shared" ref="H4774:H4779" si="144">ROUND((C4774*(F4774)),2)</f>
        <v>15.42</v>
      </c>
      <c r="I4774" s="58"/>
      <c r="J4774" s="63"/>
    </row>
    <row r="4775" spans="1:10" hidden="1" outlineLevel="1" x14ac:dyDescent="0.2">
      <c r="B4775" s="76" t="s">
        <v>1127</v>
      </c>
      <c r="C4775" s="78">
        <v>1.1000000000000001</v>
      </c>
      <c r="D4775" s="61" t="s">
        <v>255</v>
      </c>
      <c r="E4775" s="79">
        <v>1186.44</v>
      </c>
      <c r="F4775" s="79">
        <v>213.56</v>
      </c>
      <c r="G4775" s="79">
        <f t="shared" si="143"/>
        <v>1305.08</v>
      </c>
      <c r="H4775" s="79">
        <f t="shared" si="144"/>
        <v>234.92</v>
      </c>
    </row>
    <row r="4776" spans="1:10" hidden="1" outlineLevel="1" x14ac:dyDescent="0.2">
      <c r="B4776" s="76" t="s">
        <v>1128</v>
      </c>
      <c r="C4776" s="78">
        <v>1.1000000000000001</v>
      </c>
      <c r="D4776" s="61" t="s">
        <v>255</v>
      </c>
      <c r="E4776" s="79">
        <v>466.1</v>
      </c>
      <c r="F4776" s="79">
        <v>83.9</v>
      </c>
      <c r="G4776" s="79">
        <f t="shared" si="143"/>
        <v>512.71</v>
      </c>
      <c r="H4776" s="79">
        <f t="shared" si="144"/>
        <v>92.29</v>
      </c>
    </row>
    <row r="4777" spans="1:10" hidden="1" outlineLevel="1" x14ac:dyDescent="0.2">
      <c r="B4777" s="76" t="s">
        <v>1035</v>
      </c>
      <c r="C4777" s="85">
        <f>ROUND((0.045*0.52),3)</f>
        <v>2.3E-2</v>
      </c>
      <c r="D4777" s="61" t="s">
        <v>184</v>
      </c>
      <c r="E4777" s="79">
        <v>1016.95</v>
      </c>
      <c r="F4777" s="79">
        <v>183.05</v>
      </c>
      <c r="G4777" s="79">
        <f t="shared" si="143"/>
        <v>23.39</v>
      </c>
      <c r="H4777" s="79">
        <f t="shared" si="144"/>
        <v>4.21</v>
      </c>
    </row>
    <row r="4778" spans="1:10" hidden="1" outlineLevel="1" x14ac:dyDescent="0.2">
      <c r="B4778" s="76" t="s">
        <v>1037</v>
      </c>
      <c r="C4778" s="85">
        <f>ROUND((0.05*0.52),3)</f>
        <v>2.5999999999999999E-2</v>
      </c>
      <c r="D4778" s="61" t="s">
        <v>182</v>
      </c>
      <c r="E4778" s="79">
        <v>127.12</v>
      </c>
      <c r="F4778" s="79">
        <v>22.88</v>
      </c>
      <c r="G4778" s="79">
        <f t="shared" si="143"/>
        <v>3.31</v>
      </c>
      <c r="H4778" s="79">
        <f t="shared" si="144"/>
        <v>0.59</v>
      </c>
    </row>
    <row r="4779" spans="1:10" hidden="1" outlineLevel="1" x14ac:dyDescent="0.2">
      <c r="B4779" s="76" t="s">
        <v>1051</v>
      </c>
      <c r="C4779" s="78">
        <v>0.52</v>
      </c>
      <c r="D4779" s="61" t="s">
        <v>176</v>
      </c>
      <c r="E4779" s="79">
        <v>296.61</v>
      </c>
      <c r="F4779" s="79">
        <v>53.39</v>
      </c>
      <c r="G4779" s="79">
        <f t="shared" si="143"/>
        <v>154.24</v>
      </c>
      <c r="H4779" s="79">
        <f t="shared" si="144"/>
        <v>27.76</v>
      </c>
    </row>
    <row r="4780" spans="1:10" hidden="1" outlineLevel="1" x14ac:dyDescent="0.2">
      <c r="B4780" s="76" t="s">
        <v>1027</v>
      </c>
      <c r="C4780" s="78">
        <v>1</v>
      </c>
      <c r="D4780" s="61" t="s">
        <v>172</v>
      </c>
      <c r="E4780" s="79">
        <v>64.349999999999994</v>
      </c>
      <c r="F4780" s="79">
        <v>0</v>
      </c>
      <c r="G4780" s="79">
        <f>+E4780</f>
        <v>64.349999999999994</v>
      </c>
      <c r="H4780" s="79">
        <v>0</v>
      </c>
    </row>
    <row r="4781" spans="1:10" hidden="1" outlineLevel="1" x14ac:dyDescent="0.2">
      <c r="A4781" s="55"/>
      <c r="B4781" s="77" t="s">
        <v>697</v>
      </c>
      <c r="C4781" s="78"/>
      <c r="D4781" s="78"/>
      <c r="E4781" s="57"/>
      <c r="F4781" s="57"/>
      <c r="G4781" s="57"/>
      <c r="H4781" s="57"/>
      <c r="I4781" s="58"/>
      <c r="J4781" s="63"/>
    </row>
    <row r="4782" spans="1:10" hidden="1" outlineLevel="1" x14ac:dyDescent="0.2">
      <c r="B4782" s="76" t="s">
        <v>1129</v>
      </c>
      <c r="C4782" s="78">
        <v>1</v>
      </c>
      <c r="D4782" s="61" t="s">
        <v>255</v>
      </c>
      <c r="E4782" s="79">
        <v>429.73</v>
      </c>
      <c r="F4782" s="79">
        <v>0</v>
      </c>
      <c r="G4782" s="79">
        <f>ROUND((C4782*(E4782)),2)</f>
        <v>429.73</v>
      </c>
      <c r="H4782" s="79">
        <f>ROUND((C4782*(F4782)),2)</f>
        <v>0</v>
      </c>
    </row>
    <row r="4783" spans="1:10" hidden="1" outlineLevel="1" x14ac:dyDescent="0.2">
      <c r="B4783" s="76" t="s">
        <v>174</v>
      </c>
      <c r="C4783" s="78"/>
      <c r="D4783" s="78"/>
      <c r="E4783" s="79"/>
      <c r="F4783" s="79"/>
      <c r="G4783" s="79">
        <f>SUM(G4774:G4782)</f>
        <v>2585.81</v>
      </c>
      <c r="H4783" s="79">
        <f>SUM(H4774:H4782)</f>
        <v>375.18999999999994</v>
      </c>
      <c r="I4783" s="79">
        <f>SUM(G4783:H4783)</f>
        <v>2961</v>
      </c>
    </row>
    <row r="4784" spans="1:10" collapsed="1" x14ac:dyDescent="0.2"/>
    <row r="4785" spans="1:10" x14ac:dyDescent="0.2">
      <c r="A4785" s="71">
        <f>+A4770+0.01</f>
        <v>121.03000000000002</v>
      </c>
      <c r="B4785" s="72" t="s">
        <v>1132</v>
      </c>
      <c r="C4785" s="73">
        <v>1</v>
      </c>
      <c r="D4785" s="73" t="s">
        <v>255</v>
      </c>
      <c r="E4785" s="74"/>
      <c r="F4785" s="74"/>
      <c r="G4785" s="74">
        <f>+G4797/C4787</f>
        <v>3049.58</v>
      </c>
      <c r="H4785" s="74">
        <f>+H4797/C4787</f>
        <v>406.15999999999997</v>
      </c>
      <c r="I4785" s="75">
        <f>+H4785+G4785</f>
        <v>3455.74</v>
      </c>
      <c r="J4785" s="66" t="s">
        <v>167</v>
      </c>
    </row>
    <row r="4786" spans="1:10" hidden="1" outlineLevel="1" x14ac:dyDescent="0.2">
      <c r="A4786" s="55"/>
      <c r="B4786" s="77" t="s">
        <v>1133</v>
      </c>
      <c r="C4786" s="56"/>
      <c r="D4786" s="56"/>
      <c r="E4786" s="57"/>
      <c r="F4786" s="57"/>
      <c r="G4786" s="57"/>
      <c r="H4786" s="57"/>
      <c r="I4786" s="58"/>
      <c r="J4786" s="63"/>
    </row>
    <row r="4787" spans="1:10" hidden="1" outlineLevel="1" x14ac:dyDescent="0.2">
      <c r="A4787" s="55"/>
      <c r="B4787" s="77" t="s">
        <v>169</v>
      </c>
      <c r="C4787" s="78">
        <v>1</v>
      </c>
      <c r="D4787" s="78" t="s">
        <v>255</v>
      </c>
      <c r="E4787" s="57"/>
      <c r="F4787" s="57"/>
      <c r="G4787" s="57"/>
      <c r="H4787" s="57"/>
      <c r="I4787" s="58"/>
      <c r="J4787" s="63"/>
    </row>
    <row r="4788" spans="1:10" hidden="1" outlineLevel="1" x14ac:dyDescent="0.2">
      <c r="A4788" s="55"/>
      <c r="B4788" s="77" t="s">
        <v>170</v>
      </c>
      <c r="C4788" s="78"/>
      <c r="D4788" s="78"/>
      <c r="E4788" s="57"/>
      <c r="F4788" s="57"/>
      <c r="G4788" s="57"/>
      <c r="H4788" s="57"/>
      <c r="I4788" s="58"/>
      <c r="J4788" s="63"/>
    </row>
    <row r="4789" spans="1:10" hidden="1" outlineLevel="1" x14ac:dyDescent="0.2">
      <c r="A4789" s="55"/>
      <c r="B4789" s="76" t="s">
        <v>1033</v>
      </c>
      <c r="C4789" s="85">
        <f>ROUND((0.032*1.1*0.52),3)</f>
        <v>1.7999999999999999E-2</v>
      </c>
      <c r="D4789" s="61" t="s">
        <v>196</v>
      </c>
      <c r="E4789" s="79">
        <v>5166.68</v>
      </c>
      <c r="F4789" s="79">
        <v>856.44999999999993</v>
      </c>
      <c r="G4789" s="79">
        <f>ROUND((C4789*(E4789)),2)</f>
        <v>93</v>
      </c>
      <c r="H4789" s="79">
        <f>ROUND((C4789*(F4789)),2)</f>
        <v>15.42</v>
      </c>
      <c r="I4789" s="58"/>
      <c r="J4789" s="63"/>
    </row>
    <row r="4790" spans="1:10" hidden="1" outlineLevel="1" x14ac:dyDescent="0.2">
      <c r="B4790" s="76" t="s">
        <v>1134</v>
      </c>
      <c r="C4790" s="78">
        <v>1.1000000000000001</v>
      </c>
      <c r="D4790" s="61" t="s">
        <v>255</v>
      </c>
      <c r="E4790" s="79">
        <v>1398.31</v>
      </c>
      <c r="F4790" s="79">
        <v>251.7</v>
      </c>
      <c r="G4790" s="79">
        <f>ROUND((C4790*(E4790)),2)</f>
        <v>1538.14</v>
      </c>
      <c r="H4790" s="79">
        <f>ROUND((C4790*(F4790)),2)</f>
        <v>276.87</v>
      </c>
    </row>
    <row r="4791" spans="1:10" hidden="1" outlineLevel="1" x14ac:dyDescent="0.2">
      <c r="B4791" s="76" t="s">
        <v>1135</v>
      </c>
      <c r="C4791" s="78">
        <v>1.1000000000000001</v>
      </c>
      <c r="D4791" s="61" t="s">
        <v>255</v>
      </c>
      <c r="E4791" s="79">
        <v>550.85</v>
      </c>
      <c r="F4791" s="79">
        <v>99.15</v>
      </c>
      <c r="G4791" s="79">
        <f>ROUND((C4791*(E4791)),2)</f>
        <v>605.94000000000005</v>
      </c>
      <c r="H4791" s="79">
        <f>ROUND((C4791*(F4791)),2)</f>
        <v>109.07</v>
      </c>
    </row>
    <row r="4792" spans="1:10" hidden="1" outlineLevel="1" x14ac:dyDescent="0.2">
      <c r="B4792" s="76" t="s">
        <v>1035</v>
      </c>
      <c r="C4792" s="85">
        <f>ROUND((0.045*0.52),3)</f>
        <v>2.3E-2</v>
      </c>
      <c r="D4792" s="61" t="s">
        <v>184</v>
      </c>
      <c r="E4792" s="79">
        <v>1016.95</v>
      </c>
      <c r="F4792" s="79">
        <v>183.05</v>
      </c>
      <c r="G4792" s="79">
        <f>ROUND((C4792*(E4792)),2)</f>
        <v>23.39</v>
      </c>
      <c r="H4792" s="79">
        <f>ROUND((C4792*(F4792)),2)</f>
        <v>4.21</v>
      </c>
    </row>
    <row r="4793" spans="1:10" hidden="1" outlineLevel="1" x14ac:dyDescent="0.2">
      <c r="B4793" s="76" t="s">
        <v>1037</v>
      </c>
      <c r="C4793" s="85">
        <f>ROUND((0.05*0.52),3)</f>
        <v>2.5999999999999999E-2</v>
      </c>
      <c r="D4793" s="61" t="s">
        <v>182</v>
      </c>
      <c r="E4793" s="79">
        <v>127.12</v>
      </c>
      <c r="F4793" s="79">
        <v>22.88</v>
      </c>
      <c r="G4793" s="79">
        <f>ROUND((C4793*(E4793)),2)</f>
        <v>3.31</v>
      </c>
      <c r="H4793" s="79">
        <f>ROUND((C4793*(F4793)),2)</f>
        <v>0.59</v>
      </c>
    </row>
    <row r="4794" spans="1:10" hidden="1" outlineLevel="1" x14ac:dyDescent="0.2">
      <c r="B4794" s="76" t="s">
        <v>1027</v>
      </c>
      <c r="C4794" s="78">
        <v>1</v>
      </c>
      <c r="D4794" s="61" t="s">
        <v>172</v>
      </c>
      <c r="E4794" s="79">
        <v>75.900000000000006</v>
      </c>
      <c r="F4794" s="79">
        <v>0</v>
      </c>
      <c r="G4794" s="79">
        <f>+E4794</f>
        <v>75.900000000000006</v>
      </c>
      <c r="H4794" s="79">
        <v>0</v>
      </c>
    </row>
    <row r="4795" spans="1:10" hidden="1" outlineLevel="1" x14ac:dyDescent="0.2">
      <c r="A4795" s="55"/>
      <c r="B4795" s="77" t="s">
        <v>697</v>
      </c>
      <c r="C4795" s="78"/>
      <c r="D4795" s="78"/>
      <c r="E4795" s="57"/>
      <c r="F4795" s="57"/>
      <c r="G4795" s="57"/>
      <c r="H4795" s="57"/>
      <c r="I4795" s="58"/>
      <c r="J4795" s="63"/>
    </row>
    <row r="4796" spans="1:10" hidden="1" outlineLevel="1" x14ac:dyDescent="0.2">
      <c r="B4796" s="76" t="s">
        <v>1129</v>
      </c>
      <c r="C4796" s="78">
        <v>1</v>
      </c>
      <c r="D4796" s="61" t="s">
        <v>255</v>
      </c>
      <c r="E4796" s="79">
        <v>709.9</v>
      </c>
      <c r="F4796" s="79">
        <v>0</v>
      </c>
      <c r="G4796" s="79">
        <f>ROUND((C4796*(E4796)),2)</f>
        <v>709.9</v>
      </c>
      <c r="H4796" s="79">
        <f>ROUND((C4796*(F4796)),2)</f>
        <v>0</v>
      </c>
    </row>
    <row r="4797" spans="1:10" hidden="1" outlineLevel="1" x14ac:dyDescent="0.2">
      <c r="B4797" s="76" t="s">
        <v>174</v>
      </c>
      <c r="C4797" s="78"/>
      <c r="D4797" s="78"/>
      <c r="E4797" s="79"/>
      <c r="F4797" s="79"/>
      <c r="G4797" s="79">
        <f>SUM(G4789:G4796)</f>
        <v>3049.58</v>
      </c>
      <c r="H4797" s="79">
        <f>SUM(H4789:H4796)</f>
        <v>406.15999999999997</v>
      </c>
      <c r="I4797" s="79">
        <f>SUM(G4797:H4797)</f>
        <v>3455.74</v>
      </c>
    </row>
    <row r="4798" spans="1:10" collapsed="1" x14ac:dyDescent="0.2"/>
    <row r="4799" spans="1:10" x14ac:dyDescent="0.2">
      <c r="A4799" s="71">
        <f>+A4785+0.01</f>
        <v>121.04000000000002</v>
      </c>
      <c r="B4799" s="72" t="s">
        <v>1136</v>
      </c>
      <c r="C4799" s="73">
        <v>1</v>
      </c>
      <c r="D4799" s="73" t="s">
        <v>255</v>
      </c>
      <c r="E4799" s="74"/>
      <c r="F4799" s="74"/>
      <c r="G4799" s="74">
        <f>+G4811/C4801</f>
        <v>3194.35</v>
      </c>
      <c r="H4799" s="74">
        <f>+H4811/C4801</f>
        <v>431.33</v>
      </c>
      <c r="I4799" s="75">
        <f>+H4799+G4799</f>
        <v>3625.68</v>
      </c>
      <c r="J4799" s="66" t="s">
        <v>167</v>
      </c>
    </row>
    <row r="4800" spans="1:10" hidden="1" outlineLevel="1" x14ac:dyDescent="0.2">
      <c r="A4800" s="55"/>
      <c r="B4800" s="77" t="s">
        <v>1137</v>
      </c>
      <c r="C4800" s="56"/>
      <c r="D4800" s="56"/>
      <c r="E4800" s="57"/>
      <c r="F4800" s="57"/>
      <c r="G4800" s="57"/>
      <c r="H4800" s="57"/>
      <c r="I4800" s="58"/>
      <c r="J4800" s="63"/>
    </row>
    <row r="4801" spans="1:10" hidden="1" outlineLevel="1" x14ac:dyDescent="0.2">
      <c r="A4801" s="55"/>
      <c r="B4801" s="77" t="s">
        <v>169</v>
      </c>
      <c r="C4801" s="78">
        <v>1</v>
      </c>
      <c r="D4801" s="78" t="s">
        <v>255</v>
      </c>
      <c r="E4801" s="57"/>
      <c r="F4801" s="57"/>
      <c r="G4801" s="57"/>
      <c r="H4801" s="57"/>
      <c r="I4801" s="58"/>
      <c r="J4801" s="63"/>
    </row>
    <row r="4802" spans="1:10" hidden="1" outlineLevel="1" x14ac:dyDescent="0.2">
      <c r="A4802" s="55"/>
      <c r="B4802" s="77" t="s">
        <v>170</v>
      </c>
      <c r="C4802" s="78"/>
      <c r="D4802" s="78"/>
      <c r="E4802" s="57"/>
      <c r="F4802" s="57"/>
      <c r="G4802" s="57"/>
      <c r="H4802" s="57"/>
      <c r="I4802" s="58"/>
      <c r="J4802" s="63"/>
    </row>
    <row r="4803" spans="1:10" hidden="1" outlineLevel="1" x14ac:dyDescent="0.2">
      <c r="A4803" s="55"/>
      <c r="B4803" s="76" t="s">
        <v>1033</v>
      </c>
      <c r="C4803" s="85">
        <f>ROUND((0.032*1.1*0.52),3)</f>
        <v>1.7999999999999999E-2</v>
      </c>
      <c r="D4803" s="61" t="s">
        <v>196</v>
      </c>
      <c r="E4803" s="79">
        <v>5166.68</v>
      </c>
      <c r="F4803" s="79">
        <v>856.44999999999993</v>
      </c>
      <c r="G4803" s="79">
        <f>ROUND((C4803*(E4803)),2)</f>
        <v>93</v>
      </c>
      <c r="H4803" s="79">
        <f>ROUND((C4803*(F4803)),2)</f>
        <v>15.42</v>
      </c>
      <c r="I4803" s="58"/>
      <c r="J4803" s="63"/>
    </row>
    <row r="4804" spans="1:10" hidden="1" outlineLevel="1" x14ac:dyDescent="0.2">
      <c r="B4804" s="76" t="s">
        <v>1134</v>
      </c>
      <c r="C4804" s="78">
        <v>1.1000000000000001</v>
      </c>
      <c r="D4804" s="61" t="s">
        <v>255</v>
      </c>
      <c r="E4804" s="79">
        <v>1525.42</v>
      </c>
      <c r="F4804" s="79">
        <v>274.58</v>
      </c>
      <c r="G4804" s="79">
        <f>ROUND((C4804*(E4804)),2)</f>
        <v>1677.96</v>
      </c>
      <c r="H4804" s="79">
        <f>ROUND((C4804*(F4804)),2)</f>
        <v>302.04000000000002</v>
      </c>
    </row>
    <row r="4805" spans="1:10" hidden="1" outlineLevel="1" x14ac:dyDescent="0.2">
      <c r="B4805" s="76" t="s">
        <v>1135</v>
      </c>
      <c r="C4805" s="78">
        <v>1.1000000000000001</v>
      </c>
      <c r="D4805" s="61" t="s">
        <v>255</v>
      </c>
      <c r="E4805" s="79">
        <v>550.85</v>
      </c>
      <c r="F4805" s="79">
        <v>99.15</v>
      </c>
      <c r="G4805" s="79">
        <f>ROUND((C4805*(E4805)),2)</f>
        <v>605.94000000000005</v>
      </c>
      <c r="H4805" s="79">
        <f>ROUND((C4805*(F4805)),2)</f>
        <v>109.07</v>
      </c>
    </row>
    <row r="4806" spans="1:10" hidden="1" outlineLevel="1" x14ac:dyDescent="0.2">
      <c r="B4806" s="76" t="s">
        <v>1035</v>
      </c>
      <c r="C4806" s="85">
        <f>ROUND((0.045*0.52),3)</f>
        <v>2.3E-2</v>
      </c>
      <c r="D4806" s="61" t="s">
        <v>184</v>
      </c>
      <c r="E4806" s="79">
        <v>1016.95</v>
      </c>
      <c r="F4806" s="79">
        <v>183.05</v>
      </c>
      <c r="G4806" s="79">
        <f>ROUND((C4806*(E4806)),2)</f>
        <v>23.39</v>
      </c>
      <c r="H4806" s="79">
        <f>ROUND((C4806*(F4806)),2)</f>
        <v>4.21</v>
      </c>
    </row>
    <row r="4807" spans="1:10" hidden="1" outlineLevel="1" x14ac:dyDescent="0.2">
      <c r="B4807" s="76" t="s">
        <v>1037</v>
      </c>
      <c r="C4807" s="85">
        <f>ROUND((0.05*0.52),3)</f>
        <v>2.5999999999999999E-2</v>
      </c>
      <c r="D4807" s="61" t="s">
        <v>182</v>
      </c>
      <c r="E4807" s="79">
        <v>127.12</v>
      </c>
      <c r="F4807" s="79">
        <v>22.88</v>
      </c>
      <c r="G4807" s="79">
        <f>ROUND((C4807*(E4807)),2)</f>
        <v>3.31</v>
      </c>
      <c r="H4807" s="79">
        <f>ROUND((C4807*(F4807)),2)</f>
        <v>0.59</v>
      </c>
    </row>
    <row r="4808" spans="1:10" hidden="1" outlineLevel="1" x14ac:dyDescent="0.2">
      <c r="B4808" s="76" t="s">
        <v>1027</v>
      </c>
      <c r="C4808" s="78">
        <v>1</v>
      </c>
      <c r="D4808" s="61" t="s">
        <v>172</v>
      </c>
      <c r="E4808" s="79">
        <v>80.849999999999994</v>
      </c>
      <c r="F4808" s="79">
        <v>0</v>
      </c>
      <c r="G4808" s="79">
        <f>+E4808</f>
        <v>80.849999999999994</v>
      </c>
      <c r="H4808" s="79">
        <v>0</v>
      </c>
    </row>
    <row r="4809" spans="1:10" hidden="1" outlineLevel="1" x14ac:dyDescent="0.2">
      <c r="A4809" s="55"/>
      <c r="B4809" s="77" t="s">
        <v>697</v>
      </c>
      <c r="C4809" s="78"/>
      <c r="D4809" s="78"/>
      <c r="E4809" s="57"/>
      <c r="F4809" s="57"/>
      <c r="G4809" s="57"/>
      <c r="H4809" s="57"/>
      <c r="I4809" s="58"/>
      <c r="J4809" s="63"/>
    </row>
    <row r="4810" spans="1:10" hidden="1" outlineLevel="1" x14ac:dyDescent="0.2">
      <c r="B4810" s="76" t="s">
        <v>1129</v>
      </c>
      <c r="C4810" s="78">
        <v>1</v>
      </c>
      <c r="D4810" s="61" t="s">
        <v>255</v>
      </c>
      <c r="E4810" s="79">
        <v>709.9</v>
      </c>
      <c r="F4810" s="79">
        <v>0</v>
      </c>
      <c r="G4810" s="79">
        <f>ROUND((C4810*(E4810)),2)</f>
        <v>709.9</v>
      </c>
      <c r="H4810" s="79">
        <f>ROUND((C4810*(F4810)),2)</f>
        <v>0</v>
      </c>
    </row>
    <row r="4811" spans="1:10" hidden="1" outlineLevel="1" x14ac:dyDescent="0.2">
      <c r="B4811" s="76" t="s">
        <v>174</v>
      </c>
      <c r="C4811" s="78"/>
      <c r="D4811" s="78"/>
      <c r="E4811" s="79"/>
      <c r="F4811" s="79"/>
      <c r="G4811" s="79">
        <f>SUM(G4803:G4810)</f>
        <v>3194.35</v>
      </c>
      <c r="H4811" s="79">
        <f>SUM(H4803:H4810)</f>
        <v>431.33</v>
      </c>
      <c r="I4811" s="79">
        <f>SUM(G4811:H4811)</f>
        <v>3625.68</v>
      </c>
    </row>
    <row r="4812" spans="1:10" collapsed="1" x14ac:dyDescent="0.2"/>
    <row r="4813" spans="1:10" x14ac:dyDescent="0.2">
      <c r="A4813" s="67">
        <v>122</v>
      </c>
      <c r="B4813" s="68" t="s">
        <v>1138</v>
      </c>
      <c r="C4813" s="69"/>
      <c r="D4813" s="69"/>
      <c r="E4813" s="69"/>
      <c r="F4813" s="69"/>
      <c r="G4813" s="69"/>
      <c r="H4813" s="69"/>
      <c r="I4813" s="69"/>
      <c r="J4813" s="70"/>
    </row>
    <row r="4814" spans="1:10" x14ac:dyDescent="0.2">
      <c r="A4814" s="71">
        <f>+A4813+0.01</f>
        <v>122.01</v>
      </c>
      <c r="B4814" s="72" t="s">
        <v>1139</v>
      </c>
      <c r="C4814" s="73">
        <v>1</v>
      </c>
      <c r="D4814" s="73" t="s">
        <v>158</v>
      </c>
      <c r="E4814" s="74"/>
      <c r="F4814" s="74"/>
      <c r="G4814" s="74">
        <f>+G4823/C4816</f>
        <v>10525.12</v>
      </c>
      <c r="H4814" s="74">
        <f>+H4823/C4816</f>
        <v>1456.78</v>
      </c>
      <c r="I4814" s="75">
        <f>+H4814+G4814</f>
        <v>11981.900000000001</v>
      </c>
      <c r="J4814" s="66" t="s">
        <v>167</v>
      </c>
    </row>
    <row r="4815" spans="1:10" hidden="1" outlineLevel="1" x14ac:dyDescent="0.2">
      <c r="A4815" s="55"/>
      <c r="B4815" s="77" t="s">
        <v>1140</v>
      </c>
      <c r="C4815" s="56"/>
      <c r="D4815" s="56"/>
      <c r="E4815" s="57"/>
      <c r="F4815" s="57"/>
      <c r="G4815" s="57"/>
      <c r="H4815" s="57"/>
      <c r="I4815" s="58"/>
      <c r="J4815" s="63"/>
    </row>
    <row r="4816" spans="1:10" hidden="1" outlineLevel="1" x14ac:dyDescent="0.2">
      <c r="A4816" s="55"/>
      <c r="B4816" s="77" t="s">
        <v>169</v>
      </c>
      <c r="C4816" s="78">
        <v>1</v>
      </c>
      <c r="D4816" s="78" t="s">
        <v>158</v>
      </c>
      <c r="E4816" s="57"/>
      <c r="F4816" s="57"/>
      <c r="G4816" s="57"/>
      <c r="H4816" s="57"/>
      <c r="I4816" s="58"/>
      <c r="J4816" s="63"/>
    </row>
    <row r="4817" spans="1:10" hidden="1" outlineLevel="1" x14ac:dyDescent="0.2">
      <c r="A4817" s="55"/>
      <c r="B4817" s="77" t="s">
        <v>170</v>
      </c>
      <c r="C4817" s="78"/>
      <c r="D4817" s="78"/>
      <c r="E4817" s="57"/>
      <c r="F4817" s="57"/>
      <c r="G4817" s="57"/>
      <c r="H4817" s="57"/>
      <c r="I4817" s="58"/>
      <c r="J4817" s="63"/>
    </row>
    <row r="4818" spans="1:10" hidden="1" outlineLevel="1" x14ac:dyDescent="0.2">
      <c r="B4818" s="76" t="s">
        <v>1141</v>
      </c>
      <c r="C4818" s="78">
        <v>1</v>
      </c>
      <c r="D4818" s="61" t="s">
        <v>158</v>
      </c>
      <c r="E4818" s="79">
        <v>6610.17</v>
      </c>
      <c r="F4818" s="79">
        <v>1189.83</v>
      </c>
      <c r="G4818" s="79">
        <f>ROUND((C4818*(E4818)),2)</f>
        <v>6610.17</v>
      </c>
      <c r="H4818" s="79">
        <f>ROUND((C4818*(F4818)),2)</f>
        <v>1189.83</v>
      </c>
    </row>
    <row r="4819" spans="1:10" hidden="1" outlineLevel="1" x14ac:dyDescent="0.2">
      <c r="B4819" s="76" t="s">
        <v>1142</v>
      </c>
      <c r="C4819" s="78">
        <v>1</v>
      </c>
      <c r="D4819" s="61" t="s">
        <v>158</v>
      </c>
      <c r="E4819" s="79">
        <v>1483.05</v>
      </c>
      <c r="F4819" s="79">
        <v>266.95</v>
      </c>
      <c r="G4819" s="79">
        <f>ROUND((C4819*(E4819)),2)</f>
        <v>1483.05</v>
      </c>
      <c r="H4819" s="79">
        <f>ROUND((C4819*(F4819)),2)</f>
        <v>266.95</v>
      </c>
    </row>
    <row r="4820" spans="1:10" hidden="1" outlineLevel="1" x14ac:dyDescent="0.2">
      <c r="B4820" s="76" t="s">
        <v>1143</v>
      </c>
      <c r="C4820" s="78">
        <v>1</v>
      </c>
      <c r="D4820" s="61" t="s">
        <v>158</v>
      </c>
      <c r="E4820" s="79">
        <v>234</v>
      </c>
      <c r="F4820" s="79">
        <v>0</v>
      </c>
      <c r="G4820" s="79">
        <f>+E4820</f>
        <v>234</v>
      </c>
      <c r="H4820" s="79">
        <v>0</v>
      </c>
    </row>
    <row r="4821" spans="1:10" hidden="1" outlineLevel="1" x14ac:dyDescent="0.2">
      <c r="A4821" s="55"/>
      <c r="B4821" s="77" t="s">
        <v>697</v>
      </c>
      <c r="C4821" s="78"/>
      <c r="D4821" s="78"/>
      <c r="E4821" s="57"/>
      <c r="F4821" s="57"/>
      <c r="G4821" s="57"/>
      <c r="H4821" s="57"/>
      <c r="I4821" s="58"/>
      <c r="J4821" s="63"/>
    </row>
    <row r="4822" spans="1:10" hidden="1" outlineLevel="1" x14ac:dyDescent="0.2">
      <c r="B4822" s="76" t="s">
        <v>1144</v>
      </c>
      <c r="C4822" s="78">
        <v>1</v>
      </c>
      <c r="D4822" s="61" t="s">
        <v>158</v>
      </c>
      <c r="E4822" s="79">
        <v>2197.9</v>
      </c>
      <c r="F4822" s="79">
        <v>0</v>
      </c>
      <c r="G4822" s="79">
        <f>ROUND((C4822*(E4822)),2)</f>
        <v>2197.9</v>
      </c>
      <c r="H4822" s="79">
        <f>ROUND((C4822*(F4822)),2)</f>
        <v>0</v>
      </c>
    </row>
    <row r="4823" spans="1:10" hidden="1" outlineLevel="1" x14ac:dyDescent="0.2">
      <c r="B4823" s="76" t="s">
        <v>174</v>
      </c>
      <c r="C4823" s="78"/>
      <c r="D4823" s="78"/>
      <c r="E4823" s="79"/>
      <c r="F4823" s="79"/>
      <c r="G4823" s="79">
        <f>SUM(G4818:G4822)</f>
        <v>10525.12</v>
      </c>
      <c r="H4823" s="79">
        <f>SUM(H4818:H4822)</f>
        <v>1456.78</v>
      </c>
      <c r="I4823" s="79">
        <f>SUM(G4823:H4823)</f>
        <v>11981.900000000001</v>
      </c>
    </row>
    <row r="4824" spans="1:10" collapsed="1" x14ac:dyDescent="0.2"/>
    <row r="4825" spans="1:10" x14ac:dyDescent="0.2">
      <c r="A4825" s="71">
        <f>+A4814+0.01</f>
        <v>122.02000000000001</v>
      </c>
      <c r="B4825" s="72" t="s">
        <v>1145</v>
      </c>
      <c r="C4825" s="73">
        <v>1</v>
      </c>
      <c r="D4825" s="73" t="s">
        <v>158</v>
      </c>
      <c r="E4825" s="74"/>
      <c r="F4825" s="74"/>
      <c r="G4825" s="74">
        <f>+G4834/C4827</f>
        <v>11139.34</v>
      </c>
      <c r="H4825" s="74">
        <f>+H4834/C4827</f>
        <v>1563.56</v>
      </c>
      <c r="I4825" s="75">
        <f>+H4825+G4825</f>
        <v>12702.9</v>
      </c>
      <c r="J4825" s="66" t="s">
        <v>167</v>
      </c>
    </row>
    <row r="4826" spans="1:10" hidden="1" outlineLevel="1" x14ac:dyDescent="0.2">
      <c r="A4826" s="55"/>
      <c r="B4826" s="77" t="s">
        <v>1146</v>
      </c>
      <c r="C4826" s="56"/>
      <c r="D4826" s="56"/>
      <c r="E4826" s="57"/>
      <c r="F4826" s="57"/>
      <c r="G4826" s="57"/>
      <c r="H4826" s="57"/>
      <c r="I4826" s="58"/>
      <c r="J4826" s="63"/>
    </row>
    <row r="4827" spans="1:10" hidden="1" outlineLevel="1" x14ac:dyDescent="0.2">
      <c r="A4827" s="55"/>
      <c r="B4827" s="77" t="s">
        <v>169</v>
      </c>
      <c r="C4827" s="78">
        <v>1</v>
      </c>
      <c r="D4827" s="78" t="s">
        <v>158</v>
      </c>
      <c r="E4827" s="57"/>
      <c r="F4827" s="57"/>
      <c r="G4827" s="57"/>
      <c r="H4827" s="57"/>
      <c r="I4827" s="58"/>
      <c r="J4827" s="63"/>
    </row>
    <row r="4828" spans="1:10" hidden="1" outlineLevel="1" x14ac:dyDescent="0.2">
      <c r="A4828" s="55"/>
      <c r="B4828" s="77" t="s">
        <v>170</v>
      </c>
      <c r="C4828" s="78"/>
      <c r="D4828" s="78"/>
      <c r="E4828" s="57"/>
      <c r="F4828" s="57"/>
      <c r="G4828" s="57"/>
      <c r="H4828" s="57"/>
      <c r="I4828" s="58"/>
      <c r="J4828" s="63"/>
    </row>
    <row r="4829" spans="1:10" hidden="1" outlineLevel="1" x14ac:dyDescent="0.2">
      <c r="B4829" s="76" t="s">
        <v>1147</v>
      </c>
      <c r="C4829" s="78">
        <v>1</v>
      </c>
      <c r="D4829" s="61" t="s">
        <v>158</v>
      </c>
      <c r="E4829" s="79">
        <v>7203.39</v>
      </c>
      <c r="F4829" s="79">
        <v>1296.6099999999999</v>
      </c>
      <c r="G4829" s="79">
        <f>ROUND((C4829*(E4829)),2)</f>
        <v>7203.39</v>
      </c>
      <c r="H4829" s="79">
        <f>ROUND((C4829*(F4829)),2)</f>
        <v>1296.6099999999999</v>
      </c>
    </row>
    <row r="4830" spans="1:10" hidden="1" outlineLevel="1" x14ac:dyDescent="0.2">
      <c r="B4830" s="76" t="s">
        <v>1142</v>
      </c>
      <c r="C4830" s="78">
        <v>1</v>
      </c>
      <c r="D4830" s="61" t="s">
        <v>158</v>
      </c>
      <c r="E4830" s="79">
        <v>1483.05</v>
      </c>
      <c r="F4830" s="79">
        <v>266.95</v>
      </c>
      <c r="G4830" s="79">
        <f>ROUND((C4830*(E4830)),2)</f>
        <v>1483.05</v>
      </c>
      <c r="H4830" s="79">
        <f>ROUND((C4830*(F4830)),2)</f>
        <v>266.95</v>
      </c>
    </row>
    <row r="4831" spans="1:10" hidden="1" outlineLevel="1" x14ac:dyDescent="0.2">
      <c r="B4831" s="76" t="s">
        <v>1143</v>
      </c>
      <c r="C4831" s="78">
        <v>1</v>
      </c>
      <c r="D4831" s="61" t="s">
        <v>158</v>
      </c>
      <c r="E4831" s="79">
        <v>255</v>
      </c>
      <c r="F4831" s="79">
        <v>0</v>
      </c>
      <c r="G4831" s="79">
        <f>+E4831</f>
        <v>255</v>
      </c>
      <c r="H4831" s="79">
        <v>0</v>
      </c>
    </row>
    <row r="4832" spans="1:10" hidden="1" outlineLevel="1" x14ac:dyDescent="0.2">
      <c r="A4832" s="55"/>
      <c r="B4832" s="77" t="s">
        <v>697</v>
      </c>
      <c r="C4832" s="78"/>
      <c r="D4832" s="78"/>
      <c r="E4832" s="57"/>
      <c r="F4832" s="57"/>
      <c r="G4832" s="57"/>
      <c r="H4832" s="57"/>
      <c r="I4832" s="58"/>
      <c r="J4832" s="63"/>
    </row>
    <row r="4833" spans="1:10" hidden="1" outlineLevel="1" x14ac:dyDescent="0.2">
      <c r="B4833" s="76" t="s">
        <v>1144</v>
      </c>
      <c r="C4833" s="78">
        <v>1</v>
      </c>
      <c r="D4833" s="61" t="s">
        <v>158</v>
      </c>
      <c r="E4833" s="79">
        <v>2197.9</v>
      </c>
      <c r="F4833" s="79">
        <v>0</v>
      </c>
      <c r="G4833" s="79">
        <f>ROUND((C4833*(E4833)),2)</f>
        <v>2197.9</v>
      </c>
      <c r="H4833" s="79">
        <f>ROUND((C4833*(F4833)),2)</f>
        <v>0</v>
      </c>
    </row>
    <row r="4834" spans="1:10" hidden="1" outlineLevel="1" x14ac:dyDescent="0.2">
      <c r="B4834" s="76" t="s">
        <v>174</v>
      </c>
      <c r="C4834" s="78"/>
      <c r="D4834" s="78"/>
      <c r="E4834" s="79"/>
      <c r="F4834" s="79"/>
      <c r="G4834" s="79">
        <f>SUM(G4829:G4833)</f>
        <v>11139.34</v>
      </c>
      <c r="H4834" s="79">
        <f>SUM(H4829:H4833)</f>
        <v>1563.56</v>
      </c>
      <c r="I4834" s="79">
        <f>SUM(G4834:H4834)</f>
        <v>12702.9</v>
      </c>
    </row>
    <row r="4835" spans="1:10" collapsed="1" x14ac:dyDescent="0.2"/>
    <row r="4836" spans="1:10" x14ac:dyDescent="0.2">
      <c r="A4836" s="71">
        <f>+A4825+0.01</f>
        <v>122.03000000000002</v>
      </c>
      <c r="B4836" s="72" t="s">
        <v>1148</v>
      </c>
      <c r="C4836" s="73">
        <v>1</v>
      </c>
      <c r="D4836" s="73" t="s">
        <v>158</v>
      </c>
      <c r="E4836" s="74"/>
      <c r="F4836" s="74"/>
      <c r="G4836" s="74">
        <f>+G4845/C4838</f>
        <v>9334.83</v>
      </c>
      <c r="H4836" s="74">
        <f>+H4845/C4838</f>
        <v>1319.49</v>
      </c>
      <c r="I4836" s="75">
        <f>+H4836+G4836</f>
        <v>10654.32</v>
      </c>
      <c r="J4836" s="66" t="s">
        <v>167</v>
      </c>
    </row>
    <row r="4837" spans="1:10" hidden="1" outlineLevel="1" x14ac:dyDescent="0.2">
      <c r="A4837" s="55"/>
      <c r="B4837" s="77" t="s">
        <v>1149</v>
      </c>
      <c r="C4837" s="56"/>
      <c r="D4837" s="56"/>
      <c r="E4837" s="57"/>
      <c r="F4837" s="57"/>
      <c r="G4837" s="57"/>
      <c r="H4837" s="57"/>
      <c r="I4837" s="58"/>
      <c r="J4837" s="63"/>
    </row>
    <row r="4838" spans="1:10" hidden="1" outlineLevel="1" x14ac:dyDescent="0.2">
      <c r="A4838" s="55"/>
      <c r="B4838" s="77" t="s">
        <v>169</v>
      </c>
      <c r="C4838" s="78">
        <v>1</v>
      </c>
      <c r="D4838" s="78" t="s">
        <v>158</v>
      </c>
      <c r="E4838" s="57"/>
      <c r="F4838" s="57"/>
      <c r="G4838" s="57"/>
      <c r="H4838" s="57"/>
      <c r="I4838" s="58"/>
      <c r="J4838" s="63"/>
    </row>
    <row r="4839" spans="1:10" hidden="1" outlineLevel="1" x14ac:dyDescent="0.2">
      <c r="A4839" s="55"/>
      <c r="B4839" s="77" t="s">
        <v>170</v>
      </c>
      <c r="C4839" s="78"/>
      <c r="D4839" s="78"/>
      <c r="E4839" s="57"/>
      <c r="F4839" s="57"/>
      <c r="G4839" s="57"/>
      <c r="H4839" s="57"/>
      <c r="I4839" s="58"/>
      <c r="J4839" s="63"/>
    </row>
    <row r="4840" spans="1:10" hidden="1" outlineLevel="1" x14ac:dyDescent="0.2">
      <c r="B4840" s="76" t="s">
        <v>1150</v>
      </c>
      <c r="C4840" s="78">
        <v>1</v>
      </c>
      <c r="D4840" s="61" t="s">
        <v>158</v>
      </c>
      <c r="E4840" s="79">
        <v>6949.15</v>
      </c>
      <c r="F4840" s="79">
        <v>1250.8499999999999</v>
      </c>
      <c r="G4840" s="79">
        <f>ROUND((C4840*(E4840)),2)</f>
        <v>6949.15</v>
      </c>
      <c r="H4840" s="79">
        <f>ROUND((C4840*(F4840)),2)</f>
        <v>1250.8499999999999</v>
      </c>
    </row>
    <row r="4841" spans="1:10" hidden="1" outlineLevel="1" x14ac:dyDescent="0.2">
      <c r="B4841" s="76" t="s">
        <v>1151</v>
      </c>
      <c r="C4841" s="78">
        <v>1</v>
      </c>
      <c r="D4841" s="61" t="s">
        <v>158</v>
      </c>
      <c r="E4841" s="79">
        <v>381.36</v>
      </c>
      <c r="F4841" s="79">
        <v>68.64</v>
      </c>
      <c r="G4841" s="79">
        <f>ROUND((C4841*(E4841)),2)</f>
        <v>381.36</v>
      </c>
      <c r="H4841" s="79">
        <f>ROUND((C4841*(F4841)),2)</f>
        <v>68.64</v>
      </c>
    </row>
    <row r="4842" spans="1:10" hidden="1" outlineLevel="1" x14ac:dyDescent="0.2">
      <c r="B4842" s="76" t="s">
        <v>1143</v>
      </c>
      <c r="C4842" s="78">
        <v>1</v>
      </c>
      <c r="D4842" s="61" t="s">
        <v>158</v>
      </c>
      <c r="E4842" s="79">
        <v>246</v>
      </c>
      <c r="F4842" s="79">
        <v>0</v>
      </c>
      <c r="G4842" s="79">
        <f>+E4842</f>
        <v>246</v>
      </c>
      <c r="H4842" s="79">
        <v>0</v>
      </c>
    </row>
    <row r="4843" spans="1:10" hidden="1" outlineLevel="1" x14ac:dyDescent="0.2">
      <c r="A4843" s="55"/>
      <c r="B4843" s="77" t="s">
        <v>697</v>
      </c>
      <c r="C4843" s="78"/>
      <c r="D4843" s="78"/>
      <c r="E4843" s="57"/>
      <c r="F4843" s="57"/>
      <c r="G4843" s="57"/>
      <c r="H4843" s="57"/>
      <c r="I4843" s="58"/>
      <c r="J4843" s="63"/>
    </row>
    <row r="4844" spans="1:10" hidden="1" outlineLevel="1" x14ac:dyDescent="0.2">
      <c r="B4844" s="76" t="s">
        <v>1144</v>
      </c>
      <c r="C4844" s="78">
        <v>1</v>
      </c>
      <c r="D4844" s="61" t="s">
        <v>158</v>
      </c>
      <c r="E4844" s="79">
        <v>1758.3200000000002</v>
      </c>
      <c r="F4844" s="79">
        <v>0</v>
      </c>
      <c r="G4844" s="79">
        <f>ROUND((C4844*(E4844)),2)</f>
        <v>1758.32</v>
      </c>
      <c r="H4844" s="79">
        <f>ROUND((C4844*(F4844)),2)</f>
        <v>0</v>
      </c>
    </row>
    <row r="4845" spans="1:10" hidden="1" outlineLevel="1" x14ac:dyDescent="0.2">
      <c r="B4845" s="76" t="s">
        <v>174</v>
      </c>
      <c r="C4845" s="78"/>
      <c r="D4845" s="78"/>
      <c r="E4845" s="79"/>
      <c r="F4845" s="79"/>
      <c r="G4845" s="79">
        <f>SUM(G4840:G4844)</f>
        <v>9334.83</v>
      </c>
      <c r="H4845" s="79">
        <f>SUM(H4840:H4844)</f>
        <v>1319.49</v>
      </c>
      <c r="I4845" s="79">
        <f>SUM(G4845:H4845)</f>
        <v>10654.32</v>
      </c>
    </row>
    <row r="4846" spans="1:10" collapsed="1" x14ac:dyDescent="0.2"/>
    <row r="4847" spans="1:10" x14ac:dyDescent="0.2">
      <c r="A4847" s="71">
        <f>+A4836+0.01</f>
        <v>122.04000000000002</v>
      </c>
      <c r="B4847" s="72" t="s">
        <v>1152</v>
      </c>
      <c r="C4847" s="73">
        <v>1</v>
      </c>
      <c r="D4847" s="73" t="s">
        <v>158</v>
      </c>
      <c r="E4847" s="74"/>
      <c r="F4847" s="74"/>
      <c r="G4847" s="74">
        <f>+G4859/C4849</f>
        <v>23485.95</v>
      </c>
      <c r="H4847" s="74">
        <f>+H4859/C4849</f>
        <v>3616.93</v>
      </c>
      <c r="I4847" s="75">
        <f>+H4847+G4847</f>
        <v>27102.880000000001</v>
      </c>
      <c r="J4847" s="66" t="s">
        <v>167</v>
      </c>
    </row>
    <row r="4848" spans="1:10" hidden="1" outlineLevel="1" x14ac:dyDescent="0.2">
      <c r="A4848" s="55"/>
      <c r="B4848" s="77" t="s">
        <v>1153</v>
      </c>
      <c r="C4848" s="56"/>
      <c r="D4848" s="56"/>
      <c r="E4848" s="57"/>
      <c r="F4848" s="57"/>
      <c r="G4848" s="57"/>
      <c r="H4848" s="57"/>
      <c r="I4848" s="58"/>
      <c r="J4848" s="63"/>
    </row>
    <row r="4849" spans="1:10" hidden="1" outlineLevel="1" x14ac:dyDescent="0.2">
      <c r="A4849" s="55"/>
      <c r="B4849" s="77" t="s">
        <v>169</v>
      </c>
      <c r="C4849" s="78">
        <v>1</v>
      </c>
      <c r="D4849" s="78" t="s">
        <v>158</v>
      </c>
      <c r="E4849" s="57"/>
      <c r="F4849" s="57"/>
      <c r="G4849" s="57"/>
      <c r="H4849" s="57"/>
      <c r="I4849" s="58"/>
      <c r="J4849" s="63"/>
    </row>
    <row r="4850" spans="1:10" hidden="1" outlineLevel="1" x14ac:dyDescent="0.2">
      <c r="A4850" s="55"/>
      <c r="B4850" s="77" t="s">
        <v>170</v>
      </c>
      <c r="C4850" s="78"/>
      <c r="D4850" s="78"/>
      <c r="E4850" s="57"/>
      <c r="F4850" s="57"/>
      <c r="G4850" s="57"/>
      <c r="H4850" s="57"/>
      <c r="I4850" s="58"/>
      <c r="J4850" s="63"/>
    </row>
    <row r="4851" spans="1:10" hidden="1" outlineLevel="1" x14ac:dyDescent="0.2">
      <c r="B4851" s="76" t="s">
        <v>1154</v>
      </c>
      <c r="C4851" s="78">
        <v>1</v>
      </c>
      <c r="D4851" s="61" t="s">
        <v>158</v>
      </c>
      <c r="E4851" s="79">
        <v>18220.34</v>
      </c>
      <c r="F4851" s="79">
        <v>3279.66</v>
      </c>
      <c r="G4851" s="79">
        <f>ROUND((C4851*(E4851)),2)</f>
        <v>18220.34</v>
      </c>
      <c r="H4851" s="79">
        <f t="shared" ref="H4851:H4858" si="145">ROUND((C4851*(F4851)),2)</f>
        <v>3279.66</v>
      </c>
    </row>
    <row r="4852" spans="1:10" hidden="1" outlineLevel="1" x14ac:dyDescent="0.2">
      <c r="B4852" s="76" t="s">
        <v>1155</v>
      </c>
      <c r="C4852" s="78">
        <v>1.5</v>
      </c>
      <c r="D4852" s="61" t="s">
        <v>158</v>
      </c>
      <c r="E4852" s="79">
        <v>186.44</v>
      </c>
      <c r="F4852" s="79">
        <v>33.56</v>
      </c>
      <c r="G4852" s="79">
        <f>ROUND((C4852*(E4852)),2)</f>
        <v>279.66000000000003</v>
      </c>
      <c r="H4852" s="79">
        <f t="shared" si="145"/>
        <v>50.34</v>
      </c>
    </row>
    <row r="4853" spans="1:10" hidden="1" outlineLevel="1" x14ac:dyDescent="0.2">
      <c r="B4853" s="76" t="s">
        <v>1156</v>
      </c>
      <c r="C4853" s="78">
        <v>18</v>
      </c>
      <c r="D4853" s="61" t="s">
        <v>158</v>
      </c>
      <c r="E4853" s="79">
        <v>3.81</v>
      </c>
      <c r="F4853" s="79">
        <v>0.69</v>
      </c>
      <c r="G4853" s="79">
        <f>ROUND((C4853*(E4853)),2)</f>
        <v>68.58</v>
      </c>
      <c r="H4853" s="79">
        <f t="shared" si="145"/>
        <v>12.42</v>
      </c>
    </row>
    <row r="4854" spans="1:10" hidden="1" outlineLevel="1" x14ac:dyDescent="0.2">
      <c r="B4854" s="76" t="s">
        <v>1157</v>
      </c>
      <c r="C4854" s="78">
        <v>18</v>
      </c>
      <c r="D4854" s="61" t="s">
        <v>158</v>
      </c>
      <c r="E4854" s="79">
        <v>2.33</v>
      </c>
      <c r="F4854" s="79">
        <v>0.42</v>
      </c>
      <c r="G4854" s="79">
        <f>ROUND((C4854*(E4854)),2)</f>
        <v>41.94</v>
      </c>
      <c r="H4854" s="79">
        <f t="shared" si="145"/>
        <v>7.56</v>
      </c>
    </row>
    <row r="4855" spans="1:10" hidden="1" outlineLevel="1" x14ac:dyDescent="0.2">
      <c r="B4855" s="76" t="s">
        <v>1158</v>
      </c>
      <c r="C4855" s="78">
        <v>1</v>
      </c>
      <c r="D4855" s="61" t="s">
        <v>158</v>
      </c>
      <c r="E4855" s="79">
        <v>1483.05</v>
      </c>
      <c r="F4855" s="79">
        <v>266.95</v>
      </c>
      <c r="G4855" s="79">
        <f>ROUND((C4855*(E4855)),2)</f>
        <v>1483.05</v>
      </c>
      <c r="H4855" s="79">
        <f t="shared" si="145"/>
        <v>266.95</v>
      </c>
    </row>
    <row r="4856" spans="1:10" hidden="1" outlineLevel="1" x14ac:dyDescent="0.2">
      <c r="B4856" s="76" t="s">
        <v>1143</v>
      </c>
      <c r="C4856" s="78">
        <v>1</v>
      </c>
      <c r="D4856" s="61" t="s">
        <v>158</v>
      </c>
      <c r="E4856" s="79">
        <v>645</v>
      </c>
      <c r="F4856" s="79">
        <v>0</v>
      </c>
      <c r="G4856" s="79">
        <f>+E4856</f>
        <v>645</v>
      </c>
      <c r="H4856" s="79">
        <v>0</v>
      </c>
    </row>
    <row r="4857" spans="1:10" hidden="1" outlineLevel="1" x14ac:dyDescent="0.2">
      <c r="A4857" s="55"/>
      <c r="B4857" s="77" t="s">
        <v>697</v>
      </c>
      <c r="C4857" s="78"/>
      <c r="D4857" s="78"/>
      <c r="E4857" s="57"/>
      <c r="F4857" s="57"/>
      <c r="G4857" s="57"/>
      <c r="H4857" s="57"/>
      <c r="I4857" s="58"/>
      <c r="J4857" s="63"/>
    </row>
    <row r="4858" spans="1:10" hidden="1" outlineLevel="1" x14ac:dyDescent="0.2">
      <c r="B4858" s="76" t="s">
        <v>1144</v>
      </c>
      <c r="C4858" s="78">
        <v>1</v>
      </c>
      <c r="D4858" s="61" t="s">
        <v>158</v>
      </c>
      <c r="E4858" s="79">
        <v>2747.375</v>
      </c>
      <c r="F4858" s="79">
        <v>0</v>
      </c>
      <c r="G4858" s="79">
        <f>ROUND((C4858*(E4858)),2)</f>
        <v>2747.38</v>
      </c>
      <c r="H4858" s="79">
        <f t="shared" si="145"/>
        <v>0</v>
      </c>
    </row>
    <row r="4859" spans="1:10" hidden="1" outlineLevel="1" x14ac:dyDescent="0.2">
      <c r="B4859" s="76" t="s">
        <v>174</v>
      </c>
      <c r="C4859" s="78"/>
      <c r="D4859" s="78"/>
      <c r="E4859" s="79"/>
      <c r="F4859" s="79"/>
      <c r="G4859" s="79">
        <f>SUM(G4851:G4858)</f>
        <v>23485.95</v>
      </c>
      <c r="H4859" s="79">
        <f>SUM(H4851:H4858)</f>
        <v>3616.93</v>
      </c>
      <c r="I4859" s="79">
        <f>SUM(G4859:H4859)</f>
        <v>27102.880000000001</v>
      </c>
    </row>
    <row r="4860" spans="1:10" collapsed="1" x14ac:dyDescent="0.2"/>
    <row r="4861" spans="1:10" x14ac:dyDescent="0.2">
      <c r="A4861" s="71">
        <f>+A4847+0.01</f>
        <v>122.05000000000003</v>
      </c>
      <c r="B4861" s="72" t="s">
        <v>1159</v>
      </c>
      <c r="C4861" s="73">
        <v>1</v>
      </c>
      <c r="D4861" s="73" t="s">
        <v>158</v>
      </c>
      <c r="E4861" s="74"/>
      <c r="F4861" s="74"/>
      <c r="G4861" s="74">
        <f>+G4873/C4863</f>
        <v>27873.24</v>
      </c>
      <c r="H4861" s="74">
        <f>+H4873/C4863</f>
        <v>4379.6400000000003</v>
      </c>
      <c r="I4861" s="75">
        <f>+H4861+G4861</f>
        <v>32252.880000000001</v>
      </c>
      <c r="J4861" s="66" t="s">
        <v>167</v>
      </c>
    </row>
    <row r="4862" spans="1:10" hidden="1" outlineLevel="1" x14ac:dyDescent="0.2">
      <c r="A4862" s="55"/>
      <c r="B4862" s="77" t="s">
        <v>1160</v>
      </c>
      <c r="C4862" s="56"/>
      <c r="D4862" s="56"/>
      <c r="E4862" s="57"/>
      <c r="F4862" s="57"/>
      <c r="G4862" s="57"/>
      <c r="H4862" s="57"/>
      <c r="I4862" s="58"/>
      <c r="J4862" s="63"/>
    </row>
    <row r="4863" spans="1:10" hidden="1" outlineLevel="1" x14ac:dyDescent="0.2">
      <c r="A4863" s="55"/>
      <c r="B4863" s="77" t="s">
        <v>169</v>
      </c>
      <c r="C4863" s="78">
        <v>1</v>
      </c>
      <c r="D4863" s="78" t="s">
        <v>158</v>
      </c>
      <c r="E4863" s="57"/>
      <c r="F4863" s="57"/>
      <c r="G4863" s="57"/>
      <c r="H4863" s="57"/>
      <c r="I4863" s="58"/>
      <c r="J4863" s="63"/>
    </row>
    <row r="4864" spans="1:10" hidden="1" outlineLevel="1" x14ac:dyDescent="0.2">
      <c r="A4864" s="55"/>
      <c r="B4864" s="77" t="s">
        <v>170</v>
      </c>
      <c r="C4864" s="78"/>
      <c r="D4864" s="78"/>
      <c r="E4864" s="57"/>
      <c r="F4864" s="57"/>
      <c r="G4864" s="57"/>
      <c r="H4864" s="57"/>
      <c r="I4864" s="58"/>
      <c r="J4864" s="63"/>
    </row>
    <row r="4865" spans="1:10" hidden="1" outlineLevel="1" x14ac:dyDescent="0.2">
      <c r="B4865" s="76" t="s">
        <v>1161</v>
      </c>
      <c r="C4865" s="78">
        <v>1</v>
      </c>
      <c r="D4865" s="61" t="s">
        <v>158</v>
      </c>
      <c r="E4865" s="79">
        <v>22457.63</v>
      </c>
      <c r="F4865" s="79">
        <v>4042.37</v>
      </c>
      <c r="G4865" s="79">
        <f>ROUND((C4865*(E4865)),2)</f>
        <v>22457.63</v>
      </c>
      <c r="H4865" s="79">
        <f>ROUND((C4865*(F4865)),2)</f>
        <v>4042.37</v>
      </c>
    </row>
    <row r="4866" spans="1:10" hidden="1" outlineLevel="1" x14ac:dyDescent="0.2">
      <c r="B4866" s="76" t="s">
        <v>1155</v>
      </c>
      <c r="C4866" s="78">
        <v>1.5</v>
      </c>
      <c r="D4866" s="61" t="s">
        <v>158</v>
      </c>
      <c r="E4866" s="79">
        <v>186.44</v>
      </c>
      <c r="F4866" s="79">
        <v>33.56</v>
      </c>
      <c r="G4866" s="79">
        <f>ROUND((C4866*(E4866)),2)</f>
        <v>279.66000000000003</v>
      </c>
      <c r="H4866" s="79">
        <f>ROUND((C4866*(F4866)),2)</f>
        <v>50.34</v>
      </c>
    </row>
    <row r="4867" spans="1:10" hidden="1" outlineLevel="1" x14ac:dyDescent="0.2">
      <c r="B4867" s="76" t="s">
        <v>1156</v>
      </c>
      <c r="C4867" s="78">
        <v>18</v>
      </c>
      <c r="D4867" s="61" t="s">
        <v>158</v>
      </c>
      <c r="E4867" s="79">
        <v>3.81</v>
      </c>
      <c r="F4867" s="79">
        <v>0.69</v>
      </c>
      <c r="G4867" s="79">
        <f>ROUND((C4867*(E4867)),2)</f>
        <v>68.58</v>
      </c>
      <c r="H4867" s="79">
        <f>ROUND((C4867*(F4867)),2)</f>
        <v>12.42</v>
      </c>
    </row>
    <row r="4868" spans="1:10" hidden="1" outlineLevel="1" x14ac:dyDescent="0.2">
      <c r="B4868" s="76" t="s">
        <v>1157</v>
      </c>
      <c r="C4868" s="78">
        <v>18</v>
      </c>
      <c r="D4868" s="61" t="s">
        <v>158</v>
      </c>
      <c r="E4868" s="79">
        <v>2.33</v>
      </c>
      <c r="F4868" s="79">
        <v>0.42</v>
      </c>
      <c r="G4868" s="79">
        <f>ROUND((C4868*(E4868)),2)</f>
        <v>41.94</v>
      </c>
      <c r="H4868" s="79">
        <f>ROUND((C4868*(F4868)),2)</f>
        <v>7.56</v>
      </c>
    </row>
    <row r="4869" spans="1:10" hidden="1" outlineLevel="1" x14ac:dyDescent="0.2">
      <c r="B4869" s="76" t="s">
        <v>1158</v>
      </c>
      <c r="C4869" s="78">
        <v>1</v>
      </c>
      <c r="D4869" s="61" t="s">
        <v>158</v>
      </c>
      <c r="E4869" s="79">
        <v>1483.05</v>
      </c>
      <c r="F4869" s="79">
        <v>266.95</v>
      </c>
      <c r="G4869" s="79">
        <f>ROUND((C4869*(E4869)),2)</f>
        <v>1483.05</v>
      </c>
      <c r="H4869" s="79">
        <f>ROUND((C4869*(F4869)),2)</f>
        <v>266.95</v>
      </c>
    </row>
    <row r="4870" spans="1:10" hidden="1" outlineLevel="1" x14ac:dyDescent="0.2">
      <c r="B4870" s="76" t="s">
        <v>1143</v>
      </c>
      <c r="C4870" s="78">
        <v>1</v>
      </c>
      <c r="D4870" s="61" t="s">
        <v>158</v>
      </c>
      <c r="E4870" s="79">
        <v>795</v>
      </c>
      <c r="F4870" s="79">
        <v>0</v>
      </c>
      <c r="G4870" s="79">
        <f>+E4870</f>
        <v>795</v>
      </c>
      <c r="H4870" s="79">
        <v>0</v>
      </c>
    </row>
    <row r="4871" spans="1:10" hidden="1" outlineLevel="1" x14ac:dyDescent="0.2">
      <c r="A4871" s="55"/>
      <c r="B4871" s="77" t="s">
        <v>697</v>
      </c>
      <c r="C4871" s="78"/>
      <c r="D4871" s="78"/>
      <c r="E4871" s="57"/>
      <c r="F4871" s="57"/>
      <c r="G4871" s="57"/>
      <c r="H4871" s="57"/>
      <c r="I4871" s="58"/>
      <c r="J4871" s="63"/>
    </row>
    <row r="4872" spans="1:10" hidden="1" outlineLevel="1" x14ac:dyDescent="0.2">
      <c r="B4872" s="76" t="s">
        <v>1144</v>
      </c>
      <c r="C4872" s="78">
        <v>1</v>
      </c>
      <c r="D4872" s="61" t="s">
        <v>158</v>
      </c>
      <c r="E4872" s="79">
        <v>2747.375</v>
      </c>
      <c r="F4872" s="79">
        <v>0</v>
      </c>
      <c r="G4872" s="79">
        <f>ROUND((C4872*(E4872)),2)</f>
        <v>2747.38</v>
      </c>
      <c r="H4872" s="79">
        <f>ROUND((C4872*(F4872)),2)</f>
        <v>0</v>
      </c>
    </row>
    <row r="4873" spans="1:10" hidden="1" outlineLevel="1" x14ac:dyDescent="0.2">
      <c r="B4873" s="76" t="s">
        <v>174</v>
      </c>
      <c r="C4873" s="78"/>
      <c r="D4873" s="78"/>
      <c r="E4873" s="79"/>
      <c r="F4873" s="79"/>
      <c r="G4873" s="79">
        <f>SUM(G4865:G4872)</f>
        <v>27873.24</v>
      </c>
      <c r="H4873" s="79">
        <f>SUM(H4865:H4872)</f>
        <v>4379.6400000000003</v>
      </c>
      <c r="I4873" s="79">
        <f>SUM(G4873:H4873)</f>
        <v>32252.880000000001</v>
      </c>
    </row>
    <row r="4874" spans="1:10" collapsed="1" x14ac:dyDescent="0.2"/>
    <row r="4875" spans="1:10" x14ac:dyDescent="0.2">
      <c r="A4875" s="71">
        <f>+A4861+0.01</f>
        <v>122.06000000000003</v>
      </c>
      <c r="B4875" s="72" t="s">
        <v>1162</v>
      </c>
      <c r="C4875" s="73">
        <v>1</v>
      </c>
      <c r="D4875" s="73" t="s">
        <v>158</v>
      </c>
      <c r="E4875" s="74"/>
      <c r="F4875" s="74"/>
      <c r="G4875" s="74">
        <f>+G4887/C4877</f>
        <v>29628.15</v>
      </c>
      <c r="H4875" s="74">
        <f>+H4887/C4877</f>
        <v>4684.7300000000005</v>
      </c>
      <c r="I4875" s="75">
        <f>+H4875+G4875</f>
        <v>34312.880000000005</v>
      </c>
      <c r="J4875" s="66" t="s">
        <v>167</v>
      </c>
    </row>
    <row r="4876" spans="1:10" hidden="1" outlineLevel="1" x14ac:dyDescent="0.2">
      <c r="A4876" s="55"/>
      <c r="B4876" s="77" t="s">
        <v>1163</v>
      </c>
      <c r="C4876" s="56"/>
      <c r="D4876" s="56"/>
      <c r="E4876" s="57"/>
      <c r="F4876" s="57"/>
      <c r="G4876" s="57"/>
      <c r="H4876" s="57"/>
      <c r="I4876" s="58"/>
      <c r="J4876" s="63"/>
    </row>
    <row r="4877" spans="1:10" hidden="1" outlineLevel="1" x14ac:dyDescent="0.2">
      <c r="A4877" s="55"/>
      <c r="B4877" s="77" t="s">
        <v>169</v>
      </c>
      <c r="C4877" s="78">
        <v>1</v>
      </c>
      <c r="D4877" s="78" t="s">
        <v>158</v>
      </c>
      <c r="E4877" s="57"/>
      <c r="F4877" s="57"/>
      <c r="G4877" s="57"/>
      <c r="H4877" s="57"/>
      <c r="I4877" s="58"/>
      <c r="J4877" s="63"/>
    </row>
    <row r="4878" spans="1:10" hidden="1" outlineLevel="1" x14ac:dyDescent="0.2">
      <c r="A4878" s="55"/>
      <c r="B4878" s="77" t="s">
        <v>170</v>
      </c>
      <c r="C4878" s="78"/>
      <c r="D4878" s="78"/>
      <c r="E4878" s="57"/>
      <c r="F4878" s="57"/>
      <c r="G4878" s="57"/>
      <c r="H4878" s="57"/>
      <c r="I4878" s="58"/>
      <c r="J4878" s="63"/>
    </row>
    <row r="4879" spans="1:10" hidden="1" outlineLevel="1" x14ac:dyDescent="0.2">
      <c r="B4879" s="76" t="s">
        <v>1164</v>
      </c>
      <c r="C4879" s="78">
        <v>1</v>
      </c>
      <c r="D4879" s="61" t="s">
        <v>158</v>
      </c>
      <c r="E4879" s="79">
        <v>24152.54</v>
      </c>
      <c r="F4879" s="79">
        <v>4347.46</v>
      </c>
      <c r="G4879" s="79">
        <f>ROUND((C4879*(E4879)),2)</f>
        <v>24152.54</v>
      </c>
      <c r="H4879" s="79">
        <f>ROUND((C4879*(F4879)),2)</f>
        <v>4347.46</v>
      </c>
    </row>
    <row r="4880" spans="1:10" hidden="1" outlineLevel="1" x14ac:dyDescent="0.2">
      <c r="B4880" s="76" t="s">
        <v>1155</v>
      </c>
      <c r="C4880" s="78">
        <v>1.5</v>
      </c>
      <c r="D4880" s="61" t="s">
        <v>158</v>
      </c>
      <c r="E4880" s="79">
        <v>186.44</v>
      </c>
      <c r="F4880" s="79">
        <v>33.56</v>
      </c>
      <c r="G4880" s="79">
        <f>ROUND((C4880*(E4880)),2)</f>
        <v>279.66000000000003</v>
      </c>
      <c r="H4880" s="79">
        <f>ROUND((C4880*(F4880)),2)</f>
        <v>50.34</v>
      </c>
    </row>
    <row r="4881" spans="1:10" hidden="1" outlineLevel="1" x14ac:dyDescent="0.2">
      <c r="B4881" s="76" t="s">
        <v>1156</v>
      </c>
      <c r="C4881" s="78">
        <v>18</v>
      </c>
      <c r="D4881" s="61" t="s">
        <v>158</v>
      </c>
      <c r="E4881" s="79">
        <v>3.81</v>
      </c>
      <c r="F4881" s="79">
        <v>0.69</v>
      </c>
      <c r="G4881" s="79">
        <f>ROUND((C4881*(E4881)),2)</f>
        <v>68.58</v>
      </c>
      <c r="H4881" s="79">
        <f>ROUND((C4881*(F4881)),2)</f>
        <v>12.42</v>
      </c>
    </row>
    <row r="4882" spans="1:10" hidden="1" outlineLevel="1" x14ac:dyDescent="0.2">
      <c r="B4882" s="76" t="s">
        <v>1157</v>
      </c>
      <c r="C4882" s="78">
        <v>18</v>
      </c>
      <c r="D4882" s="61" t="s">
        <v>158</v>
      </c>
      <c r="E4882" s="79">
        <v>2.33</v>
      </c>
      <c r="F4882" s="79">
        <v>0.42</v>
      </c>
      <c r="G4882" s="79">
        <f>ROUND((C4882*(E4882)),2)</f>
        <v>41.94</v>
      </c>
      <c r="H4882" s="79">
        <f>ROUND((C4882*(F4882)),2)</f>
        <v>7.56</v>
      </c>
    </row>
    <row r="4883" spans="1:10" hidden="1" outlineLevel="1" x14ac:dyDescent="0.2">
      <c r="B4883" s="76" t="s">
        <v>1158</v>
      </c>
      <c r="C4883" s="78">
        <v>1</v>
      </c>
      <c r="D4883" s="61" t="s">
        <v>158</v>
      </c>
      <c r="E4883" s="79">
        <v>1483.05</v>
      </c>
      <c r="F4883" s="79">
        <v>266.95</v>
      </c>
      <c r="G4883" s="79">
        <f>ROUND((C4883*(E4883)),2)</f>
        <v>1483.05</v>
      </c>
      <c r="H4883" s="79">
        <f>ROUND((C4883*(F4883)),2)</f>
        <v>266.95</v>
      </c>
    </row>
    <row r="4884" spans="1:10" hidden="1" outlineLevel="1" x14ac:dyDescent="0.2">
      <c r="B4884" s="76" t="s">
        <v>1143</v>
      </c>
      <c r="C4884" s="78">
        <v>1</v>
      </c>
      <c r="D4884" s="61" t="s">
        <v>158</v>
      </c>
      <c r="E4884" s="79">
        <v>855</v>
      </c>
      <c r="F4884" s="79">
        <v>0</v>
      </c>
      <c r="G4884" s="79">
        <f>+E4884</f>
        <v>855</v>
      </c>
      <c r="H4884" s="79">
        <v>0</v>
      </c>
    </row>
    <row r="4885" spans="1:10" hidden="1" outlineLevel="1" x14ac:dyDescent="0.2">
      <c r="A4885" s="55"/>
      <c r="B4885" s="77" t="s">
        <v>697</v>
      </c>
      <c r="C4885" s="78"/>
      <c r="D4885" s="78"/>
      <c r="E4885" s="57"/>
      <c r="F4885" s="57"/>
      <c r="G4885" s="57"/>
      <c r="H4885" s="57"/>
      <c r="I4885" s="58"/>
      <c r="J4885" s="63"/>
    </row>
    <row r="4886" spans="1:10" hidden="1" outlineLevel="1" x14ac:dyDescent="0.2">
      <c r="B4886" s="76" t="s">
        <v>1144</v>
      </c>
      <c r="C4886" s="78">
        <v>1</v>
      </c>
      <c r="D4886" s="61" t="s">
        <v>158</v>
      </c>
      <c r="E4886" s="79">
        <v>2747.375</v>
      </c>
      <c r="F4886" s="79">
        <v>0</v>
      </c>
      <c r="G4886" s="79">
        <f>ROUND((C4886*(E4886)),2)</f>
        <v>2747.38</v>
      </c>
      <c r="H4886" s="79">
        <f>ROUND((C4886*(F4886)),2)</f>
        <v>0</v>
      </c>
    </row>
    <row r="4887" spans="1:10" hidden="1" outlineLevel="1" x14ac:dyDescent="0.2">
      <c r="B4887" s="76" t="s">
        <v>174</v>
      </c>
      <c r="C4887" s="78"/>
      <c r="D4887" s="78"/>
      <c r="E4887" s="79"/>
      <c r="F4887" s="79"/>
      <c r="G4887" s="79">
        <f>SUM(G4879:G4886)</f>
        <v>29628.15</v>
      </c>
      <c r="H4887" s="79">
        <f>SUM(H4879:H4886)</f>
        <v>4684.7300000000005</v>
      </c>
      <c r="I4887" s="79">
        <f>SUM(G4887:H4887)</f>
        <v>34312.880000000005</v>
      </c>
    </row>
    <row r="4888" spans="1:10" collapsed="1" x14ac:dyDescent="0.2"/>
    <row r="4889" spans="1:10" x14ac:dyDescent="0.2">
      <c r="A4889" s="71">
        <f>+A4875+0.01</f>
        <v>122.07000000000004</v>
      </c>
      <c r="B4889" s="72" t="s">
        <v>1165</v>
      </c>
      <c r="C4889" s="73">
        <v>1</v>
      </c>
      <c r="D4889" s="73" t="s">
        <v>158</v>
      </c>
      <c r="E4889" s="74"/>
      <c r="F4889" s="74"/>
      <c r="G4889" s="74">
        <f>+G4901/C4891</f>
        <v>31032.080000000002</v>
      </c>
      <c r="H4889" s="74">
        <f>+H4901/C4891</f>
        <v>4928.7900000000009</v>
      </c>
      <c r="I4889" s="75">
        <f>+H4889+G4889</f>
        <v>35960.870000000003</v>
      </c>
      <c r="J4889" s="66" t="s">
        <v>167</v>
      </c>
    </row>
    <row r="4890" spans="1:10" hidden="1" outlineLevel="1" x14ac:dyDescent="0.2">
      <c r="A4890" s="55"/>
      <c r="B4890" s="77" t="s">
        <v>1166</v>
      </c>
      <c r="C4890" s="56"/>
      <c r="D4890" s="56"/>
      <c r="E4890" s="57"/>
      <c r="F4890" s="57"/>
      <c r="G4890" s="57"/>
      <c r="H4890" s="57"/>
      <c r="I4890" s="58"/>
      <c r="J4890" s="63"/>
    </row>
    <row r="4891" spans="1:10" hidden="1" outlineLevel="1" x14ac:dyDescent="0.2">
      <c r="A4891" s="55"/>
      <c r="B4891" s="77" t="s">
        <v>169</v>
      </c>
      <c r="C4891" s="78">
        <v>1</v>
      </c>
      <c r="D4891" s="78" t="s">
        <v>158</v>
      </c>
      <c r="E4891" s="57"/>
      <c r="F4891" s="57"/>
      <c r="G4891" s="57"/>
      <c r="H4891" s="57"/>
      <c r="I4891" s="58"/>
      <c r="J4891" s="63"/>
    </row>
    <row r="4892" spans="1:10" hidden="1" outlineLevel="1" x14ac:dyDescent="0.2">
      <c r="A4892" s="55"/>
      <c r="B4892" s="77" t="s">
        <v>170</v>
      </c>
      <c r="C4892" s="78"/>
      <c r="D4892" s="78"/>
      <c r="E4892" s="57"/>
      <c r="F4892" s="57"/>
      <c r="G4892" s="57"/>
      <c r="H4892" s="57"/>
      <c r="I4892" s="58"/>
      <c r="J4892" s="63"/>
    </row>
    <row r="4893" spans="1:10" hidden="1" outlineLevel="1" x14ac:dyDescent="0.2">
      <c r="B4893" s="76" t="s">
        <v>1167</v>
      </c>
      <c r="C4893" s="78">
        <v>1</v>
      </c>
      <c r="D4893" s="61" t="s">
        <v>158</v>
      </c>
      <c r="E4893" s="79">
        <v>25508.47</v>
      </c>
      <c r="F4893" s="79">
        <v>4591.5200000000004</v>
      </c>
      <c r="G4893" s="79">
        <f>ROUND((C4893*(E4893)),2)</f>
        <v>25508.47</v>
      </c>
      <c r="H4893" s="79">
        <f>ROUND((C4893*(F4893)),2)</f>
        <v>4591.5200000000004</v>
      </c>
    </row>
    <row r="4894" spans="1:10" hidden="1" outlineLevel="1" x14ac:dyDescent="0.2">
      <c r="B4894" s="76" t="s">
        <v>1155</v>
      </c>
      <c r="C4894" s="78">
        <v>1.5</v>
      </c>
      <c r="D4894" s="61" t="s">
        <v>158</v>
      </c>
      <c r="E4894" s="79">
        <v>186.44</v>
      </c>
      <c r="F4894" s="79">
        <v>33.56</v>
      </c>
      <c r="G4894" s="79">
        <f>ROUND((C4894*(E4894)),2)</f>
        <v>279.66000000000003</v>
      </c>
      <c r="H4894" s="79">
        <f>ROUND((C4894*(F4894)),2)</f>
        <v>50.34</v>
      </c>
    </row>
    <row r="4895" spans="1:10" hidden="1" outlineLevel="1" x14ac:dyDescent="0.2">
      <c r="B4895" s="76" t="s">
        <v>1156</v>
      </c>
      <c r="C4895" s="78">
        <v>18</v>
      </c>
      <c r="D4895" s="61" t="s">
        <v>158</v>
      </c>
      <c r="E4895" s="79">
        <v>3.81</v>
      </c>
      <c r="F4895" s="79">
        <v>0.69</v>
      </c>
      <c r="G4895" s="79">
        <f>ROUND((C4895*(E4895)),2)</f>
        <v>68.58</v>
      </c>
      <c r="H4895" s="79">
        <f>ROUND((C4895*(F4895)),2)</f>
        <v>12.42</v>
      </c>
    </row>
    <row r="4896" spans="1:10" hidden="1" outlineLevel="1" x14ac:dyDescent="0.2">
      <c r="B4896" s="76" t="s">
        <v>1157</v>
      </c>
      <c r="C4896" s="78">
        <v>18</v>
      </c>
      <c r="D4896" s="61" t="s">
        <v>158</v>
      </c>
      <c r="E4896" s="79">
        <v>2.33</v>
      </c>
      <c r="F4896" s="79">
        <v>0.42</v>
      </c>
      <c r="G4896" s="79">
        <f>ROUND((C4896*(E4896)),2)</f>
        <v>41.94</v>
      </c>
      <c r="H4896" s="79">
        <f>ROUND((C4896*(F4896)),2)</f>
        <v>7.56</v>
      </c>
    </row>
    <row r="4897" spans="1:10" hidden="1" outlineLevel="1" x14ac:dyDescent="0.2">
      <c r="B4897" s="76" t="s">
        <v>1158</v>
      </c>
      <c r="C4897" s="78">
        <v>1</v>
      </c>
      <c r="D4897" s="61" t="s">
        <v>158</v>
      </c>
      <c r="E4897" s="79">
        <v>1483.05</v>
      </c>
      <c r="F4897" s="79">
        <v>266.95</v>
      </c>
      <c r="G4897" s="79">
        <f>ROUND((C4897*(E4897)),2)</f>
        <v>1483.05</v>
      </c>
      <c r="H4897" s="79">
        <f>ROUND((C4897*(F4897)),2)</f>
        <v>266.95</v>
      </c>
    </row>
    <row r="4898" spans="1:10" hidden="1" outlineLevel="1" x14ac:dyDescent="0.2">
      <c r="B4898" s="76" t="s">
        <v>1143</v>
      </c>
      <c r="C4898" s="78">
        <v>1</v>
      </c>
      <c r="D4898" s="61" t="s">
        <v>158</v>
      </c>
      <c r="E4898" s="79">
        <v>903</v>
      </c>
      <c r="F4898" s="79">
        <v>0</v>
      </c>
      <c r="G4898" s="79">
        <f>+E4898</f>
        <v>903</v>
      </c>
      <c r="H4898" s="79">
        <v>0</v>
      </c>
    </row>
    <row r="4899" spans="1:10" hidden="1" outlineLevel="1" x14ac:dyDescent="0.2">
      <c r="A4899" s="55"/>
      <c r="B4899" s="77" t="s">
        <v>697</v>
      </c>
      <c r="C4899" s="78"/>
      <c r="D4899" s="78"/>
      <c r="E4899" s="57"/>
      <c r="F4899" s="57"/>
      <c r="G4899" s="57"/>
      <c r="H4899" s="57"/>
      <c r="I4899" s="58"/>
      <c r="J4899" s="63"/>
    </row>
    <row r="4900" spans="1:10" hidden="1" outlineLevel="1" x14ac:dyDescent="0.2">
      <c r="B4900" s="76" t="s">
        <v>1144</v>
      </c>
      <c r="C4900" s="78">
        <v>1</v>
      </c>
      <c r="D4900" s="61" t="s">
        <v>158</v>
      </c>
      <c r="E4900" s="79">
        <v>2747.375</v>
      </c>
      <c r="F4900" s="79">
        <v>0</v>
      </c>
      <c r="G4900" s="79">
        <f>ROUND((C4900*(E4900)),2)</f>
        <v>2747.38</v>
      </c>
      <c r="H4900" s="79">
        <f>ROUND((C4900*(F4900)),2)</f>
        <v>0</v>
      </c>
    </row>
    <row r="4901" spans="1:10" hidden="1" outlineLevel="1" x14ac:dyDescent="0.2">
      <c r="B4901" s="76" t="s">
        <v>174</v>
      </c>
      <c r="C4901" s="78"/>
      <c r="D4901" s="78"/>
      <c r="E4901" s="79"/>
      <c r="F4901" s="79"/>
      <c r="G4901" s="79">
        <f>SUM(G4893:G4900)</f>
        <v>31032.080000000002</v>
      </c>
      <c r="H4901" s="79">
        <f>SUM(H4893:H4900)</f>
        <v>4928.7900000000009</v>
      </c>
      <c r="I4901" s="79">
        <f>SUM(G4901:H4901)</f>
        <v>35960.870000000003</v>
      </c>
    </row>
    <row r="4902" spans="1:10" collapsed="1" x14ac:dyDescent="0.2"/>
    <row r="4903" spans="1:10" x14ac:dyDescent="0.2">
      <c r="A4903" s="71">
        <f>+A4889+0.01</f>
        <v>122.08000000000004</v>
      </c>
      <c r="B4903" s="72" t="s">
        <v>1168</v>
      </c>
      <c r="C4903" s="73">
        <v>1</v>
      </c>
      <c r="D4903" s="73" t="s">
        <v>158</v>
      </c>
      <c r="E4903" s="74"/>
      <c r="F4903" s="74"/>
      <c r="G4903" s="74">
        <f>+G4915/C4905</f>
        <v>31383.07</v>
      </c>
      <c r="H4903" s="74">
        <f>+H4915/C4905</f>
        <v>4989.8100000000004</v>
      </c>
      <c r="I4903" s="75">
        <f>+H4903+G4903</f>
        <v>36372.879999999997</v>
      </c>
      <c r="J4903" s="66" t="s">
        <v>167</v>
      </c>
    </row>
    <row r="4904" spans="1:10" hidden="1" outlineLevel="1" x14ac:dyDescent="0.2">
      <c r="A4904" s="55"/>
      <c r="B4904" s="77" t="s">
        <v>1169</v>
      </c>
      <c r="C4904" s="56"/>
      <c r="D4904" s="56"/>
      <c r="E4904" s="57"/>
      <c r="F4904" s="57"/>
      <c r="G4904" s="57"/>
      <c r="H4904" s="57"/>
      <c r="I4904" s="58"/>
      <c r="J4904" s="63"/>
    </row>
    <row r="4905" spans="1:10" hidden="1" outlineLevel="1" x14ac:dyDescent="0.2">
      <c r="A4905" s="55"/>
      <c r="B4905" s="77" t="s">
        <v>169</v>
      </c>
      <c r="C4905" s="78">
        <v>1</v>
      </c>
      <c r="D4905" s="78" t="s">
        <v>158</v>
      </c>
      <c r="E4905" s="57"/>
      <c r="F4905" s="57"/>
      <c r="G4905" s="57"/>
      <c r="H4905" s="57"/>
      <c r="I4905" s="58"/>
      <c r="J4905" s="63"/>
    </row>
    <row r="4906" spans="1:10" hidden="1" outlineLevel="1" x14ac:dyDescent="0.2">
      <c r="A4906" s="55"/>
      <c r="B4906" s="77" t="s">
        <v>170</v>
      </c>
      <c r="C4906" s="78"/>
      <c r="D4906" s="78"/>
      <c r="E4906" s="57"/>
      <c r="F4906" s="57"/>
      <c r="G4906" s="57"/>
      <c r="H4906" s="57"/>
      <c r="I4906" s="58"/>
      <c r="J4906" s="63"/>
    </row>
    <row r="4907" spans="1:10" hidden="1" outlineLevel="1" x14ac:dyDescent="0.2">
      <c r="B4907" s="76" t="s">
        <v>1170</v>
      </c>
      <c r="C4907" s="78">
        <v>1</v>
      </c>
      <c r="D4907" s="61" t="s">
        <v>158</v>
      </c>
      <c r="E4907" s="79">
        <v>25847.46</v>
      </c>
      <c r="F4907" s="79">
        <v>4652.54</v>
      </c>
      <c r="G4907" s="79">
        <f>ROUND((C4907*(E4907)),2)</f>
        <v>25847.46</v>
      </c>
      <c r="H4907" s="79">
        <f>ROUND((C4907*(F4907)),2)</f>
        <v>4652.54</v>
      </c>
    </row>
    <row r="4908" spans="1:10" hidden="1" outlineLevel="1" x14ac:dyDescent="0.2">
      <c r="B4908" s="76" t="s">
        <v>1155</v>
      </c>
      <c r="C4908" s="78">
        <v>1.5</v>
      </c>
      <c r="D4908" s="61" t="s">
        <v>158</v>
      </c>
      <c r="E4908" s="79">
        <v>186.44</v>
      </c>
      <c r="F4908" s="79">
        <v>33.56</v>
      </c>
      <c r="G4908" s="79">
        <f>ROUND((C4908*(E4908)),2)</f>
        <v>279.66000000000003</v>
      </c>
      <c r="H4908" s="79">
        <f>ROUND((C4908*(F4908)),2)</f>
        <v>50.34</v>
      </c>
    </row>
    <row r="4909" spans="1:10" hidden="1" outlineLevel="1" x14ac:dyDescent="0.2">
      <c r="B4909" s="76" t="s">
        <v>1156</v>
      </c>
      <c r="C4909" s="78">
        <v>18</v>
      </c>
      <c r="D4909" s="61" t="s">
        <v>158</v>
      </c>
      <c r="E4909" s="79">
        <v>3.81</v>
      </c>
      <c r="F4909" s="79">
        <v>0.69</v>
      </c>
      <c r="G4909" s="79">
        <f>ROUND((C4909*(E4909)),2)</f>
        <v>68.58</v>
      </c>
      <c r="H4909" s="79">
        <f>ROUND((C4909*(F4909)),2)</f>
        <v>12.42</v>
      </c>
    </row>
    <row r="4910" spans="1:10" hidden="1" outlineLevel="1" x14ac:dyDescent="0.2">
      <c r="B4910" s="76" t="s">
        <v>1157</v>
      </c>
      <c r="C4910" s="78">
        <v>18</v>
      </c>
      <c r="D4910" s="61" t="s">
        <v>158</v>
      </c>
      <c r="E4910" s="79">
        <v>2.33</v>
      </c>
      <c r="F4910" s="79">
        <v>0.42</v>
      </c>
      <c r="G4910" s="79">
        <f>ROUND((C4910*(E4910)),2)</f>
        <v>41.94</v>
      </c>
      <c r="H4910" s="79">
        <f>ROUND((C4910*(F4910)),2)</f>
        <v>7.56</v>
      </c>
    </row>
    <row r="4911" spans="1:10" hidden="1" outlineLevel="1" x14ac:dyDescent="0.2">
      <c r="B4911" s="76" t="s">
        <v>1158</v>
      </c>
      <c r="C4911" s="78">
        <v>1</v>
      </c>
      <c r="D4911" s="61" t="s">
        <v>158</v>
      </c>
      <c r="E4911" s="79">
        <v>1483.05</v>
      </c>
      <c r="F4911" s="79">
        <v>266.95</v>
      </c>
      <c r="G4911" s="79">
        <f>ROUND((C4911*(E4911)),2)</f>
        <v>1483.05</v>
      </c>
      <c r="H4911" s="79">
        <f>ROUND((C4911*(F4911)),2)</f>
        <v>266.95</v>
      </c>
    </row>
    <row r="4912" spans="1:10" hidden="1" outlineLevel="1" x14ac:dyDescent="0.2">
      <c r="B4912" s="76" t="s">
        <v>1143</v>
      </c>
      <c r="C4912" s="78">
        <v>1</v>
      </c>
      <c r="D4912" s="61" t="s">
        <v>158</v>
      </c>
      <c r="E4912" s="79">
        <v>915</v>
      </c>
      <c r="F4912" s="79">
        <v>0</v>
      </c>
      <c r="G4912" s="79">
        <f>+E4912</f>
        <v>915</v>
      </c>
      <c r="H4912" s="79">
        <v>0</v>
      </c>
    </row>
    <row r="4913" spans="1:10" hidden="1" outlineLevel="1" x14ac:dyDescent="0.2">
      <c r="A4913" s="55"/>
      <c r="B4913" s="77" t="s">
        <v>697</v>
      </c>
      <c r="C4913" s="78"/>
      <c r="D4913" s="78"/>
      <c r="E4913" s="57"/>
      <c r="F4913" s="57"/>
      <c r="G4913" s="57"/>
      <c r="H4913" s="57"/>
      <c r="I4913" s="58"/>
      <c r="J4913" s="63"/>
    </row>
    <row r="4914" spans="1:10" hidden="1" outlineLevel="1" x14ac:dyDescent="0.2">
      <c r="B4914" s="76" t="s">
        <v>1144</v>
      </c>
      <c r="C4914" s="78">
        <v>1</v>
      </c>
      <c r="D4914" s="61" t="s">
        <v>158</v>
      </c>
      <c r="E4914" s="79">
        <v>2747.375</v>
      </c>
      <c r="F4914" s="79">
        <v>0</v>
      </c>
      <c r="G4914" s="79">
        <f>ROUND((C4914*(E4914)),2)</f>
        <v>2747.38</v>
      </c>
      <c r="H4914" s="79">
        <f>ROUND((C4914*(F4914)),2)</f>
        <v>0</v>
      </c>
    </row>
    <row r="4915" spans="1:10" hidden="1" outlineLevel="1" x14ac:dyDescent="0.2">
      <c r="B4915" s="76" t="s">
        <v>174</v>
      </c>
      <c r="C4915" s="78"/>
      <c r="D4915" s="78"/>
      <c r="E4915" s="79"/>
      <c r="F4915" s="79"/>
      <c r="G4915" s="79">
        <f>SUM(G4907:G4914)</f>
        <v>31383.07</v>
      </c>
      <c r="H4915" s="79">
        <f>SUM(H4907:H4914)</f>
        <v>4989.8100000000004</v>
      </c>
      <c r="I4915" s="79">
        <f>SUM(G4915:H4915)</f>
        <v>36372.879999999997</v>
      </c>
    </row>
    <row r="4916" spans="1:10" collapsed="1" x14ac:dyDescent="0.2"/>
    <row r="4917" spans="1:10" x14ac:dyDescent="0.2">
      <c r="A4917" s="71">
        <f>+A4903+0.01</f>
        <v>122.09000000000005</v>
      </c>
      <c r="B4917" s="72" t="s">
        <v>1171</v>
      </c>
      <c r="C4917" s="73">
        <v>1</v>
      </c>
      <c r="D4917" s="73" t="s">
        <v>158</v>
      </c>
      <c r="E4917" s="74"/>
      <c r="F4917" s="74"/>
      <c r="G4917" s="74">
        <f>+G4929/C4919</f>
        <v>31544.28</v>
      </c>
      <c r="H4917" s="74">
        <f>+H4929/C4919</f>
        <v>4986</v>
      </c>
      <c r="I4917" s="75">
        <f>+H4917+G4917</f>
        <v>36530.28</v>
      </c>
      <c r="J4917" s="66" t="s">
        <v>167</v>
      </c>
    </row>
    <row r="4918" spans="1:10" hidden="1" outlineLevel="1" x14ac:dyDescent="0.2">
      <c r="A4918" s="55"/>
      <c r="B4918" s="77" t="s">
        <v>1172</v>
      </c>
      <c r="C4918" s="56"/>
      <c r="D4918" s="56"/>
      <c r="E4918" s="57"/>
      <c r="F4918" s="57"/>
      <c r="G4918" s="57"/>
      <c r="H4918" s="57"/>
      <c r="I4918" s="58"/>
      <c r="J4918" s="63"/>
    </row>
    <row r="4919" spans="1:10" hidden="1" outlineLevel="1" x14ac:dyDescent="0.2">
      <c r="A4919" s="55"/>
      <c r="B4919" s="77" t="s">
        <v>169</v>
      </c>
      <c r="C4919" s="78">
        <v>1</v>
      </c>
      <c r="D4919" s="78" t="s">
        <v>158</v>
      </c>
      <c r="E4919" s="57"/>
      <c r="F4919" s="57"/>
      <c r="G4919" s="57"/>
      <c r="H4919" s="57"/>
      <c r="I4919" s="58"/>
      <c r="J4919" s="63"/>
    </row>
    <row r="4920" spans="1:10" hidden="1" outlineLevel="1" x14ac:dyDescent="0.2">
      <c r="A4920" s="55"/>
      <c r="B4920" s="77" t="s">
        <v>170</v>
      </c>
      <c r="C4920" s="78"/>
      <c r="D4920" s="78"/>
      <c r="E4920" s="57"/>
      <c r="F4920" s="57"/>
      <c r="G4920" s="57"/>
      <c r="H4920" s="57"/>
      <c r="I4920" s="58"/>
      <c r="J4920" s="63"/>
    </row>
    <row r="4921" spans="1:10" hidden="1" outlineLevel="1" x14ac:dyDescent="0.2">
      <c r="B4921" s="76" t="s">
        <v>1161</v>
      </c>
      <c r="C4921" s="78">
        <v>1</v>
      </c>
      <c r="D4921" s="61" t="s">
        <v>158</v>
      </c>
      <c r="E4921" s="79">
        <v>25826.27</v>
      </c>
      <c r="F4921" s="79">
        <v>4648.7299999999996</v>
      </c>
      <c r="G4921" s="79">
        <f>ROUND((C4921*(E4921)),2)</f>
        <v>25826.27</v>
      </c>
      <c r="H4921" s="79">
        <f>ROUND((C4921*(F4921)),2)</f>
        <v>4648.7299999999996</v>
      </c>
    </row>
    <row r="4922" spans="1:10" hidden="1" outlineLevel="1" x14ac:dyDescent="0.2">
      <c r="B4922" s="76" t="s">
        <v>1155</v>
      </c>
      <c r="C4922" s="78">
        <v>1.5</v>
      </c>
      <c r="D4922" s="61" t="s">
        <v>158</v>
      </c>
      <c r="E4922" s="79">
        <v>186.44</v>
      </c>
      <c r="F4922" s="79">
        <v>33.56</v>
      </c>
      <c r="G4922" s="79">
        <f>ROUND((C4922*(E4922)),2)</f>
        <v>279.66000000000003</v>
      </c>
      <c r="H4922" s="79">
        <f>ROUND((C4922*(F4922)),2)</f>
        <v>50.34</v>
      </c>
    </row>
    <row r="4923" spans="1:10" hidden="1" outlineLevel="1" x14ac:dyDescent="0.2">
      <c r="B4923" s="76" t="s">
        <v>1156</v>
      </c>
      <c r="C4923" s="78">
        <v>18</v>
      </c>
      <c r="D4923" s="61" t="s">
        <v>158</v>
      </c>
      <c r="E4923" s="79">
        <v>3.81</v>
      </c>
      <c r="F4923" s="79">
        <v>0.69</v>
      </c>
      <c r="G4923" s="79">
        <f>ROUND((C4923*(E4923)),2)</f>
        <v>68.58</v>
      </c>
      <c r="H4923" s="79">
        <f>ROUND((C4923*(F4923)),2)</f>
        <v>12.42</v>
      </c>
    </row>
    <row r="4924" spans="1:10" hidden="1" outlineLevel="1" x14ac:dyDescent="0.2">
      <c r="B4924" s="76" t="s">
        <v>1157</v>
      </c>
      <c r="C4924" s="78">
        <v>18</v>
      </c>
      <c r="D4924" s="61" t="s">
        <v>158</v>
      </c>
      <c r="E4924" s="79">
        <v>2.33</v>
      </c>
      <c r="F4924" s="79">
        <v>0.42</v>
      </c>
      <c r="G4924" s="79">
        <f>ROUND((C4924*(E4924)),2)</f>
        <v>41.94</v>
      </c>
      <c r="H4924" s="79">
        <f>ROUND((C4924*(F4924)),2)</f>
        <v>7.56</v>
      </c>
    </row>
    <row r="4925" spans="1:10" hidden="1" outlineLevel="1" x14ac:dyDescent="0.2">
      <c r="B4925" s="76" t="s">
        <v>1158</v>
      </c>
      <c r="C4925" s="78">
        <v>1</v>
      </c>
      <c r="D4925" s="61" t="s">
        <v>158</v>
      </c>
      <c r="E4925" s="79">
        <v>1483.05</v>
      </c>
      <c r="F4925" s="79">
        <v>266.95</v>
      </c>
      <c r="G4925" s="79">
        <f>ROUND((C4925*(E4925)),2)</f>
        <v>1483.05</v>
      </c>
      <c r="H4925" s="79">
        <f>ROUND((C4925*(F4925)),2)</f>
        <v>266.95</v>
      </c>
    </row>
    <row r="4926" spans="1:10" hidden="1" outlineLevel="1" x14ac:dyDescent="0.2">
      <c r="B4926" s="76" t="s">
        <v>1143</v>
      </c>
      <c r="C4926" s="78">
        <v>1</v>
      </c>
      <c r="D4926" s="61" t="s">
        <v>158</v>
      </c>
      <c r="E4926" s="79">
        <v>914.25</v>
      </c>
      <c r="F4926" s="79">
        <v>0</v>
      </c>
      <c r="G4926" s="79">
        <f>+E4926</f>
        <v>914.25</v>
      </c>
      <c r="H4926" s="79">
        <v>0</v>
      </c>
    </row>
    <row r="4927" spans="1:10" hidden="1" outlineLevel="1" x14ac:dyDescent="0.2">
      <c r="A4927" s="55"/>
      <c r="B4927" s="77" t="s">
        <v>697</v>
      </c>
      <c r="C4927" s="78"/>
      <c r="D4927" s="78"/>
      <c r="E4927" s="57"/>
      <c r="F4927" s="57"/>
      <c r="G4927" s="57"/>
      <c r="H4927" s="57"/>
      <c r="I4927" s="58"/>
      <c r="J4927" s="63"/>
    </row>
    <row r="4928" spans="1:10" hidden="1" outlineLevel="1" x14ac:dyDescent="0.2">
      <c r="B4928" s="76" t="s">
        <v>1144</v>
      </c>
      <c r="C4928" s="78">
        <v>1</v>
      </c>
      <c r="D4928" s="61" t="s">
        <v>158</v>
      </c>
      <c r="E4928" s="79">
        <v>2930.5333333333333</v>
      </c>
      <c r="F4928" s="79">
        <v>0</v>
      </c>
      <c r="G4928" s="79">
        <f>ROUND((C4928*(E4928)),2)</f>
        <v>2930.53</v>
      </c>
      <c r="H4928" s="79">
        <f>ROUND((C4928*(F4928)),2)</f>
        <v>0</v>
      </c>
    </row>
    <row r="4929" spans="1:10" hidden="1" outlineLevel="1" x14ac:dyDescent="0.2">
      <c r="B4929" s="76" t="s">
        <v>174</v>
      </c>
      <c r="C4929" s="78"/>
      <c r="D4929" s="78"/>
      <c r="E4929" s="79"/>
      <c r="F4929" s="79"/>
      <c r="G4929" s="79">
        <f>SUM(G4921:G4928)</f>
        <v>31544.28</v>
      </c>
      <c r="H4929" s="79">
        <f>SUM(H4921:H4928)</f>
        <v>4986</v>
      </c>
      <c r="I4929" s="79">
        <f>SUM(G4929:H4929)</f>
        <v>36530.28</v>
      </c>
    </row>
    <row r="4930" spans="1:10" collapsed="1" x14ac:dyDescent="0.2"/>
    <row r="4931" spans="1:10" x14ac:dyDescent="0.2">
      <c r="A4931" s="71">
        <f>+A4917+0.01</f>
        <v>122.10000000000005</v>
      </c>
      <c r="B4931" s="72" t="s">
        <v>1173</v>
      </c>
      <c r="C4931" s="73">
        <v>1</v>
      </c>
      <c r="D4931" s="73" t="s">
        <v>158</v>
      </c>
      <c r="E4931" s="74"/>
      <c r="F4931" s="74"/>
      <c r="G4931" s="74">
        <f>+G4943/C4933</f>
        <v>33562.43</v>
      </c>
      <c r="H4931" s="74">
        <f>+H4943/C4933</f>
        <v>5336.85</v>
      </c>
      <c r="I4931" s="75">
        <f>+H4931+G4931</f>
        <v>38899.279999999999</v>
      </c>
      <c r="J4931" s="66" t="s">
        <v>167</v>
      </c>
    </row>
    <row r="4932" spans="1:10" hidden="1" outlineLevel="1" x14ac:dyDescent="0.2">
      <c r="A4932" s="55"/>
      <c r="B4932" s="77" t="s">
        <v>1174</v>
      </c>
      <c r="C4932" s="56"/>
      <c r="D4932" s="56"/>
      <c r="E4932" s="57"/>
      <c r="F4932" s="57"/>
      <c r="G4932" s="57"/>
      <c r="H4932" s="57"/>
      <c r="I4932" s="58"/>
      <c r="J4932" s="63"/>
    </row>
    <row r="4933" spans="1:10" hidden="1" outlineLevel="1" x14ac:dyDescent="0.2">
      <c r="A4933" s="55"/>
      <c r="B4933" s="77" t="s">
        <v>169</v>
      </c>
      <c r="C4933" s="78">
        <v>1</v>
      </c>
      <c r="D4933" s="78" t="s">
        <v>158</v>
      </c>
      <c r="E4933" s="57"/>
      <c r="F4933" s="57"/>
      <c r="G4933" s="57"/>
      <c r="H4933" s="57"/>
      <c r="I4933" s="58"/>
      <c r="J4933" s="63"/>
    </row>
    <row r="4934" spans="1:10" hidden="1" outlineLevel="1" x14ac:dyDescent="0.2">
      <c r="A4934" s="55"/>
      <c r="B4934" s="77" t="s">
        <v>170</v>
      </c>
      <c r="C4934" s="78"/>
      <c r="D4934" s="78"/>
      <c r="E4934" s="57"/>
      <c r="F4934" s="57"/>
      <c r="G4934" s="57"/>
      <c r="H4934" s="57"/>
      <c r="I4934" s="58"/>
      <c r="J4934" s="63"/>
    </row>
    <row r="4935" spans="1:10" hidden="1" outlineLevel="1" x14ac:dyDescent="0.2">
      <c r="B4935" s="76" t="s">
        <v>1164</v>
      </c>
      <c r="C4935" s="78">
        <v>1</v>
      </c>
      <c r="D4935" s="61" t="s">
        <v>158</v>
      </c>
      <c r="E4935" s="79">
        <v>27775.42</v>
      </c>
      <c r="F4935" s="79">
        <v>4999.58</v>
      </c>
      <c r="G4935" s="79">
        <f>ROUND((C4935*(E4935)),2)</f>
        <v>27775.42</v>
      </c>
      <c r="H4935" s="79">
        <f>ROUND((C4935*(F4935)),2)</f>
        <v>4999.58</v>
      </c>
    </row>
    <row r="4936" spans="1:10" hidden="1" outlineLevel="1" x14ac:dyDescent="0.2">
      <c r="B4936" s="76" t="s">
        <v>1155</v>
      </c>
      <c r="C4936" s="78">
        <v>1.5</v>
      </c>
      <c r="D4936" s="61" t="s">
        <v>158</v>
      </c>
      <c r="E4936" s="79">
        <v>186.44</v>
      </c>
      <c r="F4936" s="79">
        <v>33.56</v>
      </c>
      <c r="G4936" s="79">
        <f>ROUND((C4936*(E4936)),2)</f>
        <v>279.66000000000003</v>
      </c>
      <c r="H4936" s="79">
        <f>ROUND((C4936*(F4936)),2)</f>
        <v>50.34</v>
      </c>
    </row>
    <row r="4937" spans="1:10" hidden="1" outlineLevel="1" x14ac:dyDescent="0.2">
      <c r="B4937" s="76" t="s">
        <v>1156</v>
      </c>
      <c r="C4937" s="78">
        <v>18</v>
      </c>
      <c r="D4937" s="61" t="s">
        <v>158</v>
      </c>
      <c r="E4937" s="79">
        <v>3.81</v>
      </c>
      <c r="F4937" s="79">
        <v>0.69</v>
      </c>
      <c r="G4937" s="79">
        <f>ROUND((C4937*(E4937)),2)</f>
        <v>68.58</v>
      </c>
      <c r="H4937" s="79">
        <f>ROUND((C4937*(F4937)),2)</f>
        <v>12.42</v>
      </c>
    </row>
    <row r="4938" spans="1:10" hidden="1" outlineLevel="1" x14ac:dyDescent="0.2">
      <c r="B4938" s="76" t="s">
        <v>1157</v>
      </c>
      <c r="C4938" s="78">
        <v>18</v>
      </c>
      <c r="D4938" s="61" t="s">
        <v>158</v>
      </c>
      <c r="E4938" s="79">
        <v>2.33</v>
      </c>
      <c r="F4938" s="79">
        <v>0.42</v>
      </c>
      <c r="G4938" s="79">
        <f>ROUND((C4938*(E4938)),2)</f>
        <v>41.94</v>
      </c>
      <c r="H4938" s="79">
        <f>ROUND((C4938*(F4938)),2)</f>
        <v>7.56</v>
      </c>
    </row>
    <row r="4939" spans="1:10" hidden="1" outlineLevel="1" x14ac:dyDescent="0.2">
      <c r="B4939" s="76" t="s">
        <v>1158</v>
      </c>
      <c r="C4939" s="78">
        <v>1</v>
      </c>
      <c r="D4939" s="61" t="s">
        <v>158</v>
      </c>
      <c r="E4939" s="79">
        <v>1483.05</v>
      </c>
      <c r="F4939" s="79">
        <v>266.95</v>
      </c>
      <c r="G4939" s="79">
        <f>ROUND((C4939*(E4939)),2)</f>
        <v>1483.05</v>
      </c>
      <c r="H4939" s="79">
        <f>ROUND((C4939*(F4939)),2)</f>
        <v>266.95</v>
      </c>
    </row>
    <row r="4940" spans="1:10" hidden="1" outlineLevel="1" x14ac:dyDescent="0.2">
      <c r="B4940" s="76" t="s">
        <v>1143</v>
      </c>
      <c r="C4940" s="78">
        <v>1</v>
      </c>
      <c r="D4940" s="61" t="s">
        <v>158</v>
      </c>
      <c r="E4940" s="79">
        <v>983.25</v>
      </c>
      <c r="F4940" s="79">
        <v>0</v>
      </c>
      <c r="G4940" s="79">
        <f>+E4940</f>
        <v>983.25</v>
      </c>
      <c r="H4940" s="79">
        <v>0</v>
      </c>
    </row>
    <row r="4941" spans="1:10" hidden="1" outlineLevel="1" x14ac:dyDescent="0.2">
      <c r="A4941" s="55"/>
      <c r="B4941" s="77" t="s">
        <v>697</v>
      </c>
      <c r="C4941" s="78"/>
      <c r="D4941" s="78"/>
      <c r="E4941" s="57"/>
      <c r="F4941" s="57"/>
      <c r="G4941" s="57"/>
      <c r="H4941" s="57"/>
      <c r="I4941" s="58"/>
      <c r="J4941" s="63"/>
    </row>
    <row r="4942" spans="1:10" hidden="1" outlineLevel="1" x14ac:dyDescent="0.2">
      <c r="B4942" s="76" t="s">
        <v>1144</v>
      </c>
      <c r="C4942" s="78">
        <v>1</v>
      </c>
      <c r="D4942" s="61" t="s">
        <v>158</v>
      </c>
      <c r="E4942" s="79">
        <v>2930.5333333333333</v>
      </c>
      <c r="F4942" s="79">
        <v>0</v>
      </c>
      <c r="G4942" s="79">
        <f>ROUND((C4942*(E4942)),2)</f>
        <v>2930.53</v>
      </c>
      <c r="H4942" s="79">
        <f>ROUND((C4942*(F4942)),2)</f>
        <v>0</v>
      </c>
    </row>
    <row r="4943" spans="1:10" hidden="1" outlineLevel="1" x14ac:dyDescent="0.2">
      <c r="B4943" s="76" t="s">
        <v>174</v>
      </c>
      <c r="C4943" s="78"/>
      <c r="D4943" s="78"/>
      <c r="E4943" s="79"/>
      <c r="F4943" s="79"/>
      <c r="G4943" s="79">
        <f>SUM(G4935:G4942)</f>
        <v>33562.43</v>
      </c>
      <c r="H4943" s="79">
        <f>SUM(H4935:H4942)</f>
        <v>5336.85</v>
      </c>
      <c r="I4943" s="79">
        <f>SUM(G4943:H4943)</f>
        <v>38899.279999999999</v>
      </c>
    </row>
    <row r="4944" spans="1:10" collapsed="1" x14ac:dyDescent="0.2"/>
    <row r="4945" spans="1:10" x14ac:dyDescent="0.2">
      <c r="A4945" s="71">
        <f>+A4931+0.01</f>
        <v>122.11000000000006</v>
      </c>
      <c r="B4945" s="72" t="s">
        <v>1175</v>
      </c>
      <c r="C4945" s="73">
        <v>1</v>
      </c>
      <c r="D4945" s="73" t="s">
        <v>158</v>
      </c>
      <c r="E4945" s="74"/>
      <c r="F4945" s="74"/>
      <c r="G4945" s="74">
        <f>+G4957/C4947</f>
        <v>35580.590000000004</v>
      </c>
      <c r="H4945" s="74">
        <f>+H4957/C4947</f>
        <v>5687.6900000000005</v>
      </c>
      <c r="I4945" s="75">
        <f>+H4945+G4945</f>
        <v>41268.280000000006</v>
      </c>
      <c r="J4945" s="66" t="s">
        <v>167</v>
      </c>
    </row>
    <row r="4946" spans="1:10" hidden="1" outlineLevel="1" x14ac:dyDescent="0.2">
      <c r="A4946" s="55"/>
      <c r="B4946" s="77" t="s">
        <v>1176</v>
      </c>
      <c r="C4946" s="56"/>
      <c r="D4946" s="56"/>
      <c r="E4946" s="57"/>
      <c r="F4946" s="57"/>
      <c r="G4946" s="57"/>
      <c r="H4946" s="57"/>
      <c r="I4946" s="58"/>
      <c r="J4946" s="63"/>
    </row>
    <row r="4947" spans="1:10" hidden="1" outlineLevel="1" x14ac:dyDescent="0.2">
      <c r="A4947" s="55"/>
      <c r="B4947" s="77" t="s">
        <v>169</v>
      </c>
      <c r="C4947" s="78">
        <v>1</v>
      </c>
      <c r="D4947" s="78" t="s">
        <v>158</v>
      </c>
      <c r="E4947" s="57"/>
      <c r="F4947" s="57"/>
      <c r="G4947" s="57"/>
      <c r="H4947" s="57"/>
      <c r="I4947" s="58"/>
      <c r="J4947" s="63"/>
    </row>
    <row r="4948" spans="1:10" hidden="1" outlineLevel="1" x14ac:dyDescent="0.2">
      <c r="A4948" s="55"/>
      <c r="B4948" s="77" t="s">
        <v>170</v>
      </c>
      <c r="C4948" s="78"/>
      <c r="D4948" s="78"/>
      <c r="E4948" s="57"/>
      <c r="F4948" s="57"/>
      <c r="G4948" s="57"/>
      <c r="H4948" s="57"/>
      <c r="I4948" s="58"/>
      <c r="J4948" s="63"/>
    </row>
    <row r="4949" spans="1:10" hidden="1" outlineLevel="1" x14ac:dyDescent="0.2">
      <c r="B4949" s="76" t="s">
        <v>1170</v>
      </c>
      <c r="C4949" s="78">
        <v>1</v>
      </c>
      <c r="D4949" s="61" t="s">
        <v>158</v>
      </c>
      <c r="E4949" s="79">
        <v>29724.58</v>
      </c>
      <c r="F4949" s="79">
        <v>5350.42</v>
      </c>
      <c r="G4949" s="79">
        <f>ROUND((C4949*(E4949)),2)</f>
        <v>29724.58</v>
      </c>
      <c r="H4949" s="79">
        <f>ROUND((C4949*(F4949)),2)</f>
        <v>5350.42</v>
      </c>
    </row>
    <row r="4950" spans="1:10" hidden="1" outlineLevel="1" x14ac:dyDescent="0.2">
      <c r="B4950" s="76" t="s">
        <v>1177</v>
      </c>
      <c r="C4950" s="78">
        <v>1.5</v>
      </c>
      <c r="D4950" s="61" t="s">
        <v>158</v>
      </c>
      <c r="E4950" s="79">
        <v>186.44</v>
      </c>
      <c r="F4950" s="79">
        <v>33.56</v>
      </c>
      <c r="G4950" s="79">
        <f>ROUND((C4950*(E4950)),2)</f>
        <v>279.66000000000003</v>
      </c>
      <c r="H4950" s="79">
        <f>ROUND((C4950*(F4950)),2)</f>
        <v>50.34</v>
      </c>
    </row>
    <row r="4951" spans="1:10" hidden="1" outlineLevel="1" x14ac:dyDescent="0.2">
      <c r="B4951" s="76" t="s">
        <v>1156</v>
      </c>
      <c r="C4951" s="78">
        <v>18</v>
      </c>
      <c r="D4951" s="61" t="s">
        <v>158</v>
      </c>
      <c r="E4951" s="79">
        <v>3.81</v>
      </c>
      <c r="F4951" s="79">
        <v>0.69</v>
      </c>
      <c r="G4951" s="79">
        <f>ROUND((C4951*(E4951)),2)</f>
        <v>68.58</v>
      </c>
      <c r="H4951" s="79">
        <f>ROUND((C4951*(F4951)),2)</f>
        <v>12.42</v>
      </c>
    </row>
    <row r="4952" spans="1:10" hidden="1" outlineLevel="1" x14ac:dyDescent="0.2">
      <c r="B4952" s="76" t="s">
        <v>1157</v>
      </c>
      <c r="C4952" s="78">
        <v>18</v>
      </c>
      <c r="D4952" s="61" t="s">
        <v>158</v>
      </c>
      <c r="E4952" s="79">
        <v>2.33</v>
      </c>
      <c r="F4952" s="79">
        <v>0.42</v>
      </c>
      <c r="G4952" s="79">
        <f>ROUND((C4952*(E4952)),2)</f>
        <v>41.94</v>
      </c>
      <c r="H4952" s="79">
        <f>ROUND((C4952*(F4952)),2)</f>
        <v>7.56</v>
      </c>
    </row>
    <row r="4953" spans="1:10" hidden="1" outlineLevel="1" x14ac:dyDescent="0.2">
      <c r="B4953" s="76" t="s">
        <v>1158</v>
      </c>
      <c r="C4953" s="78">
        <v>1</v>
      </c>
      <c r="D4953" s="61" t="s">
        <v>158</v>
      </c>
      <c r="E4953" s="79">
        <v>1483.05</v>
      </c>
      <c r="F4953" s="79">
        <v>266.95</v>
      </c>
      <c r="G4953" s="79">
        <f>ROUND((C4953*(E4953)),2)</f>
        <v>1483.05</v>
      </c>
      <c r="H4953" s="79">
        <f>ROUND((C4953*(F4953)),2)</f>
        <v>266.95</v>
      </c>
    </row>
    <row r="4954" spans="1:10" hidden="1" outlineLevel="1" x14ac:dyDescent="0.2">
      <c r="B4954" s="76" t="s">
        <v>1143</v>
      </c>
      <c r="C4954" s="78">
        <v>1</v>
      </c>
      <c r="D4954" s="61" t="s">
        <v>158</v>
      </c>
      <c r="E4954" s="79">
        <v>1052.25</v>
      </c>
      <c r="F4954" s="79">
        <v>0</v>
      </c>
      <c r="G4954" s="79">
        <f>+E4954</f>
        <v>1052.25</v>
      </c>
      <c r="H4954" s="79">
        <v>0</v>
      </c>
    </row>
    <row r="4955" spans="1:10" hidden="1" outlineLevel="1" x14ac:dyDescent="0.2">
      <c r="A4955" s="55"/>
      <c r="B4955" s="77" t="s">
        <v>697</v>
      </c>
      <c r="C4955" s="78"/>
      <c r="D4955" s="78"/>
      <c r="E4955" s="57"/>
      <c r="F4955" s="57"/>
      <c r="G4955" s="57"/>
      <c r="H4955" s="57"/>
      <c r="I4955" s="58"/>
      <c r="J4955" s="63"/>
    </row>
    <row r="4956" spans="1:10" hidden="1" outlineLevel="1" x14ac:dyDescent="0.2">
      <c r="B4956" s="76" t="s">
        <v>1144</v>
      </c>
      <c r="C4956" s="78">
        <v>1</v>
      </c>
      <c r="D4956" s="61" t="s">
        <v>158</v>
      </c>
      <c r="E4956" s="79">
        <v>2930.5333333333333</v>
      </c>
      <c r="F4956" s="79">
        <v>0</v>
      </c>
      <c r="G4956" s="79">
        <f>ROUND((C4956*(E4956)),2)</f>
        <v>2930.53</v>
      </c>
      <c r="H4956" s="79">
        <f>ROUND((C4956*(F4956)),2)</f>
        <v>0</v>
      </c>
    </row>
    <row r="4957" spans="1:10" hidden="1" outlineLevel="1" x14ac:dyDescent="0.2">
      <c r="B4957" s="76" t="s">
        <v>174</v>
      </c>
      <c r="C4957" s="78"/>
      <c r="D4957" s="78"/>
      <c r="E4957" s="79"/>
      <c r="F4957" s="79"/>
      <c r="G4957" s="79">
        <f>SUM(G4949:G4956)</f>
        <v>35580.590000000004</v>
      </c>
      <c r="H4957" s="79">
        <f>SUM(H4949:H4956)</f>
        <v>5687.6900000000005</v>
      </c>
      <c r="I4957" s="79">
        <f>SUM(G4957:H4957)</f>
        <v>41268.280000000006</v>
      </c>
    </row>
    <row r="4958" spans="1:10" collapsed="1" x14ac:dyDescent="0.2"/>
    <row r="4959" spans="1:10" x14ac:dyDescent="0.2">
      <c r="A4959" s="71">
        <f>+A4945+0.01</f>
        <v>122.12000000000006</v>
      </c>
      <c r="B4959" s="72" t="s">
        <v>1178</v>
      </c>
      <c r="C4959" s="73">
        <v>1</v>
      </c>
      <c r="D4959" s="73" t="s">
        <v>179</v>
      </c>
      <c r="E4959" s="74"/>
      <c r="F4959" s="74"/>
      <c r="G4959" s="74">
        <f>+G4971/C4961</f>
        <v>1210.3132415757</v>
      </c>
      <c r="H4959" s="74">
        <f>+H4971/C4961</f>
        <v>197.92295522860303</v>
      </c>
      <c r="I4959" s="75">
        <f>+H4959+G4959</f>
        <v>1408.2361968043031</v>
      </c>
      <c r="J4959" s="66" t="s">
        <v>167</v>
      </c>
    </row>
    <row r="4960" spans="1:10" hidden="1" outlineLevel="1" x14ac:dyDescent="0.2">
      <c r="A4960" s="55"/>
      <c r="B4960" s="77" t="s">
        <v>1179</v>
      </c>
      <c r="C4960" s="56"/>
      <c r="D4960" s="56"/>
      <c r="E4960" s="57"/>
      <c r="F4960" s="57"/>
      <c r="G4960" s="57"/>
      <c r="H4960" s="57"/>
      <c r="I4960" s="58"/>
      <c r="J4960" s="63"/>
    </row>
    <row r="4961" spans="1:10" hidden="1" outlineLevel="1" x14ac:dyDescent="0.2">
      <c r="A4961" s="55"/>
      <c r="B4961" s="77" t="s">
        <v>169</v>
      </c>
      <c r="C4961" s="78">
        <v>63.21</v>
      </c>
      <c r="D4961" s="78" t="s">
        <v>179</v>
      </c>
      <c r="E4961" s="57"/>
      <c r="F4961" s="57"/>
      <c r="G4961" s="57"/>
      <c r="H4961" s="57"/>
      <c r="I4961" s="58"/>
      <c r="J4961" s="63"/>
    </row>
    <row r="4962" spans="1:10" hidden="1" outlineLevel="1" x14ac:dyDescent="0.2">
      <c r="A4962" s="55"/>
      <c r="B4962" s="77" t="s">
        <v>170</v>
      </c>
      <c r="C4962" s="78"/>
      <c r="D4962" s="78"/>
      <c r="E4962" s="57"/>
      <c r="F4962" s="57"/>
      <c r="G4962" s="57"/>
      <c r="H4962" s="57"/>
      <c r="I4962" s="58"/>
      <c r="J4962" s="63"/>
    </row>
    <row r="4963" spans="1:10" hidden="1" outlineLevel="1" x14ac:dyDescent="0.2">
      <c r="B4963" s="76" t="s">
        <v>1180</v>
      </c>
      <c r="C4963" s="78">
        <f>+C4961</f>
        <v>63.21</v>
      </c>
      <c r="D4963" s="78" t="s">
        <v>179</v>
      </c>
      <c r="E4963" s="79">
        <v>1059.32</v>
      </c>
      <c r="F4963" s="79">
        <v>190.68</v>
      </c>
      <c r="G4963" s="79">
        <f>ROUND((C4963*(E4963)),2)</f>
        <v>66959.62</v>
      </c>
      <c r="H4963" s="79">
        <f>ROUND((C4963*(F4963)),2)</f>
        <v>12052.88</v>
      </c>
    </row>
    <row r="4964" spans="1:10" hidden="1" outlineLevel="1" x14ac:dyDescent="0.2">
      <c r="B4964" s="76" t="s">
        <v>1181</v>
      </c>
      <c r="C4964" s="78">
        <v>9</v>
      </c>
      <c r="D4964" s="61" t="s">
        <v>158</v>
      </c>
      <c r="E4964" s="79">
        <v>156.78</v>
      </c>
      <c r="F4964" s="79">
        <v>28.22</v>
      </c>
      <c r="G4964" s="79">
        <f>ROUND((C4964*(E4964)),2)</f>
        <v>1411.02</v>
      </c>
      <c r="H4964" s="79">
        <f>ROUND((C4964*(F4964)),2)</f>
        <v>253.98</v>
      </c>
    </row>
    <row r="4965" spans="1:10" hidden="1" outlineLevel="1" x14ac:dyDescent="0.2">
      <c r="B4965" s="76" t="s">
        <v>1156</v>
      </c>
      <c r="C4965" s="78">
        <f>+C4964*3</f>
        <v>27</v>
      </c>
      <c r="D4965" s="61" t="s">
        <v>158</v>
      </c>
      <c r="E4965" s="79">
        <v>3.81</v>
      </c>
      <c r="F4965" s="79">
        <v>0.69</v>
      </c>
      <c r="G4965" s="79">
        <f>ROUND((C4965*(E4965)),2)</f>
        <v>102.87</v>
      </c>
      <c r="H4965" s="79">
        <f>ROUND((C4965*(F4965)),2)</f>
        <v>18.63</v>
      </c>
    </row>
    <row r="4966" spans="1:10" hidden="1" outlineLevel="1" x14ac:dyDescent="0.2">
      <c r="B4966" s="76" t="s">
        <v>1157</v>
      </c>
      <c r="C4966" s="78">
        <f>+C4965</f>
        <v>27</v>
      </c>
      <c r="D4966" s="61" t="s">
        <v>158</v>
      </c>
      <c r="E4966" s="79">
        <v>2.33</v>
      </c>
      <c r="F4966" s="79">
        <v>0.42</v>
      </c>
      <c r="G4966" s="79">
        <f>ROUND((C4966*(E4966)),2)</f>
        <v>62.91</v>
      </c>
      <c r="H4966" s="79">
        <f>ROUND((C4966*(F4966)),2)</f>
        <v>11.34</v>
      </c>
    </row>
    <row r="4967" spans="1:10" hidden="1" outlineLevel="1" x14ac:dyDescent="0.2">
      <c r="B4967" s="76" t="s">
        <v>1182</v>
      </c>
      <c r="C4967" s="78">
        <v>6</v>
      </c>
      <c r="D4967" s="61" t="s">
        <v>158</v>
      </c>
      <c r="E4967" s="79">
        <v>161.02000000000001</v>
      </c>
      <c r="F4967" s="79">
        <v>28.98</v>
      </c>
      <c r="G4967" s="79">
        <f>ROUND((C4967*(E4967)),2)</f>
        <v>966.12</v>
      </c>
      <c r="H4967" s="79">
        <f>ROUND((C4967*(F4967)),2)</f>
        <v>173.88</v>
      </c>
    </row>
    <row r="4968" spans="1:10" hidden="1" outlineLevel="1" x14ac:dyDescent="0.2">
      <c r="B4968" s="76" t="s">
        <v>1143</v>
      </c>
      <c r="C4968" s="78">
        <v>1</v>
      </c>
      <c r="D4968" s="61" t="s">
        <v>158</v>
      </c>
      <c r="E4968" s="79">
        <v>2370.38</v>
      </c>
      <c r="F4968" s="79">
        <v>0</v>
      </c>
      <c r="G4968" s="79">
        <f>+E4968</f>
        <v>2370.38</v>
      </c>
      <c r="H4968" s="79">
        <v>0</v>
      </c>
    </row>
    <row r="4969" spans="1:10" hidden="1" outlineLevel="1" x14ac:dyDescent="0.2">
      <c r="A4969" s="55"/>
      <c r="B4969" s="77" t="s">
        <v>697</v>
      </c>
      <c r="C4969" s="78"/>
      <c r="D4969" s="78"/>
      <c r="E4969" s="57"/>
      <c r="F4969" s="57"/>
      <c r="G4969" s="57"/>
      <c r="H4969" s="57"/>
      <c r="I4969" s="58"/>
      <c r="J4969" s="63"/>
    </row>
    <row r="4970" spans="1:10" hidden="1" outlineLevel="1" x14ac:dyDescent="0.2">
      <c r="B4970" s="76" t="s">
        <v>1183</v>
      </c>
      <c r="C4970" s="78">
        <f>+C4963</f>
        <v>63.21</v>
      </c>
      <c r="D4970" s="61" t="s">
        <v>179</v>
      </c>
      <c r="E4970" s="79">
        <v>73.263333333333335</v>
      </c>
      <c r="F4970" s="79">
        <v>0</v>
      </c>
      <c r="G4970" s="79">
        <f>ROUND((C4970*(E4970)),2)</f>
        <v>4630.9799999999996</v>
      </c>
      <c r="H4970" s="79">
        <f>ROUND((C4970*(F4970)),2)</f>
        <v>0</v>
      </c>
    </row>
    <row r="4971" spans="1:10" hidden="1" outlineLevel="1" x14ac:dyDescent="0.2">
      <c r="B4971" s="76" t="s">
        <v>174</v>
      </c>
      <c r="C4971" s="78"/>
      <c r="D4971" s="78"/>
      <c r="E4971" s="79"/>
      <c r="F4971" s="79"/>
      <c r="G4971" s="79">
        <f>SUM(G4963:G4970)</f>
        <v>76503.899999999994</v>
      </c>
      <c r="H4971" s="79">
        <f>SUM(H4963:H4970)</f>
        <v>12510.709999999997</v>
      </c>
      <c r="I4971" s="79">
        <f>SUM(G4971:H4971)</f>
        <v>89014.609999999986</v>
      </c>
    </row>
    <row r="4972" spans="1:10" collapsed="1" x14ac:dyDescent="0.2"/>
    <row r="4973" spans="1:10" x14ac:dyDescent="0.2">
      <c r="A4973" s="71">
        <f>+A4959+0.01</f>
        <v>122.13000000000007</v>
      </c>
      <c r="B4973" s="72" t="s">
        <v>1184</v>
      </c>
      <c r="C4973" s="73">
        <v>1</v>
      </c>
      <c r="D4973" s="73" t="s">
        <v>179</v>
      </c>
      <c r="E4973" s="74"/>
      <c r="F4973" s="74"/>
      <c r="G4973" s="74">
        <f>+G4985/C4975</f>
        <v>1692.9131466540102</v>
      </c>
      <c r="H4973" s="74">
        <f>+H4985/C4975</f>
        <v>281.82297104888471</v>
      </c>
      <c r="I4973" s="75">
        <f>+H4973+G4973</f>
        <v>1974.7361177028949</v>
      </c>
      <c r="J4973" s="66" t="s">
        <v>167</v>
      </c>
    </row>
    <row r="4974" spans="1:10" hidden="1" outlineLevel="1" x14ac:dyDescent="0.2">
      <c r="A4974" s="55"/>
      <c r="B4974" s="77" t="s">
        <v>1185</v>
      </c>
      <c r="C4974" s="56"/>
      <c r="D4974" s="56"/>
      <c r="E4974" s="57"/>
      <c r="F4974" s="57"/>
      <c r="G4974" s="57"/>
      <c r="H4974" s="57"/>
      <c r="I4974" s="58"/>
      <c r="J4974" s="63"/>
    </row>
    <row r="4975" spans="1:10" hidden="1" outlineLevel="1" x14ac:dyDescent="0.2">
      <c r="A4975" s="55"/>
      <c r="B4975" s="77" t="s">
        <v>169</v>
      </c>
      <c r="C4975" s="78">
        <v>63.21</v>
      </c>
      <c r="D4975" s="78" t="s">
        <v>179</v>
      </c>
      <c r="E4975" s="57"/>
      <c r="F4975" s="57"/>
      <c r="G4975" s="57"/>
      <c r="H4975" s="57"/>
      <c r="I4975" s="58"/>
      <c r="J4975" s="63"/>
    </row>
    <row r="4976" spans="1:10" hidden="1" outlineLevel="1" x14ac:dyDescent="0.2">
      <c r="A4976" s="55"/>
      <c r="B4976" s="77" t="s">
        <v>170</v>
      </c>
      <c r="C4976" s="78"/>
      <c r="D4976" s="78"/>
      <c r="E4976" s="57"/>
      <c r="F4976" s="57"/>
      <c r="G4976" s="57"/>
      <c r="H4976" s="57"/>
      <c r="I4976" s="58"/>
      <c r="J4976" s="63"/>
    </row>
    <row r="4977" spans="1:10" hidden="1" outlineLevel="1" x14ac:dyDescent="0.2">
      <c r="B4977" s="76" t="s">
        <v>1186</v>
      </c>
      <c r="C4977" s="78">
        <f>+C4975</f>
        <v>63.21</v>
      </c>
      <c r="D4977" s="78" t="s">
        <v>179</v>
      </c>
      <c r="E4977" s="79">
        <v>1525.42</v>
      </c>
      <c r="F4977" s="79">
        <v>274.58</v>
      </c>
      <c r="G4977" s="79">
        <f>ROUND((C4977*(E4977)),2)</f>
        <v>96421.8</v>
      </c>
      <c r="H4977" s="79">
        <f>ROUND((C4977*(F4977)),2)</f>
        <v>17356.2</v>
      </c>
    </row>
    <row r="4978" spans="1:10" hidden="1" outlineLevel="1" x14ac:dyDescent="0.2">
      <c r="B4978" s="76" t="s">
        <v>1181</v>
      </c>
      <c r="C4978" s="78">
        <v>9</v>
      </c>
      <c r="D4978" s="61" t="s">
        <v>158</v>
      </c>
      <c r="E4978" s="79">
        <v>156.78</v>
      </c>
      <c r="F4978" s="79">
        <v>28.22</v>
      </c>
      <c r="G4978" s="79">
        <f>ROUND((C4978*(E4978)),2)</f>
        <v>1411.02</v>
      </c>
      <c r="H4978" s="79">
        <f>ROUND((C4978*(F4978)),2)</f>
        <v>253.98</v>
      </c>
    </row>
    <row r="4979" spans="1:10" hidden="1" outlineLevel="1" x14ac:dyDescent="0.2">
      <c r="B4979" s="76" t="s">
        <v>1156</v>
      </c>
      <c r="C4979" s="78">
        <f>+C4978*3</f>
        <v>27</v>
      </c>
      <c r="D4979" s="61" t="s">
        <v>158</v>
      </c>
      <c r="E4979" s="79">
        <v>3.81</v>
      </c>
      <c r="F4979" s="79">
        <v>0.69</v>
      </c>
      <c r="G4979" s="79">
        <f>ROUND((C4979*(E4979)),2)</f>
        <v>102.87</v>
      </c>
      <c r="H4979" s="79">
        <f>ROUND((C4979*(F4979)),2)</f>
        <v>18.63</v>
      </c>
    </row>
    <row r="4980" spans="1:10" hidden="1" outlineLevel="1" x14ac:dyDescent="0.2">
      <c r="B4980" s="76" t="s">
        <v>1157</v>
      </c>
      <c r="C4980" s="78">
        <f>+C4979</f>
        <v>27</v>
      </c>
      <c r="D4980" s="61" t="s">
        <v>158</v>
      </c>
      <c r="E4980" s="79">
        <v>2.33</v>
      </c>
      <c r="F4980" s="79">
        <v>0.42</v>
      </c>
      <c r="G4980" s="79">
        <f>ROUND((C4980*(E4980)),2)</f>
        <v>62.91</v>
      </c>
      <c r="H4980" s="79">
        <f>ROUND((C4980*(F4980)),2)</f>
        <v>11.34</v>
      </c>
    </row>
    <row r="4981" spans="1:10" hidden="1" outlineLevel="1" x14ac:dyDescent="0.2">
      <c r="B4981" s="76" t="s">
        <v>1182</v>
      </c>
      <c r="C4981" s="78">
        <v>6</v>
      </c>
      <c r="D4981" s="61" t="s">
        <v>158</v>
      </c>
      <c r="E4981" s="79">
        <v>161.02000000000001</v>
      </c>
      <c r="F4981" s="79">
        <v>28.98</v>
      </c>
      <c r="G4981" s="79">
        <f>ROUND((C4981*(E4981)),2)</f>
        <v>966.12</v>
      </c>
      <c r="H4981" s="79">
        <f>ROUND((C4981*(F4981)),2)</f>
        <v>173.88</v>
      </c>
    </row>
    <row r="4982" spans="1:10" hidden="1" outlineLevel="1" x14ac:dyDescent="0.2">
      <c r="B4982" s="76" t="s">
        <v>1143</v>
      </c>
      <c r="C4982" s="78">
        <v>1</v>
      </c>
      <c r="D4982" s="61" t="s">
        <v>158</v>
      </c>
      <c r="E4982" s="79">
        <v>3413.34</v>
      </c>
      <c r="F4982" s="79">
        <v>0</v>
      </c>
      <c r="G4982" s="79">
        <f>+E4982</f>
        <v>3413.34</v>
      </c>
      <c r="H4982" s="79">
        <v>0</v>
      </c>
    </row>
    <row r="4983" spans="1:10" hidden="1" outlineLevel="1" x14ac:dyDescent="0.2">
      <c r="A4983" s="55"/>
      <c r="B4983" s="77" t="s">
        <v>697</v>
      </c>
      <c r="C4983" s="78"/>
      <c r="D4983" s="78"/>
      <c r="E4983" s="57"/>
      <c r="F4983" s="57"/>
      <c r="G4983" s="57"/>
      <c r="H4983" s="57"/>
      <c r="I4983" s="58"/>
      <c r="J4983" s="63"/>
    </row>
    <row r="4984" spans="1:10" hidden="1" outlineLevel="1" x14ac:dyDescent="0.2">
      <c r="B4984" s="76" t="s">
        <v>1183</v>
      </c>
      <c r="C4984" s="78">
        <f>+C4977</f>
        <v>63.21</v>
      </c>
      <c r="D4984" s="61" t="s">
        <v>179</v>
      </c>
      <c r="E4984" s="79">
        <v>73.263333333333335</v>
      </c>
      <c r="F4984" s="79">
        <v>0</v>
      </c>
      <c r="G4984" s="79">
        <f>ROUND((C4984*(E4984)),2)</f>
        <v>4630.9799999999996</v>
      </c>
      <c r="H4984" s="79">
        <f>ROUND((C4984*(F4984)),2)</f>
        <v>0</v>
      </c>
    </row>
    <row r="4985" spans="1:10" hidden="1" outlineLevel="1" x14ac:dyDescent="0.2">
      <c r="B4985" s="76" t="s">
        <v>174</v>
      </c>
      <c r="C4985" s="78"/>
      <c r="D4985" s="78"/>
      <c r="E4985" s="79"/>
      <c r="F4985" s="79"/>
      <c r="G4985" s="79">
        <f>SUM(G4977:G4984)</f>
        <v>107009.04</v>
      </c>
      <c r="H4985" s="79">
        <f>SUM(H4977:H4984)</f>
        <v>17814.030000000002</v>
      </c>
      <c r="I4985" s="79">
        <f>SUM(G4985:H4985)</f>
        <v>124823.06999999999</v>
      </c>
    </row>
    <row r="4986" spans="1:10" collapsed="1" x14ac:dyDescent="0.2"/>
    <row r="4987" spans="1:10" x14ac:dyDescent="0.2">
      <c r="A4987" s="67">
        <v>123</v>
      </c>
      <c r="B4987" s="68" t="s">
        <v>1187</v>
      </c>
      <c r="C4987" s="69"/>
      <c r="D4987" s="69"/>
      <c r="E4987" s="69"/>
      <c r="F4987" s="69"/>
      <c r="G4987" s="69"/>
      <c r="H4987" s="69"/>
      <c r="I4987" s="69"/>
      <c r="J4987" s="70"/>
    </row>
    <row r="4988" spans="1:10" x14ac:dyDescent="0.2">
      <c r="A4988" s="71">
        <f>+A4987+0.01</f>
        <v>123.01</v>
      </c>
      <c r="B4988" s="72" t="s">
        <v>1188</v>
      </c>
      <c r="C4988" s="73">
        <v>1</v>
      </c>
      <c r="D4988" s="73" t="s">
        <v>176</v>
      </c>
      <c r="E4988" s="74"/>
      <c r="F4988" s="74"/>
      <c r="G4988" s="74">
        <f>+G5002/C4990</f>
        <v>1616.9699999999998</v>
      </c>
      <c r="H4988" s="74">
        <f>+H5002/C4990</f>
        <v>174.42</v>
      </c>
      <c r="I4988" s="75">
        <f>+H4988+G4988</f>
        <v>1791.3899999999999</v>
      </c>
      <c r="J4988" s="66" t="s">
        <v>167</v>
      </c>
    </row>
    <row r="4989" spans="1:10" hidden="1" outlineLevel="1" x14ac:dyDescent="0.2">
      <c r="A4989" s="55"/>
      <c r="B4989" s="77" t="s">
        <v>1189</v>
      </c>
      <c r="C4989" s="56"/>
      <c r="D4989" s="56"/>
      <c r="E4989" s="57"/>
      <c r="F4989" s="57"/>
      <c r="G4989" s="57"/>
      <c r="H4989" s="57"/>
      <c r="I4989" s="58"/>
      <c r="J4989" s="63"/>
    </row>
    <row r="4990" spans="1:10" hidden="1" outlineLevel="1" x14ac:dyDescent="0.2">
      <c r="A4990" s="55"/>
      <c r="B4990" s="77" t="s">
        <v>169</v>
      </c>
      <c r="C4990" s="78">
        <v>1</v>
      </c>
      <c r="D4990" s="78" t="s">
        <v>176</v>
      </c>
      <c r="E4990" s="57"/>
      <c r="F4990" s="57"/>
      <c r="G4990" s="57"/>
      <c r="H4990" s="57"/>
      <c r="I4990" s="58"/>
      <c r="J4990" s="63"/>
    </row>
    <row r="4991" spans="1:10" hidden="1" outlineLevel="1" x14ac:dyDescent="0.2">
      <c r="A4991" s="55"/>
      <c r="B4991" s="77" t="s">
        <v>170</v>
      </c>
      <c r="C4991" s="78"/>
      <c r="D4991" s="78"/>
      <c r="E4991" s="57"/>
      <c r="F4991" s="57"/>
      <c r="G4991" s="57"/>
      <c r="H4991" s="57"/>
      <c r="I4991" s="58"/>
      <c r="J4991" s="63"/>
    </row>
    <row r="4992" spans="1:10" hidden="1" outlineLevel="1" x14ac:dyDescent="0.2">
      <c r="B4992" s="76" t="s">
        <v>1190</v>
      </c>
      <c r="C4992" s="78">
        <v>1.1200000000000001</v>
      </c>
      <c r="D4992" s="61" t="s">
        <v>176</v>
      </c>
      <c r="E4992" s="79">
        <v>677.97</v>
      </c>
      <c r="F4992" s="79">
        <v>122.03</v>
      </c>
      <c r="G4992" s="79">
        <f t="shared" ref="G4992:G4998" si="146">ROUND((C4992*(E4992)),2)</f>
        <v>759.33</v>
      </c>
      <c r="H4992" s="79">
        <f t="shared" ref="H4992:H4998" si="147">ROUND((C4992*(F4992)),2)</f>
        <v>136.66999999999999</v>
      </c>
    </row>
    <row r="4993" spans="1:10" hidden="1" outlineLevel="1" x14ac:dyDescent="0.2">
      <c r="A4993" s="55"/>
      <c r="B4993" s="76" t="s">
        <v>1191</v>
      </c>
      <c r="C4993" s="78">
        <v>0.14000000000000001</v>
      </c>
      <c r="D4993" s="61" t="s">
        <v>184</v>
      </c>
      <c r="E4993" s="79">
        <v>218.64</v>
      </c>
      <c r="F4993" s="79">
        <v>39.36</v>
      </c>
      <c r="G4993" s="79">
        <f t="shared" si="146"/>
        <v>30.61</v>
      </c>
      <c r="H4993" s="79">
        <f t="shared" si="147"/>
        <v>5.51</v>
      </c>
      <c r="I4993" s="58"/>
      <c r="J4993" s="63"/>
    </row>
    <row r="4994" spans="1:10" hidden="1" outlineLevel="1" x14ac:dyDescent="0.2">
      <c r="A4994" s="55"/>
      <c r="B4994" s="76" t="s">
        <v>1192</v>
      </c>
      <c r="C4994" s="78">
        <v>0.05</v>
      </c>
      <c r="D4994" s="61" t="s">
        <v>184</v>
      </c>
      <c r="E4994" s="79">
        <v>453.39</v>
      </c>
      <c r="F4994" s="79">
        <v>81.61</v>
      </c>
      <c r="G4994" s="79">
        <f t="shared" si="146"/>
        <v>22.67</v>
      </c>
      <c r="H4994" s="79">
        <f t="shared" si="147"/>
        <v>4.08</v>
      </c>
      <c r="I4994" s="58"/>
      <c r="J4994" s="63"/>
    </row>
    <row r="4995" spans="1:10" hidden="1" outlineLevel="1" x14ac:dyDescent="0.2">
      <c r="B4995" s="76" t="s">
        <v>1035</v>
      </c>
      <c r="C4995" s="85">
        <v>3.0000000000000001E-3</v>
      </c>
      <c r="D4995" s="61" t="s">
        <v>184</v>
      </c>
      <c r="E4995" s="79">
        <v>1016.95</v>
      </c>
      <c r="F4995" s="79">
        <v>183.05</v>
      </c>
      <c r="G4995" s="79">
        <f t="shared" si="146"/>
        <v>3.05</v>
      </c>
      <c r="H4995" s="79">
        <f t="shared" si="147"/>
        <v>0.55000000000000004</v>
      </c>
    </row>
    <row r="4996" spans="1:10" hidden="1" outlineLevel="1" x14ac:dyDescent="0.2">
      <c r="B4996" s="76" t="s">
        <v>1193</v>
      </c>
      <c r="C4996" s="78">
        <v>0.05</v>
      </c>
      <c r="D4996" s="61" t="s">
        <v>182</v>
      </c>
      <c r="E4996" s="79">
        <v>127.12</v>
      </c>
      <c r="F4996" s="79">
        <v>22.88</v>
      </c>
      <c r="G4996" s="79">
        <f t="shared" si="146"/>
        <v>6.36</v>
      </c>
      <c r="H4996" s="79">
        <f t="shared" si="147"/>
        <v>1.1399999999999999</v>
      </c>
    </row>
    <row r="4997" spans="1:10" hidden="1" outlineLevel="1" x14ac:dyDescent="0.2">
      <c r="B4997" s="76" t="s">
        <v>1036</v>
      </c>
      <c r="C4997" s="78">
        <v>4.5</v>
      </c>
      <c r="D4997" s="61" t="s">
        <v>158</v>
      </c>
      <c r="E4997" s="79">
        <v>29.66</v>
      </c>
      <c r="F4997" s="79">
        <v>5.34</v>
      </c>
      <c r="G4997" s="79">
        <f t="shared" si="146"/>
        <v>133.47</v>
      </c>
      <c r="H4997" s="79">
        <f t="shared" si="147"/>
        <v>24.03</v>
      </c>
    </row>
    <row r="4998" spans="1:10" hidden="1" outlineLevel="1" x14ac:dyDescent="0.2">
      <c r="B4998" s="76" t="s">
        <v>1194</v>
      </c>
      <c r="C4998" s="78">
        <v>0.05</v>
      </c>
      <c r="D4998" s="61" t="s">
        <v>184</v>
      </c>
      <c r="E4998" s="79">
        <v>271.19</v>
      </c>
      <c r="F4998" s="79">
        <v>48.81</v>
      </c>
      <c r="G4998" s="79">
        <f t="shared" si="146"/>
        <v>13.56</v>
      </c>
      <c r="H4998" s="79">
        <f t="shared" si="147"/>
        <v>2.44</v>
      </c>
    </row>
    <row r="4999" spans="1:10" hidden="1" outlineLevel="1" x14ac:dyDescent="0.2">
      <c r="B4999" s="76" t="s">
        <v>1195</v>
      </c>
      <c r="C4999" s="78">
        <v>1</v>
      </c>
      <c r="D4999" s="61" t="s">
        <v>172</v>
      </c>
      <c r="E4999" s="79">
        <v>26.88</v>
      </c>
      <c r="F4999" s="79">
        <v>0</v>
      </c>
      <c r="G4999" s="79">
        <f>+E4999</f>
        <v>26.88</v>
      </c>
      <c r="H4999" s="79">
        <v>0</v>
      </c>
    </row>
    <row r="5000" spans="1:10" hidden="1" outlineLevel="1" x14ac:dyDescent="0.2">
      <c r="B5000" s="77" t="s">
        <v>697</v>
      </c>
      <c r="C5000" s="78"/>
      <c r="D5000" s="61"/>
      <c r="E5000" s="79"/>
      <c r="F5000" s="79"/>
      <c r="G5000" s="79"/>
      <c r="H5000" s="79"/>
    </row>
    <row r="5001" spans="1:10" hidden="1" outlineLevel="1" x14ac:dyDescent="0.2">
      <c r="B5001" s="76" t="s">
        <v>1196</v>
      </c>
      <c r="C5001" s="78">
        <v>1</v>
      </c>
      <c r="D5001" s="61" t="s">
        <v>176</v>
      </c>
      <c r="E5001" s="79">
        <v>621.04</v>
      </c>
      <c r="F5001" s="79">
        <v>0</v>
      </c>
      <c r="G5001" s="79">
        <f>ROUND((C5001*(E5001)),2)</f>
        <v>621.04</v>
      </c>
      <c r="H5001" s="79">
        <f>ROUND((C5001*(F5001)),2)</f>
        <v>0</v>
      </c>
    </row>
    <row r="5002" spans="1:10" hidden="1" outlineLevel="1" x14ac:dyDescent="0.2">
      <c r="B5002" s="76" t="s">
        <v>174</v>
      </c>
      <c r="C5002" s="78"/>
      <c r="D5002" s="78"/>
      <c r="E5002" s="79"/>
      <c r="F5002" s="79"/>
      <c r="G5002" s="79">
        <f>SUM(G4992:G5001)</f>
        <v>1616.9699999999998</v>
      </c>
      <c r="H5002" s="79">
        <f>SUM(H4992:H5001)</f>
        <v>174.42</v>
      </c>
      <c r="I5002" s="79">
        <f>SUM(G5002:H5002)</f>
        <v>1791.3899999999999</v>
      </c>
    </row>
    <row r="5003" spans="1:10" collapsed="1" x14ac:dyDescent="0.2"/>
    <row r="5004" spans="1:10" x14ac:dyDescent="0.2">
      <c r="A5004" s="71">
        <f>+A4988+0.01</f>
        <v>123.02000000000001</v>
      </c>
      <c r="B5004" s="72" t="s">
        <v>1197</v>
      </c>
      <c r="C5004" s="73">
        <v>1</v>
      </c>
      <c r="D5004" s="73" t="s">
        <v>176</v>
      </c>
      <c r="E5004" s="74"/>
      <c r="F5004" s="74"/>
      <c r="G5004" s="74">
        <f>+G5018/C5006</f>
        <v>1927.37</v>
      </c>
      <c r="H5004" s="74">
        <f>+H5018/C5006</f>
        <v>228.5</v>
      </c>
      <c r="I5004" s="75">
        <f>+H5004+G5004</f>
        <v>2155.87</v>
      </c>
      <c r="J5004" s="66" t="s">
        <v>167</v>
      </c>
    </row>
    <row r="5005" spans="1:10" hidden="1" outlineLevel="1" x14ac:dyDescent="0.2">
      <c r="A5005" s="55"/>
      <c r="B5005" s="77" t="s">
        <v>1198</v>
      </c>
      <c r="C5005" s="56"/>
      <c r="D5005" s="56"/>
      <c r="E5005" s="57"/>
      <c r="F5005" s="57"/>
      <c r="G5005" s="57"/>
      <c r="H5005" s="57"/>
      <c r="I5005" s="58"/>
      <c r="J5005" s="63"/>
    </row>
    <row r="5006" spans="1:10" hidden="1" outlineLevel="1" x14ac:dyDescent="0.2">
      <c r="A5006" s="55"/>
      <c r="B5006" s="77" t="s">
        <v>169</v>
      </c>
      <c r="C5006" s="78">
        <v>1</v>
      </c>
      <c r="D5006" s="78" t="s">
        <v>176</v>
      </c>
      <c r="E5006" s="57"/>
      <c r="F5006" s="57"/>
      <c r="G5006" s="57"/>
      <c r="H5006" s="57"/>
      <c r="I5006" s="58"/>
      <c r="J5006" s="63"/>
    </row>
    <row r="5007" spans="1:10" hidden="1" outlineLevel="1" x14ac:dyDescent="0.2">
      <c r="A5007" s="55"/>
      <c r="B5007" s="77" t="s">
        <v>170</v>
      </c>
      <c r="C5007" s="78"/>
      <c r="D5007" s="78"/>
      <c r="E5007" s="57"/>
      <c r="F5007" s="57"/>
      <c r="G5007" s="57"/>
      <c r="H5007" s="57"/>
      <c r="I5007" s="58"/>
      <c r="J5007" s="63"/>
    </row>
    <row r="5008" spans="1:10" hidden="1" outlineLevel="1" x14ac:dyDescent="0.2">
      <c r="B5008" s="76" t="s">
        <v>1190</v>
      </c>
      <c r="C5008" s="78">
        <v>1.1200000000000001</v>
      </c>
      <c r="D5008" s="61" t="s">
        <v>176</v>
      </c>
      <c r="E5008" s="79">
        <v>932.2</v>
      </c>
      <c r="F5008" s="79">
        <v>167.8</v>
      </c>
      <c r="G5008" s="79">
        <f t="shared" ref="G5008:G5014" si="148">ROUND((C5008*(E5008)),2)</f>
        <v>1044.06</v>
      </c>
      <c r="H5008" s="79">
        <f t="shared" ref="H5008:H5014" si="149">ROUND((C5008*(F5008)),2)</f>
        <v>187.94</v>
      </c>
    </row>
    <row r="5009" spans="1:10" hidden="1" outlineLevel="1" x14ac:dyDescent="0.2">
      <c r="A5009" s="55"/>
      <c r="B5009" s="76" t="s">
        <v>1191</v>
      </c>
      <c r="C5009" s="78">
        <v>0.14000000000000001</v>
      </c>
      <c r="D5009" s="61" t="s">
        <v>184</v>
      </c>
      <c r="E5009" s="79">
        <v>330</v>
      </c>
      <c r="F5009" s="79">
        <v>59.4</v>
      </c>
      <c r="G5009" s="79">
        <f t="shared" si="148"/>
        <v>46.2</v>
      </c>
      <c r="H5009" s="79">
        <f t="shared" si="149"/>
        <v>8.32</v>
      </c>
      <c r="I5009" s="58"/>
      <c r="J5009" s="63"/>
    </row>
    <row r="5010" spans="1:10" hidden="1" outlineLevel="1" x14ac:dyDescent="0.2">
      <c r="A5010" s="55"/>
      <c r="B5010" s="76" t="s">
        <v>1192</v>
      </c>
      <c r="C5010" s="78">
        <v>0.05</v>
      </c>
      <c r="D5010" s="61" t="s">
        <v>184</v>
      </c>
      <c r="E5010" s="79">
        <v>453.39</v>
      </c>
      <c r="F5010" s="79">
        <v>81.61</v>
      </c>
      <c r="G5010" s="79">
        <f t="shared" si="148"/>
        <v>22.67</v>
      </c>
      <c r="H5010" s="79">
        <f t="shared" si="149"/>
        <v>4.08</v>
      </c>
      <c r="I5010" s="58"/>
      <c r="J5010" s="63"/>
    </row>
    <row r="5011" spans="1:10" hidden="1" outlineLevel="1" x14ac:dyDescent="0.2">
      <c r="B5011" s="76" t="s">
        <v>1035</v>
      </c>
      <c r="C5011" s="85">
        <v>3.0000000000000001E-3</v>
      </c>
      <c r="D5011" s="61" t="s">
        <v>184</v>
      </c>
      <c r="E5011" s="79">
        <v>1016.95</v>
      </c>
      <c r="F5011" s="79">
        <v>183.05</v>
      </c>
      <c r="G5011" s="79">
        <f t="shared" si="148"/>
        <v>3.05</v>
      </c>
      <c r="H5011" s="79">
        <f t="shared" si="149"/>
        <v>0.55000000000000004</v>
      </c>
    </row>
    <row r="5012" spans="1:10" hidden="1" outlineLevel="1" x14ac:dyDescent="0.2">
      <c r="B5012" s="76" t="s">
        <v>1193</v>
      </c>
      <c r="C5012" s="78">
        <v>0.05</v>
      </c>
      <c r="D5012" s="61" t="s">
        <v>182</v>
      </c>
      <c r="E5012" s="79">
        <v>127.12</v>
      </c>
      <c r="F5012" s="79">
        <v>22.88</v>
      </c>
      <c r="G5012" s="79">
        <f t="shared" si="148"/>
        <v>6.36</v>
      </c>
      <c r="H5012" s="79">
        <f t="shared" si="149"/>
        <v>1.1399999999999999</v>
      </c>
    </row>
    <row r="5013" spans="1:10" hidden="1" outlineLevel="1" x14ac:dyDescent="0.2">
      <c r="B5013" s="76" t="s">
        <v>1036</v>
      </c>
      <c r="C5013" s="78">
        <v>4.5</v>
      </c>
      <c r="D5013" s="61" t="s">
        <v>158</v>
      </c>
      <c r="E5013" s="79">
        <v>29.66</v>
      </c>
      <c r="F5013" s="79">
        <v>5.34</v>
      </c>
      <c r="G5013" s="79">
        <f t="shared" si="148"/>
        <v>133.47</v>
      </c>
      <c r="H5013" s="79">
        <f t="shared" si="149"/>
        <v>24.03</v>
      </c>
    </row>
    <row r="5014" spans="1:10" hidden="1" outlineLevel="1" x14ac:dyDescent="0.2">
      <c r="B5014" s="76" t="s">
        <v>1194</v>
      </c>
      <c r="C5014" s="78">
        <v>0.05</v>
      </c>
      <c r="D5014" s="61" t="s">
        <v>184</v>
      </c>
      <c r="E5014" s="79">
        <v>271.19</v>
      </c>
      <c r="F5014" s="79">
        <v>48.81</v>
      </c>
      <c r="G5014" s="79">
        <f t="shared" si="148"/>
        <v>13.56</v>
      </c>
      <c r="H5014" s="79">
        <f t="shared" si="149"/>
        <v>2.44</v>
      </c>
    </row>
    <row r="5015" spans="1:10" hidden="1" outlineLevel="1" x14ac:dyDescent="0.2">
      <c r="B5015" s="76" t="s">
        <v>1195</v>
      </c>
      <c r="C5015" s="78">
        <v>1</v>
      </c>
      <c r="D5015" s="61" t="s">
        <v>172</v>
      </c>
      <c r="E5015" s="79">
        <v>36.96</v>
      </c>
      <c r="F5015" s="79">
        <v>0</v>
      </c>
      <c r="G5015" s="79">
        <f>+E5015</f>
        <v>36.96</v>
      </c>
      <c r="H5015" s="79">
        <v>0</v>
      </c>
    </row>
    <row r="5016" spans="1:10" hidden="1" outlineLevel="1" x14ac:dyDescent="0.2">
      <c r="B5016" s="77" t="s">
        <v>697</v>
      </c>
      <c r="C5016" s="78"/>
      <c r="D5016" s="61"/>
      <c r="E5016" s="79"/>
      <c r="F5016" s="79"/>
      <c r="G5016" s="79"/>
      <c r="H5016" s="79"/>
    </row>
    <row r="5017" spans="1:10" hidden="1" outlineLevel="1" x14ac:dyDescent="0.2">
      <c r="B5017" s="76" t="s">
        <v>1196</v>
      </c>
      <c r="C5017" s="78">
        <v>1</v>
      </c>
      <c r="D5017" s="61" t="s">
        <v>176</v>
      </c>
      <c r="E5017" s="79">
        <v>621.04</v>
      </c>
      <c r="F5017" s="79">
        <v>0</v>
      </c>
      <c r="G5017" s="79">
        <f>ROUND((C5017*(E5017)),2)</f>
        <v>621.04</v>
      </c>
      <c r="H5017" s="79">
        <f>ROUND((C5017*(F5017)),2)</f>
        <v>0</v>
      </c>
    </row>
    <row r="5018" spans="1:10" hidden="1" outlineLevel="1" x14ac:dyDescent="0.2">
      <c r="B5018" s="76" t="s">
        <v>174</v>
      </c>
      <c r="C5018" s="78"/>
      <c r="D5018" s="78"/>
      <c r="E5018" s="79"/>
      <c r="F5018" s="79"/>
      <c r="G5018" s="79">
        <f>SUM(G5008:G5017)</f>
        <v>1927.37</v>
      </c>
      <c r="H5018" s="79">
        <f>SUM(H5008:H5017)</f>
        <v>228.5</v>
      </c>
      <c r="I5018" s="79">
        <f>SUM(G5018:H5018)</f>
        <v>2155.87</v>
      </c>
    </row>
    <row r="5019" spans="1:10" collapsed="1" x14ac:dyDescent="0.2"/>
    <row r="5020" spans="1:10" x14ac:dyDescent="0.2">
      <c r="A5020" s="71">
        <f>+A5004+0.01</f>
        <v>123.03000000000002</v>
      </c>
      <c r="B5020" s="72" t="s">
        <v>1199</v>
      </c>
      <c r="C5020" s="73">
        <v>1</v>
      </c>
      <c r="D5020" s="73" t="s">
        <v>176</v>
      </c>
      <c r="E5020" s="74"/>
      <c r="F5020" s="74"/>
      <c r="G5020" s="74">
        <f>+G5034/C5022</f>
        <v>2304.89</v>
      </c>
      <c r="H5020" s="74">
        <f>+H5034/C5022</f>
        <v>294.01999999999992</v>
      </c>
      <c r="I5020" s="75">
        <f>+H5020+G5020</f>
        <v>2598.91</v>
      </c>
      <c r="J5020" s="66" t="s">
        <v>167</v>
      </c>
    </row>
    <row r="5021" spans="1:10" hidden="1" outlineLevel="1" x14ac:dyDescent="0.2">
      <c r="A5021" s="55"/>
      <c r="B5021" s="77" t="s">
        <v>1200</v>
      </c>
      <c r="C5021" s="56"/>
      <c r="D5021" s="56"/>
      <c r="E5021" s="57"/>
      <c r="F5021" s="57"/>
      <c r="G5021" s="57"/>
      <c r="H5021" s="57"/>
      <c r="I5021" s="58"/>
      <c r="J5021" s="63"/>
    </row>
    <row r="5022" spans="1:10" hidden="1" outlineLevel="1" x14ac:dyDescent="0.2">
      <c r="A5022" s="55"/>
      <c r="B5022" s="77" t="s">
        <v>169</v>
      </c>
      <c r="C5022" s="78">
        <v>1</v>
      </c>
      <c r="D5022" s="78" t="s">
        <v>176</v>
      </c>
      <c r="E5022" s="57"/>
      <c r="F5022" s="57"/>
      <c r="G5022" s="57"/>
      <c r="H5022" s="57"/>
      <c r="I5022" s="58"/>
      <c r="J5022" s="63"/>
    </row>
    <row r="5023" spans="1:10" hidden="1" outlineLevel="1" x14ac:dyDescent="0.2">
      <c r="A5023" s="55"/>
      <c r="B5023" s="77" t="s">
        <v>170</v>
      </c>
      <c r="C5023" s="78"/>
      <c r="D5023" s="78"/>
      <c r="E5023" s="57"/>
      <c r="F5023" s="57"/>
      <c r="G5023" s="57"/>
      <c r="H5023" s="57"/>
      <c r="I5023" s="58"/>
      <c r="J5023" s="63"/>
    </row>
    <row r="5024" spans="1:10" hidden="1" outlineLevel="1" x14ac:dyDescent="0.2">
      <c r="B5024" s="76" t="s">
        <v>1190</v>
      </c>
      <c r="C5024" s="78">
        <v>1.1200000000000001</v>
      </c>
      <c r="D5024" s="61" t="s">
        <v>176</v>
      </c>
      <c r="E5024" s="79">
        <v>1271.19</v>
      </c>
      <c r="F5024" s="79">
        <v>228.81</v>
      </c>
      <c r="G5024" s="79">
        <f t="shared" ref="G5024:G5030" si="150">ROUND((C5024*(E5024)),2)</f>
        <v>1423.73</v>
      </c>
      <c r="H5024" s="79">
        <f t="shared" ref="H5024:H5030" si="151">ROUND((C5024*(F5024)),2)</f>
        <v>256.27</v>
      </c>
    </row>
    <row r="5025" spans="1:10" hidden="1" outlineLevel="1" x14ac:dyDescent="0.2">
      <c r="A5025" s="55"/>
      <c r="B5025" s="76" t="s">
        <v>1191</v>
      </c>
      <c r="C5025" s="78">
        <v>0.14000000000000001</v>
      </c>
      <c r="D5025" s="61" t="s">
        <v>184</v>
      </c>
      <c r="E5025" s="79">
        <v>218.64</v>
      </c>
      <c r="F5025" s="79">
        <v>39.36</v>
      </c>
      <c r="G5025" s="79">
        <f t="shared" si="150"/>
        <v>30.61</v>
      </c>
      <c r="H5025" s="79">
        <f t="shared" si="151"/>
        <v>5.51</v>
      </c>
      <c r="I5025" s="58"/>
      <c r="J5025" s="63"/>
    </row>
    <row r="5026" spans="1:10" hidden="1" outlineLevel="1" x14ac:dyDescent="0.2">
      <c r="A5026" s="55"/>
      <c r="B5026" s="76" t="s">
        <v>1192</v>
      </c>
      <c r="C5026" s="78">
        <v>0.05</v>
      </c>
      <c r="D5026" s="61" t="s">
        <v>184</v>
      </c>
      <c r="E5026" s="79">
        <v>453.39</v>
      </c>
      <c r="F5026" s="79">
        <v>81.61</v>
      </c>
      <c r="G5026" s="79">
        <f t="shared" si="150"/>
        <v>22.67</v>
      </c>
      <c r="H5026" s="79">
        <f t="shared" si="151"/>
        <v>4.08</v>
      </c>
      <c r="I5026" s="58"/>
      <c r="J5026" s="63"/>
    </row>
    <row r="5027" spans="1:10" hidden="1" outlineLevel="1" x14ac:dyDescent="0.2">
      <c r="B5027" s="76" t="s">
        <v>1035</v>
      </c>
      <c r="C5027" s="85">
        <v>3.0000000000000001E-3</v>
      </c>
      <c r="D5027" s="61" t="s">
        <v>184</v>
      </c>
      <c r="E5027" s="79">
        <v>1016.95</v>
      </c>
      <c r="F5027" s="79">
        <v>183.05</v>
      </c>
      <c r="G5027" s="79">
        <f t="shared" si="150"/>
        <v>3.05</v>
      </c>
      <c r="H5027" s="79">
        <f t="shared" si="151"/>
        <v>0.55000000000000004</v>
      </c>
    </row>
    <row r="5028" spans="1:10" hidden="1" outlineLevel="1" x14ac:dyDescent="0.2">
      <c r="B5028" s="76" t="s">
        <v>1193</v>
      </c>
      <c r="C5028" s="78">
        <v>0.05</v>
      </c>
      <c r="D5028" s="61" t="s">
        <v>182</v>
      </c>
      <c r="E5028" s="79">
        <v>127.12</v>
      </c>
      <c r="F5028" s="79">
        <v>22.88</v>
      </c>
      <c r="G5028" s="79">
        <f t="shared" si="150"/>
        <v>6.36</v>
      </c>
      <c r="H5028" s="79">
        <f t="shared" si="151"/>
        <v>1.1399999999999999</v>
      </c>
    </row>
    <row r="5029" spans="1:10" hidden="1" outlineLevel="1" x14ac:dyDescent="0.2">
      <c r="B5029" s="76" t="s">
        <v>1036</v>
      </c>
      <c r="C5029" s="78">
        <v>4.5</v>
      </c>
      <c r="D5029" s="61" t="s">
        <v>158</v>
      </c>
      <c r="E5029" s="79">
        <v>29.66</v>
      </c>
      <c r="F5029" s="79">
        <v>5.34</v>
      </c>
      <c r="G5029" s="79">
        <f t="shared" si="150"/>
        <v>133.47</v>
      </c>
      <c r="H5029" s="79">
        <f t="shared" si="151"/>
        <v>24.03</v>
      </c>
    </row>
    <row r="5030" spans="1:10" hidden="1" outlineLevel="1" x14ac:dyDescent="0.2">
      <c r="B5030" s="76" t="s">
        <v>1194</v>
      </c>
      <c r="C5030" s="78">
        <v>0.05</v>
      </c>
      <c r="D5030" s="61" t="s">
        <v>184</v>
      </c>
      <c r="E5030" s="79">
        <v>271.19</v>
      </c>
      <c r="F5030" s="79">
        <v>48.81</v>
      </c>
      <c r="G5030" s="79">
        <f t="shared" si="150"/>
        <v>13.56</v>
      </c>
      <c r="H5030" s="79">
        <f t="shared" si="151"/>
        <v>2.44</v>
      </c>
    </row>
    <row r="5031" spans="1:10" hidden="1" outlineLevel="1" x14ac:dyDescent="0.2">
      <c r="B5031" s="76" t="s">
        <v>1195</v>
      </c>
      <c r="C5031" s="78">
        <v>1</v>
      </c>
      <c r="D5031" s="61" t="s">
        <v>172</v>
      </c>
      <c r="E5031" s="79">
        <v>50.4</v>
      </c>
      <c r="F5031" s="79">
        <v>0</v>
      </c>
      <c r="G5031" s="79">
        <f>+E5031</f>
        <v>50.4</v>
      </c>
      <c r="H5031" s="79">
        <v>0</v>
      </c>
    </row>
    <row r="5032" spans="1:10" hidden="1" outlineLevel="1" x14ac:dyDescent="0.2">
      <c r="B5032" s="77" t="s">
        <v>697</v>
      </c>
      <c r="C5032" s="78"/>
      <c r="D5032" s="61"/>
      <c r="E5032" s="79"/>
      <c r="F5032" s="79"/>
      <c r="G5032" s="79"/>
      <c r="H5032" s="79"/>
    </row>
    <row r="5033" spans="1:10" hidden="1" outlineLevel="1" x14ac:dyDescent="0.2">
      <c r="B5033" s="76" t="s">
        <v>1196</v>
      </c>
      <c r="C5033" s="78">
        <v>1</v>
      </c>
      <c r="D5033" s="61" t="s">
        <v>176</v>
      </c>
      <c r="E5033" s="79">
        <v>621.04</v>
      </c>
      <c r="F5033" s="79">
        <v>0</v>
      </c>
      <c r="G5033" s="79">
        <f>ROUND((C5033*(E5033)),2)</f>
        <v>621.04</v>
      </c>
      <c r="H5033" s="79">
        <f>ROUND((C5033*(F5033)),2)</f>
        <v>0</v>
      </c>
    </row>
    <row r="5034" spans="1:10" hidden="1" outlineLevel="1" x14ac:dyDescent="0.2">
      <c r="B5034" s="76" t="s">
        <v>174</v>
      </c>
      <c r="C5034" s="78"/>
      <c r="D5034" s="78"/>
      <c r="E5034" s="79"/>
      <c r="F5034" s="79"/>
      <c r="G5034" s="79">
        <f>SUM(G5024:G5033)</f>
        <v>2304.89</v>
      </c>
      <c r="H5034" s="79">
        <f>SUM(H5024:H5033)</f>
        <v>294.01999999999992</v>
      </c>
      <c r="I5034" s="79">
        <f>SUM(G5034:H5034)</f>
        <v>2598.91</v>
      </c>
    </row>
    <row r="5035" spans="1:10" collapsed="1" x14ac:dyDescent="0.2"/>
    <row r="5036" spans="1:10" x14ac:dyDescent="0.2">
      <c r="A5036" s="71">
        <f>+A5020+0.01</f>
        <v>123.04000000000002</v>
      </c>
      <c r="B5036" s="72" t="s">
        <v>1201</v>
      </c>
      <c r="C5036" s="73">
        <v>1</v>
      </c>
      <c r="D5036" s="73" t="s">
        <v>176</v>
      </c>
      <c r="E5036" s="74"/>
      <c r="F5036" s="74"/>
      <c r="G5036" s="74">
        <f>+G5050/C5038</f>
        <v>2434.4599999999996</v>
      </c>
      <c r="H5036" s="74">
        <f>+H5050/C5038</f>
        <v>325.61999999999995</v>
      </c>
      <c r="I5036" s="75">
        <f>+H5036+G5036</f>
        <v>2760.0799999999995</v>
      </c>
      <c r="J5036" s="66" t="s">
        <v>167</v>
      </c>
    </row>
    <row r="5037" spans="1:10" hidden="1" outlineLevel="1" x14ac:dyDescent="0.2">
      <c r="A5037" s="55"/>
      <c r="B5037" s="77" t="s">
        <v>1202</v>
      </c>
      <c r="C5037" s="56"/>
      <c r="D5037" s="56"/>
      <c r="E5037" s="57"/>
      <c r="F5037" s="57"/>
      <c r="G5037" s="57"/>
      <c r="H5037" s="57"/>
      <c r="I5037" s="58"/>
      <c r="J5037" s="63"/>
    </row>
    <row r="5038" spans="1:10" hidden="1" outlineLevel="1" x14ac:dyDescent="0.2">
      <c r="A5038" s="55"/>
      <c r="B5038" s="77" t="s">
        <v>169</v>
      </c>
      <c r="C5038" s="78">
        <v>1</v>
      </c>
      <c r="D5038" s="78" t="s">
        <v>176</v>
      </c>
      <c r="E5038" s="57"/>
      <c r="F5038" s="57"/>
      <c r="G5038" s="57"/>
      <c r="H5038" s="57"/>
      <c r="I5038" s="58"/>
      <c r="J5038" s="63"/>
    </row>
    <row r="5039" spans="1:10" hidden="1" outlineLevel="1" x14ac:dyDescent="0.2">
      <c r="A5039" s="55"/>
      <c r="B5039" s="77" t="s">
        <v>170</v>
      </c>
      <c r="C5039" s="78"/>
      <c r="D5039" s="78"/>
      <c r="E5039" s="57"/>
      <c r="F5039" s="57"/>
      <c r="G5039" s="57"/>
      <c r="H5039" s="57"/>
      <c r="I5039" s="58"/>
      <c r="J5039" s="63"/>
    </row>
    <row r="5040" spans="1:10" hidden="1" outlineLevel="1" x14ac:dyDescent="0.2">
      <c r="B5040" s="76" t="s">
        <v>1203</v>
      </c>
      <c r="C5040" s="78">
        <v>1.1200000000000001</v>
      </c>
      <c r="D5040" s="61" t="s">
        <v>176</v>
      </c>
      <c r="E5040" s="79">
        <v>1427.97</v>
      </c>
      <c r="F5040" s="79">
        <v>257.02999999999997</v>
      </c>
      <c r="G5040" s="79">
        <f t="shared" ref="G5040:G5046" si="152">ROUND((C5040*(E5040)),2)</f>
        <v>1599.33</v>
      </c>
      <c r="H5040" s="79">
        <f t="shared" ref="H5040:H5046" si="153">ROUND((C5040*(F5040)),2)</f>
        <v>287.87</v>
      </c>
    </row>
    <row r="5041" spans="1:10" hidden="1" outlineLevel="1" x14ac:dyDescent="0.2">
      <c r="A5041" s="55"/>
      <c r="B5041" s="76" t="s">
        <v>1191</v>
      </c>
      <c r="C5041" s="78">
        <v>0.14000000000000001</v>
      </c>
      <c r="D5041" s="61" t="s">
        <v>184</v>
      </c>
      <c r="E5041" s="79">
        <v>218.64</v>
      </c>
      <c r="F5041" s="79">
        <v>39.36</v>
      </c>
      <c r="G5041" s="79">
        <f t="shared" si="152"/>
        <v>30.61</v>
      </c>
      <c r="H5041" s="79">
        <f t="shared" si="153"/>
        <v>5.51</v>
      </c>
      <c r="I5041" s="58"/>
      <c r="J5041" s="63"/>
    </row>
    <row r="5042" spans="1:10" hidden="1" outlineLevel="1" x14ac:dyDescent="0.2">
      <c r="A5042" s="55"/>
      <c r="B5042" s="76" t="s">
        <v>1192</v>
      </c>
      <c r="C5042" s="78">
        <v>0.05</v>
      </c>
      <c r="D5042" s="61" t="s">
        <v>184</v>
      </c>
      <c r="E5042" s="79">
        <v>453.39</v>
      </c>
      <c r="F5042" s="79">
        <v>81.61</v>
      </c>
      <c r="G5042" s="79">
        <f t="shared" si="152"/>
        <v>22.67</v>
      </c>
      <c r="H5042" s="79">
        <f t="shared" si="153"/>
        <v>4.08</v>
      </c>
      <c r="I5042" s="58"/>
      <c r="J5042" s="63"/>
    </row>
    <row r="5043" spans="1:10" hidden="1" outlineLevel="1" x14ac:dyDescent="0.2">
      <c r="B5043" s="76" t="s">
        <v>1035</v>
      </c>
      <c r="C5043" s="85">
        <v>3.0000000000000001E-3</v>
      </c>
      <c r="D5043" s="61" t="s">
        <v>184</v>
      </c>
      <c r="E5043" s="79">
        <v>1016.95</v>
      </c>
      <c r="F5043" s="79">
        <v>183.05</v>
      </c>
      <c r="G5043" s="79">
        <f t="shared" si="152"/>
        <v>3.05</v>
      </c>
      <c r="H5043" s="79">
        <f t="shared" si="153"/>
        <v>0.55000000000000004</v>
      </c>
    </row>
    <row r="5044" spans="1:10" hidden="1" outlineLevel="1" x14ac:dyDescent="0.2">
      <c r="B5044" s="76" t="s">
        <v>1193</v>
      </c>
      <c r="C5044" s="78">
        <v>0.05</v>
      </c>
      <c r="D5044" s="61" t="s">
        <v>182</v>
      </c>
      <c r="E5044" s="79">
        <v>127.12</v>
      </c>
      <c r="F5044" s="79">
        <v>22.88</v>
      </c>
      <c r="G5044" s="79">
        <f t="shared" si="152"/>
        <v>6.36</v>
      </c>
      <c r="H5044" s="79">
        <f t="shared" si="153"/>
        <v>1.1399999999999999</v>
      </c>
    </row>
    <row r="5045" spans="1:10" hidden="1" outlineLevel="1" x14ac:dyDescent="0.2">
      <c r="B5045" s="76" t="s">
        <v>1036</v>
      </c>
      <c r="C5045" s="78">
        <v>4.5</v>
      </c>
      <c r="D5045" s="61" t="s">
        <v>158</v>
      </c>
      <c r="E5045" s="79">
        <v>29.66</v>
      </c>
      <c r="F5045" s="79">
        <v>5.34</v>
      </c>
      <c r="G5045" s="79">
        <f t="shared" si="152"/>
        <v>133.47</v>
      </c>
      <c r="H5045" s="79">
        <f t="shared" si="153"/>
        <v>24.03</v>
      </c>
    </row>
    <row r="5046" spans="1:10" hidden="1" outlineLevel="1" x14ac:dyDescent="0.2">
      <c r="B5046" s="76" t="s">
        <v>1194</v>
      </c>
      <c r="C5046" s="78">
        <v>0.05</v>
      </c>
      <c r="D5046" s="61" t="s">
        <v>184</v>
      </c>
      <c r="E5046" s="79">
        <v>271.19</v>
      </c>
      <c r="F5046" s="79">
        <v>48.81</v>
      </c>
      <c r="G5046" s="79">
        <f t="shared" si="152"/>
        <v>13.56</v>
      </c>
      <c r="H5046" s="79">
        <f t="shared" si="153"/>
        <v>2.44</v>
      </c>
    </row>
    <row r="5047" spans="1:10" hidden="1" outlineLevel="1" x14ac:dyDescent="0.2">
      <c r="B5047" s="76" t="s">
        <v>1195</v>
      </c>
      <c r="C5047" s="78">
        <v>1</v>
      </c>
      <c r="D5047" s="61" t="s">
        <v>172</v>
      </c>
      <c r="E5047" s="79">
        <v>56.62</v>
      </c>
      <c r="F5047" s="79">
        <v>0</v>
      </c>
      <c r="G5047" s="79">
        <f>+E5047</f>
        <v>56.62</v>
      </c>
      <c r="H5047" s="79">
        <v>0</v>
      </c>
    </row>
    <row r="5048" spans="1:10" hidden="1" outlineLevel="1" x14ac:dyDescent="0.2">
      <c r="B5048" s="77" t="s">
        <v>697</v>
      </c>
      <c r="C5048" s="78"/>
      <c r="D5048" s="61"/>
      <c r="E5048" s="79"/>
      <c r="F5048" s="79"/>
      <c r="G5048" s="79"/>
      <c r="H5048" s="79"/>
    </row>
    <row r="5049" spans="1:10" hidden="1" outlineLevel="1" x14ac:dyDescent="0.2">
      <c r="B5049" s="76" t="s">
        <v>1204</v>
      </c>
      <c r="C5049" s="78">
        <v>1</v>
      </c>
      <c r="D5049" s="61" t="s">
        <v>176</v>
      </c>
      <c r="E5049" s="79">
        <v>568.79</v>
      </c>
      <c r="F5049" s="79">
        <v>0</v>
      </c>
      <c r="G5049" s="79">
        <f>ROUND((C5049*(E5049)),2)</f>
        <v>568.79</v>
      </c>
      <c r="H5049" s="79">
        <f>ROUND((C5049*(F5049)),2)</f>
        <v>0</v>
      </c>
    </row>
    <row r="5050" spans="1:10" hidden="1" outlineLevel="1" x14ac:dyDescent="0.2">
      <c r="B5050" s="76" t="s">
        <v>174</v>
      </c>
      <c r="C5050" s="78"/>
      <c r="D5050" s="78"/>
      <c r="E5050" s="79"/>
      <c r="F5050" s="79"/>
      <c r="G5050" s="79">
        <f>SUM(G5040:G5049)</f>
        <v>2434.4599999999996</v>
      </c>
      <c r="H5050" s="79">
        <f>SUM(H5040:H5049)</f>
        <v>325.61999999999995</v>
      </c>
      <c r="I5050" s="79">
        <f>SUM(G5050:H5050)</f>
        <v>2760.0799999999995</v>
      </c>
    </row>
    <row r="5051" spans="1:10" collapsed="1" x14ac:dyDescent="0.2"/>
    <row r="5052" spans="1:10" x14ac:dyDescent="0.2">
      <c r="A5052" s="67">
        <v>124</v>
      </c>
      <c r="B5052" s="68" t="s">
        <v>1205</v>
      </c>
      <c r="C5052" s="69"/>
      <c r="D5052" s="69"/>
      <c r="E5052" s="69"/>
      <c r="F5052" s="69"/>
      <c r="G5052" s="69"/>
      <c r="H5052" s="69"/>
      <c r="I5052" s="69"/>
      <c r="J5052" s="70"/>
    </row>
    <row r="5053" spans="1:10" x14ac:dyDescent="0.2">
      <c r="A5053" s="71">
        <f>+A5052+0.01</f>
        <v>124.01</v>
      </c>
      <c r="B5053" s="72" t="s">
        <v>1206</v>
      </c>
      <c r="C5053" s="73">
        <v>1</v>
      </c>
      <c r="D5053" s="73" t="s">
        <v>176</v>
      </c>
      <c r="E5053" s="74"/>
      <c r="F5053" s="74"/>
      <c r="G5053" s="74">
        <f>+G5062/C5055</f>
        <v>710.03</v>
      </c>
      <c r="H5053" s="74">
        <f>+H5062/C5055</f>
        <v>74.39</v>
      </c>
      <c r="I5053" s="75">
        <f>+H5053+G5053</f>
        <v>784.42</v>
      </c>
      <c r="J5053" s="66" t="s">
        <v>167</v>
      </c>
    </row>
    <row r="5054" spans="1:10" hidden="1" outlineLevel="1" x14ac:dyDescent="0.2">
      <c r="A5054" s="55"/>
      <c r="B5054" s="76" t="s">
        <v>1207</v>
      </c>
      <c r="C5054" s="56"/>
      <c r="D5054" s="56"/>
      <c r="E5054" s="57"/>
      <c r="F5054" s="57"/>
      <c r="G5054" s="57"/>
      <c r="H5054" s="57"/>
      <c r="I5054" s="58"/>
      <c r="J5054" s="63"/>
    </row>
    <row r="5055" spans="1:10" hidden="1" outlineLevel="1" x14ac:dyDescent="0.2">
      <c r="A5055" s="55"/>
      <c r="B5055" s="77" t="s">
        <v>169</v>
      </c>
      <c r="C5055" s="78">
        <v>1</v>
      </c>
      <c r="D5055" s="78" t="s">
        <v>176</v>
      </c>
      <c r="E5055" s="57"/>
      <c r="F5055" s="57"/>
      <c r="G5055" s="57"/>
      <c r="H5055" s="57"/>
      <c r="I5055" s="58"/>
      <c r="J5055" s="63"/>
    </row>
    <row r="5056" spans="1:10" hidden="1" outlineLevel="1" x14ac:dyDescent="0.2">
      <c r="A5056" s="55"/>
      <c r="B5056" s="77" t="s">
        <v>170</v>
      </c>
      <c r="C5056" s="78"/>
      <c r="D5056" s="78"/>
      <c r="E5056" s="57"/>
      <c r="F5056" s="57"/>
      <c r="G5056" s="57"/>
      <c r="H5056" s="57"/>
      <c r="I5056" s="58"/>
      <c r="J5056" s="63"/>
    </row>
    <row r="5057" spans="1:10" hidden="1" outlineLevel="1" x14ac:dyDescent="0.2">
      <c r="A5057" s="55"/>
      <c r="B5057" s="76" t="s">
        <v>1208</v>
      </c>
      <c r="C5057" s="85">
        <f>ROUND((0.05*1.1),3)</f>
        <v>5.5E-2</v>
      </c>
      <c r="D5057" s="61" t="s">
        <v>196</v>
      </c>
      <c r="E5057" s="79">
        <v>7254.94</v>
      </c>
      <c r="F5057" s="79">
        <v>1232.3500000000001</v>
      </c>
      <c r="G5057" s="79">
        <f>ROUND((C5057*(E5057)),2)</f>
        <v>399.02</v>
      </c>
      <c r="H5057" s="79">
        <f>ROUND((C5057*(F5057)),2)</f>
        <v>67.78</v>
      </c>
      <c r="I5057" s="58"/>
      <c r="J5057" s="63"/>
    </row>
    <row r="5058" spans="1:10" hidden="1" outlineLevel="1" x14ac:dyDescent="0.2">
      <c r="B5058" s="76" t="s">
        <v>1209</v>
      </c>
      <c r="C5058" s="78">
        <v>0.33329999999999999</v>
      </c>
      <c r="D5058" s="61" t="s">
        <v>204</v>
      </c>
      <c r="E5058" s="79">
        <v>110.17</v>
      </c>
      <c r="F5058" s="79">
        <v>19.829999999999998</v>
      </c>
      <c r="G5058" s="79">
        <f>ROUND((C5058*(E5058)),2)</f>
        <v>36.72</v>
      </c>
      <c r="H5058" s="79">
        <f>ROUND((C5058*(F5058)),2)</f>
        <v>6.61</v>
      </c>
    </row>
    <row r="5059" spans="1:10" hidden="1" outlineLevel="1" x14ac:dyDescent="0.2">
      <c r="A5059" s="55"/>
      <c r="B5059" s="77" t="s">
        <v>1210</v>
      </c>
      <c r="C5059" s="78"/>
      <c r="D5059" s="78"/>
      <c r="E5059" s="57"/>
      <c r="F5059" s="57"/>
      <c r="G5059" s="57"/>
      <c r="H5059" s="57"/>
      <c r="I5059" s="58"/>
      <c r="J5059" s="63"/>
    </row>
    <row r="5060" spans="1:10" hidden="1" outlineLevel="1" x14ac:dyDescent="0.2">
      <c r="B5060" s="76" t="s">
        <v>1211</v>
      </c>
      <c r="C5060" s="78">
        <v>1</v>
      </c>
      <c r="D5060" s="61" t="s">
        <v>176</v>
      </c>
      <c r="E5060" s="79">
        <v>169.26</v>
      </c>
      <c r="F5060" s="79">
        <v>0</v>
      </c>
      <c r="G5060" s="79">
        <f>ROUND((C5060*(E5060)),2)</f>
        <v>169.26</v>
      </c>
      <c r="H5060" s="79">
        <f>ROUND((C5060*(F5060)),2)</f>
        <v>0</v>
      </c>
    </row>
    <row r="5061" spans="1:10" hidden="1" outlineLevel="1" x14ac:dyDescent="0.2">
      <c r="B5061" s="76" t="s">
        <v>1212</v>
      </c>
      <c r="C5061" s="78">
        <v>0.1</v>
      </c>
      <c r="D5061" s="61" t="s">
        <v>189</v>
      </c>
      <c r="E5061" s="79">
        <v>1050.28</v>
      </c>
      <c r="F5061" s="79">
        <v>0</v>
      </c>
      <c r="G5061" s="79">
        <f>ROUND((C5061*(E5061)),2)</f>
        <v>105.03</v>
      </c>
      <c r="H5061" s="79">
        <f>ROUND((C5061*(F5061)),2)</f>
        <v>0</v>
      </c>
    </row>
    <row r="5062" spans="1:10" hidden="1" outlineLevel="1" x14ac:dyDescent="0.2">
      <c r="B5062" s="76" t="s">
        <v>174</v>
      </c>
      <c r="C5062" s="78"/>
      <c r="D5062" s="78"/>
      <c r="E5062" s="79"/>
      <c r="F5062" s="79"/>
      <c r="G5062" s="79">
        <f>SUM(G5057:G5061)</f>
        <v>710.03</v>
      </c>
      <c r="H5062" s="79">
        <f>SUM(H5057:H5061)</f>
        <v>74.39</v>
      </c>
      <c r="I5062" s="79">
        <f>SUM(G5062:H5062)</f>
        <v>784.42</v>
      </c>
    </row>
    <row r="5063" spans="1:10" collapsed="1" x14ac:dyDescent="0.2"/>
    <row r="5064" spans="1:10" x14ac:dyDescent="0.2">
      <c r="A5064" s="71">
        <f>+A5053+0.01</f>
        <v>124.02000000000001</v>
      </c>
      <c r="B5064" s="72" t="s">
        <v>1213</v>
      </c>
      <c r="C5064" s="73">
        <v>1</v>
      </c>
      <c r="D5064" s="73" t="s">
        <v>176</v>
      </c>
      <c r="E5064" s="74"/>
      <c r="F5064" s="74"/>
      <c r="G5064" s="74">
        <f>+G5073/C5066</f>
        <v>550.41999999999996</v>
      </c>
      <c r="H5064" s="74">
        <f>+H5073/C5066</f>
        <v>47.28</v>
      </c>
      <c r="I5064" s="75">
        <f>+H5064+G5064</f>
        <v>597.69999999999993</v>
      </c>
      <c r="J5064" s="66" t="s">
        <v>167</v>
      </c>
    </row>
    <row r="5065" spans="1:10" hidden="1" outlineLevel="1" x14ac:dyDescent="0.2">
      <c r="A5065" s="55"/>
      <c r="B5065" s="76" t="s">
        <v>1214</v>
      </c>
      <c r="C5065" s="56"/>
      <c r="D5065" s="56"/>
      <c r="E5065" s="57"/>
      <c r="F5065" s="57"/>
      <c r="G5065" s="57"/>
      <c r="H5065" s="57"/>
      <c r="I5065" s="58"/>
      <c r="J5065" s="63"/>
    </row>
    <row r="5066" spans="1:10" hidden="1" outlineLevel="1" x14ac:dyDescent="0.2">
      <c r="A5066" s="55"/>
      <c r="B5066" s="77" t="s">
        <v>169</v>
      </c>
      <c r="C5066" s="78">
        <v>1</v>
      </c>
      <c r="D5066" s="78" t="s">
        <v>176</v>
      </c>
      <c r="E5066" s="57"/>
      <c r="F5066" s="57"/>
      <c r="G5066" s="57"/>
      <c r="H5066" s="57"/>
      <c r="I5066" s="58"/>
      <c r="J5066" s="63"/>
    </row>
    <row r="5067" spans="1:10" hidden="1" outlineLevel="1" x14ac:dyDescent="0.2">
      <c r="A5067" s="55"/>
      <c r="B5067" s="77" t="s">
        <v>170</v>
      </c>
      <c r="C5067" s="78"/>
      <c r="D5067" s="78"/>
      <c r="E5067" s="57"/>
      <c r="F5067" s="57"/>
      <c r="G5067" s="57"/>
      <c r="H5067" s="57"/>
      <c r="I5067" s="58"/>
      <c r="J5067" s="63"/>
    </row>
    <row r="5068" spans="1:10" hidden="1" outlineLevel="1" x14ac:dyDescent="0.2">
      <c r="A5068" s="55"/>
      <c r="B5068" s="76" t="s">
        <v>1215</v>
      </c>
      <c r="C5068" s="85">
        <f>ROUND((0.03*1.1),3)</f>
        <v>3.3000000000000002E-2</v>
      </c>
      <c r="D5068" s="61" t="s">
        <v>196</v>
      </c>
      <c r="E5068" s="79">
        <v>7254.94</v>
      </c>
      <c r="F5068" s="79">
        <v>1232.3500000000001</v>
      </c>
      <c r="G5068" s="79">
        <f>ROUND((C5068*(E5068)),2)</f>
        <v>239.41</v>
      </c>
      <c r="H5068" s="79">
        <f>ROUND((C5068*(F5068)),2)</f>
        <v>40.67</v>
      </c>
      <c r="I5068" s="58"/>
      <c r="J5068" s="63"/>
    </row>
    <row r="5069" spans="1:10" hidden="1" outlineLevel="1" x14ac:dyDescent="0.2">
      <c r="B5069" s="76" t="s">
        <v>1209</v>
      </c>
      <c r="C5069" s="78">
        <v>0.33329999999999999</v>
      </c>
      <c r="D5069" s="61" t="s">
        <v>204</v>
      </c>
      <c r="E5069" s="79">
        <v>110.17</v>
      </c>
      <c r="F5069" s="79">
        <v>19.829999999999998</v>
      </c>
      <c r="G5069" s="79">
        <f>ROUND((C5069*(E5069)),2)</f>
        <v>36.72</v>
      </c>
      <c r="H5069" s="79">
        <f>ROUND((C5069*(F5069)),2)</f>
        <v>6.61</v>
      </c>
    </row>
    <row r="5070" spans="1:10" hidden="1" outlineLevel="1" x14ac:dyDescent="0.2">
      <c r="A5070" s="55"/>
      <c r="B5070" s="77" t="s">
        <v>1210</v>
      </c>
      <c r="C5070" s="78"/>
      <c r="D5070" s="78"/>
      <c r="E5070" s="57"/>
      <c r="F5070" s="57"/>
      <c r="G5070" s="57"/>
      <c r="H5070" s="57"/>
      <c r="I5070" s="58"/>
      <c r="J5070" s="63"/>
    </row>
    <row r="5071" spans="1:10" hidden="1" outlineLevel="1" x14ac:dyDescent="0.2">
      <c r="B5071" s="76" t="s">
        <v>1211</v>
      </c>
      <c r="C5071" s="78">
        <v>1</v>
      </c>
      <c r="D5071" s="61" t="s">
        <v>176</v>
      </c>
      <c r="E5071" s="79">
        <v>169.26</v>
      </c>
      <c r="F5071" s="79">
        <v>0</v>
      </c>
      <c r="G5071" s="79">
        <f>ROUND((C5071*(E5071)),2)</f>
        <v>169.26</v>
      </c>
      <c r="H5071" s="79">
        <f>ROUND((C5071*(F5071)),2)</f>
        <v>0</v>
      </c>
    </row>
    <row r="5072" spans="1:10" hidden="1" outlineLevel="1" x14ac:dyDescent="0.2">
      <c r="B5072" s="76" t="s">
        <v>1212</v>
      </c>
      <c r="C5072" s="78">
        <v>0.1</v>
      </c>
      <c r="D5072" s="61" t="s">
        <v>189</v>
      </c>
      <c r="E5072" s="79">
        <v>1050.28</v>
      </c>
      <c r="F5072" s="79">
        <v>0</v>
      </c>
      <c r="G5072" s="79">
        <f>ROUND((C5072*(E5072)),2)</f>
        <v>105.03</v>
      </c>
      <c r="H5072" s="79">
        <f>ROUND((C5072*(F5072)),2)</f>
        <v>0</v>
      </c>
    </row>
    <row r="5073" spans="1:10" hidden="1" outlineLevel="1" x14ac:dyDescent="0.2">
      <c r="B5073" s="76" t="s">
        <v>174</v>
      </c>
      <c r="C5073" s="78"/>
      <c r="D5073" s="78"/>
      <c r="E5073" s="79"/>
      <c r="F5073" s="79"/>
      <c r="G5073" s="79">
        <f>SUM(G5068:G5072)</f>
        <v>550.41999999999996</v>
      </c>
      <c r="H5073" s="79">
        <f>SUM(H5068:H5072)</f>
        <v>47.28</v>
      </c>
      <c r="I5073" s="79">
        <f>SUM(G5073:H5073)</f>
        <v>597.69999999999993</v>
      </c>
    </row>
    <row r="5074" spans="1:10" collapsed="1" x14ac:dyDescent="0.2"/>
    <row r="5075" spans="1:10" x14ac:dyDescent="0.2">
      <c r="A5075" s="71">
        <f>+A5064+0.01</f>
        <v>124.03000000000002</v>
      </c>
      <c r="B5075" s="72" t="s">
        <v>1216</v>
      </c>
      <c r="C5075" s="73">
        <v>1</v>
      </c>
      <c r="D5075" s="73" t="s">
        <v>255</v>
      </c>
      <c r="E5075" s="74"/>
      <c r="F5075" s="74"/>
      <c r="G5075" s="74">
        <f>+G5083/C5077</f>
        <v>187.48000000000002</v>
      </c>
      <c r="H5075" s="74">
        <f>+H5083/C5077</f>
        <v>12.94</v>
      </c>
      <c r="I5075" s="75">
        <f>+H5075+G5075</f>
        <v>200.42000000000002</v>
      </c>
      <c r="J5075" s="66" t="s">
        <v>167</v>
      </c>
    </row>
    <row r="5076" spans="1:10" hidden="1" outlineLevel="1" x14ac:dyDescent="0.2">
      <c r="A5076" s="55"/>
      <c r="B5076" s="76" t="s">
        <v>1217</v>
      </c>
      <c r="C5076" s="56"/>
      <c r="D5076" s="56"/>
      <c r="E5076" s="57"/>
      <c r="F5076" s="57"/>
      <c r="G5076" s="57"/>
      <c r="H5076" s="57"/>
      <c r="I5076" s="58"/>
      <c r="J5076" s="63"/>
    </row>
    <row r="5077" spans="1:10" hidden="1" outlineLevel="1" x14ac:dyDescent="0.2">
      <c r="A5077" s="55"/>
      <c r="B5077" s="77" t="s">
        <v>169</v>
      </c>
      <c r="C5077" s="78">
        <v>1</v>
      </c>
      <c r="D5077" s="78" t="s">
        <v>255</v>
      </c>
      <c r="E5077" s="57"/>
      <c r="F5077" s="57"/>
      <c r="G5077" s="57"/>
      <c r="H5077" s="57"/>
      <c r="I5077" s="58"/>
      <c r="J5077" s="63"/>
    </row>
    <row r="5078" spans="1:10" hidden="1" outlineLevel="1" x14ac:dyDescent="0.2">
      <c r="A5078" s="55"/>
      <c r="B5078" s="77" t="s">
        <v>170</v>
      </c>
      <c r="C5078" s="78"/>
      <c r="D5078" s="78"/>
      <c r="E5078" s="57"/>
      <c r="F5078" s="57"/>
      <c r="G5078" s="57"/>
      <c r="H5078" s="57"/>
      <c r="I5078" s="58"/>
      <c r="J5078" s="63"/>
    </row>
    <row r="5079" spans="1:10" hidden="1" outlineLevel="1" x14ac:dyDescent="0.2">
      <c r="A5079" s="55"/>
      <c r="B5079" s="76" t="s">
        <v>1218</v>
      </c>
      <c r="C5079" s="78">
        <v>1.0500000000000001E-2</v>
      </c>
      <c r="D5079" s="61" t="s">
        <v>196</v>
      </c>
      <c r="E5079" s="79">
        <v>7254.94</v>
      </c>
      <c r="F5079" s="79">
        <v>1232.3500000000001</v>
      </c>
      <c r="G5079" s="79">
        <f>ROUND((C5079*(E5079)),2)</f>
        <v>76.180000000000007</v>
      </c>
      <c r="H5079" s="79">
        <f>ROUND((C5079*(F5079)),2)</f>
        <v>12.94</v>
      </c>
      <c r="I5079" s="58"/>
      <c r="J5079" s="63"/>
    </row>
    <row r="5080" spans="1:10" hidden="1" outlineLevel="1" x14ac:dyDescent="0.2">
      <c r="A5080" s="55"/>
      <c r="B5080" s="77" t="s">
        <v>1210</v>
      </c>
      <c r="C5080" s="78"/>
      <c r="D5080" s="78"/>
      <c r="E5080" s="57"/>
      <c r="F5080" s="57"/>
      <c r="G5080" s="57"/>
      <c r="H5080" s="57"/>
      <c r="I5080" s="58"/>
      <c r="J5080" s="63"/>
    </row>
    <row r="5081" spans="1:10" hidden="1" outlineLevel="1" x14ac:dyDescent="0.2">
      <c r="B5081" s="76" t="s">
        <v>1219</v>
      </c>
      <c r="C5081" s="78">
        <v>1</v>
      </c>
      <c r="D5081" s="61" t="s">
        <v>255</v>
      </c>
      <c r="E5081" s="79">
        <v>90.29</v>
      </c>
      <c r="F5081" s="79">
        <v>0</v>
      </c>
      <c r="G5081" s="79">
        <f>ROUND((C5081*(E5081)),2)</f>
        <v>90.29</v>
      </c>
      <c r="H5081" s="79">
        <f>ROUND((C5081*(F5081)),2)</f>
        <v>0</v>
      </c>
    </row>
    <row r="5082" spans="1:10" hidden="1" outlineLevel="1" x14ac:dyDescent="0.2">
      <c r="B5082" s="76" t="s">
        <v>1212</v>
      </c>
      <c r="C5082" s="78">
        <v>0.02</v>
      </c>
      <c r="D5082" s="61" t="s">
        <v>189</v>
      </c>
      <c r="E5082" s="79">
        <v>1050.28</v>
      </c>
      <c r="F5082" s="79">
        <v>0</v>
      </c>
      <c r="G5082" s="79">
        <f>ROUND((C5082*(E5082)),2)</f>
        <v>21.01</v>
      </c>
      <c r="H5082" s="79">
        <f>ROUND((C5082*(F5082)),2)</f>
        <v>0</v>
      </c>
    </row>
    <row r="5083" spans="1:10" hidden="1" outlineLevel="1" x14ac:dyDescent="0.2">
      <c r="B5083" s="76" t="s">
        <v>174</v>
      </c>
      <c r="C5083" s="78"/>
      <c r="D5083" s="78"/>
      <c r="E5083" s="79"/>
      <c r="F5083" s="79"/>
      <c r="G5083" s="79">
        <f>SUM(G5079:G5082)</f>
        <v>187.48000000000002</v>
      </c>
      <c r="H5083" s="79">
        <f>SUM(H5079:H5082)</f>
        <v>12.94</v>
      </c>
      <c r="I5083" s="79">
        <f>SUM(G5083:H5083)</f>
        <v>200.42000000000002</v>
      </c>
    </row>
    <row r="5084" spans="1:10" collapsed="1" x14ac:dyDescent="0.2"/>
    <row r="5085" spans="1:10" ht="24" x14ac:dyDescent="0.2">
      <c r="A5085" s="71">
        <v>124.04</v>
      </c>
      <c r="B5085" s="72" t="s">
        <v>1220</v>
      </c>
      <c r="C5085" s="73">
        <v>1</v>
      </c>
      <c r="D5085" s="73" t="s">
        <v>176</v>
      </c>
      <c r="E5085" s="74"/>
      <c r="F5085" s="74"/>
      <c r="G5085" s="74">
        <f>+G5098/C5087</f>
        <v>2120.1899999999996</v>
      </c>
      <c r="H5085" s="74">
        <f>+H5098/C5087</f>
        <v>257.96999999999997</v>
      </c>
      <c r="I5085" s="75">
        <f>+H5085+G5085</f>
        <v>2378.1599999999994</v>
      </c>
      <c r="J5085" s="66" t="s">
        <v>167</v>
      </c>
    </row>
    <row r="5086" spans="1:10" hidden="1" outlineLevel="1" x14ac:dyDescent="0.2">
      <c r="A5086" s="55"/>
      <c r="B5086" s="76" t="s">
        <v>1221</v>
      </c>
      <c r="C5086" s="56"/>
      <c r="D5086" s="56"/>
      <c r="E5086" s="57"/>
      <c r="F5086" s="57"/>
      <c r="G5086" s="57"/>
      <c r="H5086" s="57"/>
      <c r="I5086" s="58"/>
      <c r="J5086" s="63"/>
    </row>
    <row r="5087" spans="1:10" hidden="1" outlineLevel="1" x14ac:dyDescent="0.2">
      <c r="A5087" s="55"/>
      <c r="B5087" s="77" t="s">
        <v>169</v>
      </c>
      <c r="C5087" s="78">
        <v>1</v>
      </c>
      <c r="D5087" s="78" t="s">
        <v>176</v>
      </c>
      <c r="E5087" s="57"/>
      <c r="F5087" s="57"/>
      <c r="G5087" s="57"/>
      <c r="H5087" s="57"/>
      <c r="I5087" s="58"/>
      <c r="J5087" s="63"/>
    </row>
    <row r="5088" spans="1:10" hidden="1" outlineLevel="1" x14ac:dyDescent="0.2">
      <c r="A5088" s="55"/>
      <c r="B5088" s="77" t="s">
        <v>170</v>
      </c>
      <c r="C5088" s="78"/>
      <c r="D5088" s="78"/>
      <c r="E5088" s="57"/>
      <c r="F5088" s="57"/>
      <c r="G5088" s="57"/>
      <c r="H5088" s="57"/>
      <c r="I5088" s="58"/>
      <c r="J5088" s="63"/>
    </row>
    <row r="5089" spans="1:10" hidden="1" outlineLevel="1" x14ac:dyDescent="0.2">
      <c r="A5089" s="55"/>
      <c r="B5089" s="76" t="s">
        <v>1222</v>
      </c>
      <c r="C5089" s="78">
        <f>ROUND((7.27*1.2),2)</f>
        <v>8.7200000000000006</v>
      </c>
      <c r="D5089" s="61" t="s">
        <v>204</v>
      </c>
      <c r="E5089" s="79">
        <v>122.88</v>
      </c>
      <c r="F5089" s="79">
        <v>22.12</v>
      </c>
      <c r="G5089" s="79">
        <f>ROUND((C5089*(E5089)),2)</f>
        <v>1071.51</v>
      </c>
      <c r="H5089" s="79">
        <f>ROUND((C5089*(F5089)),2)</f>
        <v>192.89</v>
      </c>
      <c r="I5089" s="58"/>
      <c r="J5089" s="63"/>
    </row>
    <row r="5090" spans="1:10" hidden="1" outlineLevel="1" x14ac:dyDescent="0.2">
      <c r="A5090" s="55"/>
      <c r="B5090" s="76" t="s">
        <v>1223</v>
      </c>
      <c r="C5090" s="78">
        <f>ROUND((0.87*1.25),2)</f>
        <v>1.0900000000000001</v>
      </c>
      <c r="D5090" s="61" t="s">
        <v>158</v>
      </c>
      <c r="E5090" s="79">
        <v>275.42</v>
      </c>
      <c r="F5090" s="79">
        <v>49.58</v>
      </c>
      <c r="G5090" s="79">
        <f t="shared" ref="G5090:G5093" si="154">ROUND((C5090*(E5090)),2)</f>
        <v>300.20999999999998</v>
      </c>
      <c r="H5090" s="79">
        <f t="shared" ref="H5090:H5093" si="155">ROUND((C5090*(F5090)),2)</f>
        <v>54.04</v>
      </c>
      <c r="I5090" s="58"/>
      <c r="J5090" s="63"/>
    </row>
    <row r="5091" spans="1:10" hidden="1" outlineLevel="1" x14ac:dyDescent="0.2">
      <c r="A5091" s="55"/>
      <c r="B5091" s="76" t="s">
        <v>1224</v>
      </c>
      <c r="C5091" s="78">
        <f>ROUND((0.075*1.25),2)</f>
        <v>0.09</v>
      </c>
      <c r="D5091" s="61" t="s">
        <v>158</v>
      </c>
      <c r="E5091" s="79">
        <v>148.31</v>
      </c>
      <c r="F5091" s="79">
        <v>26.7</v>
      </c>
      <c r="G5091" s="79">
        <f t="shared" si="154"/>
        <v>13.35</v>
      </c>
      <c r="H5091" s="79">
        <f t="shared" si="155"/>
        <v>2.4</v>
      </c>
      <c r="I5091" s="58"/>
      <c r="J5091" s="63"/>
    </row>
    <row r="5092" spans="1:10" hidden="1" outlineLevel="1" x14ac:dyDescent="0.2">
      <c r="A5092" s="55"/>
      <c r="B5092" s="76" t="s">
        <v>562</v>
      </c>
      <c r="C5092" s="78">
        <f>ROUND((0.54),2)</f>
        <v>0.54</v>
      </c>
      <c r="D5092" s="61" t="s">
        <v>182</v>
      </c>
      <c r="E5092" s="79">
        <v>55.08</v>
      </c>
      <c r="F5092" s="79">
        <v>9.91</v>
      </c>
      <c r="G5092" s="79">
        <f t="shared" si="154"/>
        <v>29.74</v>
      </c>
      <c r="H5092" s="79">
        <f t="shared" si="155"/>
        <v>5.35</v>
      </c>
      <c r="I5092" s="58"/>
      <c r="J5092" s="63"/>
    </row>
    <row r="5093" spans="1:10" hidden="1" outlineLevel="1" x14ac:dyDescent="0.2">
      <c r="A5093" s="55"/>
      <c r="B5093" s="76" t="s">
        <v>1225</v>
      </c>
      <c r="C5093" s="78">
        <f>ROUND((0.27),2)</f>
        <v>0.27</v>
      </c>
      <c r="D5093" s="61" t="s">
        <v>182</v>
      </c>
      <c r="E5093" s="79">
        <v>67.8</v>
      </c>
      <c r="F5093" s="79">
        <v>12.2</v>
      </c>
      <c r="G5093" s="79">
        <f t="shared" si="154"/>
        <v>18.309999999999999</v>
      </c>
      <c r="H5093" s="79">
        <f t="shared" si="155"/>
        <v>3.29</v>
      </c>
      <c r="I5093" s="58"/>
      <c r="J5093" s="63"/>
    </row>
    <row r="5094" spans="1:10" hidden="1" outlineLevel="1" x14ac:dyDescent="0.2">
      <c r="A5094" s="55"/>
      <c r="B5094" s="77" t="s">
        <v>1210</v>
      </c>
      <c r="C5094" s="78"/>
      <c r="D5094" s="78"/>
      <c r="E5094" s="57"/>
      <c r="F5094" s="57"/>
      <c r="G5094" s="57"/>
      <c r="H5094" s="57"/>
      <c r="I5094" s="58"/>
      <c r="J5094" s="63"/>
    </row>
    <row r="5095" spans="1:10" hidden="1" outlineLevel="1" x14ac:dyDescent="0.2">
      <c r="B5095" s="76" t="s">
        <v>1226</v>
      </c>
      <c r="C5095" s="78">
        <f>ROUND((7.27*1.2),2)</f>
        <v>8.7200000000000006</v>
      </c>
      <c r="D5095" s="61" t="s">
        <v>204</v>
      </c>
      <c r="E5095" s="79">
        <v>71.209999999999994</v>
      </c>
      <c r="F5095" s="79">
        <v>0</v>
      </c>
      <c r="G5095" s="79">
        <f>ROUND((C5095*(E5095)),2)</f>
        <v>620.95000000000005</v>
      </c>
      <c r="H5095" s="79">
        <f>ROUND((C5095*(F5095)),2)</f>
        <v>0</v>
      </c>
    </row>
    <row r="5096" spans="1:10" hidden="1" outlineLevel="1" x14ac:dyDescent="0.2">
      <c r="B5096" s="76" t="s">
        <v>1227</v>
      </c>
      <c r="C5096" s="78">
        <f>ROUND((0.87*1.25),2)</f>
        <v>1.0900000000000001</v>
      </c>
      <c r="D5096" s="61" t="s">
        <v>158</v>
      </c>
      <c r="E5096" s="79">
        <v>54.78</v>
      </c>
      <c r="F5096" s="79">
        <v>0</v>
      </c>
      <c r="G5096" s="79">
        <f>ROUND((C5096*(E5096)),2)</f>
        <v>59.71</v>
      </c>
      <c r="H5096" s="79">
        <f>ROUND((C5096*(F5096)),2)</f>
        <v>0</v>
      </c>
    </row>
    <row r="5097" spans="1:10" hidden="1" outlineLevel="1" x14ac:dyDescent="0.2">
      <c r="B5097" s="76" t="s">
        <v>1228</v>
      </c>
      <c r="C5097" s="78">
        <f>ROUND((0.075*1.25),2)</f>
        <v>0.09</v>
      </c>
      <c r="D5097" s="61" t="s">
        <v>158</v>
      </c>
      <c r="E5097" s="79">
        <v>71.209999999999994</v>
      </c>
      <c r="F5097" s="79">
        <v>0</v>
      </c>
      <c r="G5097" s="79">
        <f>ROUND((C5097*(E5097)),2)</f>
        <v>6.41</v>
      </c>
      <c r="H5097" s="79">
        <f>ROUND((C5097*(F5097)),2)</f>
        <v>0</v>
      </c>
    </row>
    <row r="5098" spans="1:10" hidden="1" outlineLevel="1" x14ac:dyDescent="0.2">
      <c r="B5098" s="76" t="s">
        <v>174</v>
      </c>
      <c r="C5098" s="78"/>
      <c r="D5098" s="78"/>
      <c r="E5098" s="79"/>
      <c r="F5098" s="79"/>
      <c r="G5098" s="79">
        <f>SUM(G5089:G5097)</f>
        <v>2120.1899999999996</v>
      </c>
      <c r="H5098" s="79">
        <f>SUM(H5089:H5097)</f>
        <v>257.96999999999997</v>
      </c>
      <c r="I5098" s="79">
        <f>SUM(G5098:H5098)</f>
        <v>2378.1599999999994</v>
      </c>
    </row>
    <row r="5099" spans="1:10" collapsed="1" x14ac:dyDescent="0.2"/>
    <row r="5100" spans="1:10" ht="24" x14ac:dyDescent="0.2">
      <c r="A5100" s="71">
        <v>124.05</v>
      </c>
      <c r="B5100" s="72" t="s">
        <v>1229</v>
      </c>
      <c r="C5100" s="73">
        <v>1</v>
      </c>
      <c r="D5100" s="73" t="s">
        <v>176</v>
      </c>
      <c r="E5100" s="74"/>
      <c r="F5100" s="74"/>
      <c r="G5100" s="74">
        <f>+G5113/C5102</f>
        <v>2236.7599999999998</v>
      </c>
      <c r="H5100" s="74">
        <f>+H5113/C5102</f>
        <v>278.95000000000005</v>
      </c>
      <c r="I5100" s="75">
        <f>+H5100+G5100</f>
        <v>2515.71</v>
      </c>
      <c r="J5100" s="66" t="s">
        <v>167</v>
      </c>
    </row>
    <row r="5101" spans="1:10" hidden="1" outlineLevel="1" x14ac:dyDescent="0.2">
      <c r="A5101" s="55"/>
      <c r="B5101" s="76" t="s">
        <v>1221</v>
      </c>
      <c r="C5101" s="56"/>
      <c r="D5101" s="56"/>
      <c r="E5101" s="57"/>
      <c r="F5101" s="57"/>
      <c r="G5101" s="57"/>
      <c r="H5101" s="57"/>
      <c r="I5101" s="58"/>
      <c r="J5101" s="63"/>
    </row>
    <row r="5102" spans="1:10" hidden="1" outlineLevel="1" x14ac:dyDescent="0.2">
      <c r="A5102" s="55"/>
      <c r="B5102" s="77" t="s">
        <v>169</v>
      </c>
      <c r="C5102" s="78">
        <v>1</v>
      </c>
      <c r="D5102" s="78" t="s">
        <v>176</v>
      </c>
      <c r="E5102" s="57"/>
      <c r="F5102" s="57"/>
      <c r="G5102" s="57"/>
      <c r="H5102" s="57"/>
      <c r="I5102" s="58"/>
      <c r="J5102" s="63"/>
    </row>
    <row r="5103" spans="1:10" hidden="1" outlineLevel="1" x14ac:dyDescent="0.2">
      <c r="A5103" s="55"/>
      <c r="B5103" s="77" t="s">
        <v>170</v>
      </c>
      <c r="C5103" s="78"/>
      <c r="D5103" s="78"/>
      <c r="E5103" s="57"/>
      <c r="F5103" s="57"/>
      <c r="G5103" s="57"/>
      <c r="H5103" s="57"/>
      <c r="I5103" s="58"/>
      <c r="J5103" s="63"/>
    </row>
    <row r="5104" spans="1:10" hidden="1" outlineLevel="1" x14ac:dyDescent="0.2">
      <c r="A5104" s="55"/>
      <c r="B5104" s="76" t="s">
        <v>1222</v>
      </c>
      <c r="C5104" s="78">
        <f>ROUND((7.27*1.2),2)</f>
        <v>8.7200000000000006</v>
      </c>
      <c r="D5104" s="61" t="s">
        <v>204</v>
      </c>
      <c r="E5104" s="79">
        <v>122.88</v>
      </c>
      <c r="F5104" s="79">
        <v>22.12</v>
      </c>
      <c r="G5104" s="79">
        <f>ROUND((C5104*(E5104)),2)</f>
        <v>1071.51</v>
      </c>
      <c r="H5104" s="79">
        <f>ROUND((C5104*(F5104)),2)</f>
        <v>192.89</v>
      </c>
      <c r="I5104" s="58"/>
      <c r="J5104" s="63"/>
    </row>
    <row r="5105" spans="1:10" hidden="1" outlineLevel="1" x14ac:dyDescent="0.2">
      <c r="A5105" s="55"/>
      <c r="B5105" s="76" t="s">
        <v>1230</v>
      </c>
      <c r="C5105" s="78">
        <f>ROUND((0.87*1.25),2)</f>
        <v>1.0900000000000001</v>
      </c>
      <c r="D5105" s="61" t="s">
        <v>158</v>
      </c>
      <c r="E5105" s="79">
        <v>377.12</v>
      </c>
      <c r="F5105" s="79">
        <v>67.88</v>
      </c>
      <c r="G5105" s="79">
        <f t="shared" ref="G5105:G5108" si="156">ROUND((C5105*(E5105)),2)</f>
        <v>411.06</v>
      </c>
      <c r="H5105" s="79">
        <f t="shared" ref="H5105:H5108" si="157">ROUND((C5105*(F5105)),2)</f>
        <v>73.989999999999995</v>
      </c>
      <c r="I5105" s="58"/>
      <c r="J5105" s="63"/>
    </row>
    <row r="5106" spans="1:10" hidden="1" outlineLevel="1" x14ac:dyDescent="0.2">
      <c r="A5106" s="55"/>
      <c r="B5106" s="76" t="s">
        <v>1231</v>
      </c>
      <c r="C5106" s="78">
        <f>ROUND((0.075*1.25),2)</f>
        <v>0.09</v>
      </c>
      <c r="D5106" s="61" t="s">
        <v>158</v>
      </c>
      <c r="E5106" s="79">
        <v>211.86</v>
      </c>
      <c r="F5106" s="79">
        <v>38.130000000000003</v>
      </c>
      <c r="G5106" s="79">
        <f t="shared" si="156"/>
        <v>19.07</v>
      </c>
      <c r="H5106" s="79">
        <f t="shared" si="157"/>
        <v>3.43</v>
      </c>
      <c r="I5106" s="58"/>
      <c r="J5106" s="63"/>
    </row>
    <row r="5107" spans="1:10" hidden="1" outlineLevel="1" x14ac:dyDescent="0.2">
      <c r="A5107" s="55"/>
      <c r="B5107" s="76" t="s">
        <v>562</v>
      </c>
      <c r="C5107" s="78">
        <f>ROUND((0.54),2)</f>
        <v>0.54</v>
      </c>
      <c r="D5107" s="61" t="s">
        <v>182</v>
      </c>
      <c r="E5107" s="79">
        <v>55.08</v>
      </c>
      <c r="F5107" s="79">
        <v>9.91</v>
      </c>
      <c r="G5107" s="79">
        <f t="shared" si="156"/>
        <v>29.74</v>
      </c>
      <c r="H5107" s="79">
        <f t="shared" si="157"/>
        <v>5.35</v>
      </c>
      <c r="I5107" s="58"/>
      <c r="J5107" s="63"/>
    </row>
    <row r="5108" spans="1:10" hidden="1" outlineLevel="1" x14ac:dyDescent="0.2">
      <c r="A5108" s="55"/>
      <c r="B5108" s="76" t="s">
        <v>1225</v>
      </c>
      <c r="C5108" s="78">
        <f>ROUND((0.27),2)</f>
        <v>0.27</v>
      </c>
      <c r="D5108" s="61" t="s">
        <v>182</v>
      </c>
      <c r="E5108" s="79">
        <v>67.8</v>
      </c>
      <c r="F5108" s="79">
        <v>12.2</v>
      </c>
      <c r="G5108" s="79">
        <f t="shared" si="156"/>
        <v>18.309999999999999</v>
      </c>
      <c r="H5108" s="79">
        <f t="shared" si="157"/>
        <v>3.29</v>
      </c>
      <c r="I5108" s="58"/>
      <c r="J5108" s="63"/>
    </row>
    <row r="5109" spans="1:10" hidden="1" outlineLevel="1" x14ac:dyDescent="0.2">
      <c r="A5109" s="55"/>
      <c r="B5109" s="77" t="s">
        <v>1210</v>
      </c>
      <c r="C5109" s="78"/>
      <c r="D5109" s="78"/>
      <c r="E5109" s="57"/>
      <c r="F5109" s="57"/>
      <c r="G5109" s="57"/>
      <c r="H5109" s="57"/>
      <c r="I5109" s="58"/>
      <c r="J5109" s="63"/>
    </row>
    <row r="5110" spans="1:10" hidden="1" outlineLevel="1" x14ac:dyDescent="0.2">
      <c r="B5110" s="76" t="s">
        <v>1226</v>
      </c>
      <c r="C5110" s="78">
        <f>ROUND((7.27*1.2),2)</f>
        <v>8.7200000000000006</v>
      </c>
      <c r="D5110" s="61" t="s">
        <v>204</v>
      </c>
      <c r="E5110" s="79">
        <v>71.209999999999994</v>
      </c>
      <c r="F5110" s="79">
        <v>0</v>
      </c>
      <c r="G5110" s="79">
        <f>ROUND((C5110*(E5110)),2)</f>
        <v>620.95000000000005</v>
      </c>
      <c r="H5110" s="79">
        <f>ROUND((C5110*(F5110)),2)</f>
        <v>0</v>
      </c>
    </row>
    <row r="5111" spans="1:10" hidden="1" outlineLevel="1" x14ac:dyDescent="0.2">
      <c r="B5111" s="76" t="s">
        <v>1227</v>
      </c>
      <c r="C5111" s="78">
        <f>ROUND((0.87*1.25),2)</f>
        <v>1.0900000000000001</v>
      </c>
      <c r="D5111" s="61" t="s">
        <v>158</v>
      </c>
      <c r="E5111" s="79">
        <v>54.78</v>
      </c>
      <c r="F5111" s="79">
        <v>0</v>
      </c>
      <c r="G5111" s="79">
        <f>ROUND((C5111*(E5111)),2)</f>
        <v>59.71</v>
      </c>
      <c r="H5111" s="79">
        <f>ROUND((C5111*(F5111)),2)</f>
        <v>0</v>
      </c>
    </row>
    <row r="5112" spans="1:10" hidden="1" outlineLevel="1" x14ac:dyDescent="0.2">
      <c r="B5112" s="76" t="s">
        <v>1228</v>
      </c>
      <c r="C5112" s="78">
        <f>ROUND((0.075*1.25),2)</f>
        <v>0.09</v>
      </c>
      <c r="D5112" s="61" t="s">
        <v>158</v>
      </c>
      <c r="E5112" s="79">
        <v>71.209999999999994</v>
      </c>
      <c r="F5112" s="79">
        <v>0</v>
      </c>
      <c r="G5112" s="79">
        <f>ROUND((C5112*(E5112)),2)</f>
        <v>6.41</v>
      </c>
      <c r="H5112" s="79">
        <f>ROUND((C5112*(F5112)),2)</f>
        <v>0</v>
      </c>
    </row>
    <row r="5113" spans="1:10" hidden="1" outlineLevel="1" x14ac:dyDescent="0.2">
      <c r="B5113" s="76" t="s">
        <v>174</v>
      </c>
      <c r="C5113" s="78"/>
      <c r="D5113" s="78"/>
      <c r="E5113" s="79"/>
      <c r="F5113" s="79"/>
      <c r="G5113" s="79">
        <f>SUM(G5104:G5112)</f>
        <v>2236.7599999999998</v>
      </c>
      <c r="H5113" s="79">
        <f>SUM(H5104:H5112)</f>
        <v>278.95000000000005</v>
      </c>
      <c r="I5113" s="79">
        <f>SUM(G5113:H5113)</f>
        <v>2515.71</v>
      </c>
    </row>
    <row r="5114" spans="1:10" collapsed="1" x14ac:dyDescent="0.2"/>
    <row r="5115" spans="1:10" x14ac:dyDescent="0.2">
      <c r="A5115" s="67">
        <v>125</v>
      </c>
      <c r="B5115" s="68" t="s">
        <v>1232</v>
      </c>
      <c r="C5115" s="69"/>
      <c r="D5115" s="69"/>
      <c r="E5115" s="69"/>
      <c r="F5115" s="69"/>
      <c r="G5115" s="69"/>
      <c r="H5115" s="69"/>
      <c r="I5115" s="69"/>
      <c r="J5115" s="70"/>
    </row>
    <row r="5116" spans="1:10" x14ac:dyDescent="0.2">
      <c r="A5116" s="71">
        <f>+A5115+0.01</f>
        <v>125.01</v>
      </c>
      <c r="B5116" s="72" t="s">
        <v>1233</v>
      </c>
      <c r="C5116" s="73">
        <v>1</v>
      </c>
      <c r="D5116" s="73" t="s">
        <v>255</v>
      </c>
      <c r="E5116" s="74"/>
      <c r="F5116" s="74"/>
      <c r="G5116" s="74">
        <f>+G5130/C5118</f>
        <v>1743.3448000000001</v>
      </c>
      <c r="H5116" s="74">
        <f>+H5130/C5118</f>
        <v>174.14600000000002</v>
      </c>
      <c r="I5116" s="75">
        <f>+H5116+G5116</f>
        <v>1917.4908</v>
      </c>
      <c r="J5116" s="66" t="s">
        <v>167</v>
      </c>
    </row>
    <row r="5117" spans="1:10" hidden="1" outlineLevel="1" x14ac:dyDescent="0.2">
      <c r="A5117" s="55"/>
      <c r="B5117" s="77" t="s">
        <v>1234</v>
      </c>
      <c r="C5117" s="56"/>
      <c r="D5117" s="56"/>
      <c r="E5117" s="57"/>
      <c r="F5117" s="57"/>
      <c r="G5117" s="57"/>
      <c r="H5117" s="57"/>
      <c r="I5117" s="58"/>
      <c r="J5117" s="63"/>
    </row>
    <row r="5118" spans="1:10" hidden="1" outlineLevel="1" x14ac:dyDescent="0.2">
      <c r="A5118" s="55"/>
      <c r="B5118" s="77" t="s">
        <v>169</v>
      </c>
      <c r="C5118" s="78">
        <v>25</v>
      </c>
      <c r="D5118" s="78" t="s">
        <v>255</v>
      </c>
      <c r="E5118" s="57"/>
      <c r="F5118" s="57"/>
      <c r="G5118" s="57"/>
      <c r="H5118" s="57"/>
      <c r="I5118" s="58"/>
      <c r="J5118" s="63"/>
    </row>
    <row r="5119" spans="1:10" hidden="1" outlineLevel="1" x14ac:dyDescent="0.2">
      <c r="A5119" s="55"/>
      <c r="B5119" s="77" t="s">
        <v>170</v>
      </c>
      <c r="C5119" s="78"/>
      <c r="D5119" s="78"/>
      <c r="E5119" s="57"/>
      <c r="F5119" s="57"/>
      <c r="G5119" s="57"/>
      <c r="H5119" s="57"/>
      <c r="I5119" s="58"/>
      <c r="J5119" s="63"/>
    </row>
    <row r="5120" spans="1:10" hidden="1" outlineLevel="1" x14ac:dyDescent="0.2">
      <c r="B5120" s="60" t="s">
        <v>1235</v>
      </c>
      <c r="C5120" s="78">
        <v>80.06</v>
      </c>
      <c r="D5120" s="61" t="s">
        <v>1236</v>
      </c>
      <c r="E5120" s="79">
        <v>152.54</v>
      </c>
      <c r="F5120" s="79">
        <v>27.46</v>
      </c>
      <c r="G5120" s="79">
        <f t="shared" ref="G5120:G5127" si="158">ROUND((C5120*(E5120)),2)</f>
        <v>12212.35</v>
      </c>
      <c r="H5120" s="79">
        <f t="shared" ref="H5120:H5127" si="159">ROUND((C5120*(F5120)),2)</f>
        <v>2198.4499999999998</v>
      </c>
    </row>
    <row r="5121" spans="1:10" hidden="1" outlineLevel="1" x14ac:dyDescent="0.2">
      <c r="B5121" s="60" t="s">
        <v>1237</v>
      </c>
      <c r="C5121" s="78">
        <f>0.2*25</f>
        <v>5</v>
      </c>
      <c r="D5121" s="61" t="s">
        <v>158</v>
      </c>
      <c r="E5121" s="79">
        <v>623.09</v>
      </c>
      <c r="F5121" s="79">
        <v>112.16</v>
      </c>
      <c r="G5121" s="79">
        <f t="shared" si="158"/>
        <v>3115.45</v>
      </c>
      <c r="H5121" s="79">
        <f t="shared" si="159"/>
        <v>560.79999999999995</v>
      </c>
    </row>
    <row r="5122" spans="1:10" hidden="1" outlineLevel="1" x14ac:dyDescent="0.2">
      <c r="B5122" s="60" t="s">
        <v>1238</v>
      </c>
      <c r="C5122" s="78">
        <v>5</v>
      </c>
      <c r="D5122" s="61" t="s">
        <v>158</v>
      </c>
      <c r="E5122" s="79">
        <v>639.96</v>
      </c>
      <c r="F5122" s="79">
        <v>115.19</v>
      </c>
      <c r="G5122" s="79">
        <f t="shared" si="158"/>
        <v>3199.8</v>
      </c>
      <c r="H5122" s="79">
        <f t="shared" si="159"/>
        <v>575.95000000000005</v>
      </c>
    </row>
    <row r="5123" spans="1:10" hidden="1" outlineLevel="1" x14ac:dyDescent="0.2">
      <c r="B5123" s="60" t="s">
        <v>1239</v>
      </c>
      <c r="C5123" s="78">
        <v>2</v>
      </c>
      <c r="D5123" s="61" t="s">
        <v>158</v>
      </c>
      <c r="E5123" s="79">
        <v>35.590000000000003</v>
      </c>
      <c r="F5123" s="79">
        <v>6.41</v>
      </c>
      <c r="G5123" s="79">
        <f t="shared" si="158"/>
        <v>71.180000000000007</v>
      </c>
      <c r="H5123" s="79">
        <f t="shared" si="159"/>
        <v>12.82</v>
      </c>
    </row>
    <row r="5124" spans="1:10" hidden="1" outlineLevel="1" x14ac:dyDescent="0.2">
      <c r="B5124" s="60" t="s">
        <v>1240</v>
      </c>
      <c r="C5124" s="78">
        <v>10</v>
      </c>
      <c r="D5124" s="61" t="s">
        <v>158</v>
      </c>
      <c r="E5124" s="79">
        <v>19.489999999999998</v>
      </c>
      <c r="F5124" s="79">
        <v>3.51</v>
      </c>
      <c r="G5124" s="79">
        <f t="shared" si="158"/>
        <v>194.9</v>
      </c>
      <c r="H5124" s="79">
        <f t="shared" si="159"/>
        <v>35.1</v>
      </c>
    </row>
    <row r="5125" spans="1:10" hidden="1" outlineLevel="1" x14ac:dyDescent="0.2">
      <c r="B5125" s="60" t="s">
        <v>1241</v>
      </c>
      <c r="C5125" s="78">
        <f>+C5120*0.15</f>
        <v>12.009</v>
      </c>
      <c r="D5125" s="61" t="s">
        <v>563</v>
      </c>
      <c r="E5125" s="79">
        <v>131.36000000000001</v>
      </c>
      <c r="F5125" s="79">
        <v>23.64</v>
      </c>
      <c r="G5125" s="79">
        <f t="shared" si="158"/>
        <v>1577.5</v>
      </c>
      <c r="H5125" s="79">
        <f t="shared" si="159"/>
        <v>283.89</v>
      </c>
    </row>
    <row r="5126" spans="1:10" hidden="1" outlineLevel="1" x14ac:dyDescent="0.2">
      <c r="B5126" s="60" t="s">
        <v>1242</v>
      </c>
      <c r="C5126" s="78">
        <v>50</v>
      </c>
      <c r="D5126" s="61" t="s">
        <v>255</v>
      </c>
      <c r="E5126" s="79">
        <v>187.48000000000002</v>
      </c>
      <c r="F5126" s="79">
        <v>12.94</v>
      </c>
      <c r="G5126" s="79">
        <f t="shared" si="158"/>
        <v>9374</v>
      </c>
      <c r="H5126" s="79">
        <f t="shared" si="159"/>
        <v>647</v>
      </c>
    </row>
    <row r="5127" spans="1:10" hidden="1" outlineLevel="1" x14ac:dyDescent="0.2">
      <c r="B5127" s="60" t="s">
        <v>1243</v>
      </c>
      <c r="C5127" s="78">
        <v>4</v>
      </c>
      <c r="D5127" s="61" t="s">
        <v>158</v>
      </c>
      <c r="E5127" s="79">
        <v>55.08</v>
      </c>
      <c r="F5127" s="79">
        <v>9.91</v>
      </c>
      <c r="G5127" s="79">
        <f t="shared" si="158"/>
        <v>220.32</v>
      </c>
      <c r="H5127" s="79">
        <f t="shared" si="159"/>
        <v>39.64</v>
      </c>
    </row>
    <row r="5128" spans="1:10" hidden="1" outlineLevel="1" x14ac:dyDescent="0.2">
      <c r="A5128" s="55"/>
      <c r="B5128" s="77" t="s">
        <v>1210</v>
      </c>
      <c r="C5128" s="78"/>
      <c r="D5128" s="78"/>
      <c r="E5128" s="57"/>
      <c r="F5128" s="57"/>
      <c r="G5128" s="57"/>
      <c r="H5128" s="57"/>
      <c r="I5128" s="58"/>
      <c r="J5128" s="63"/>
    </row>
    <row r="5129" spans="1:10" hidden="1" outlineLevel="1" x14ac:dyDescent="0.2">
      <c r="B5129" s="89" t="s">
        <v>1244</v>
      </c>
      <c r="C5129" s="78">
        <v>25</v>
      </c>
      <c r="D5129" s="78" t="s">
        <v>255</v>
      </c>
      <c r="E5129" s="79">
        <v>544.72470588235296</v>
      </c>
      <c r="F5129" s="79">
        <v>0</v>
      </c>
      <c r="G5129" s="79">
        <f>ROUND((C5129*(E5129)),2)</f>
        <v>13618.12</v>
      </c>
      <c r="H5129" s="79">
        <f>ROUND((C5129*(F5129)),2)</f>
        <v>0</v>
      </c>
    </row>
    <row r="5130" spans="1:10" hidden="1" outlineLevel="1" x14ac:dyDescent="0.2">
      <c r="A5130" s="62"/>
      <c r="B5130" s="76" t="s">
        <v>174</v>
      </c>
      <c r="C5130" s="78"/>
      <c r="D5130" s="78"/>
      <c r="E5130" s="79"/>
      <c r="F5130" s="79"/>
      <c r="G5130" s="79">
        <f>SUM(G5120:G5129)</f>
        <v>43583.62</v>
      </c>
      <c r="H5130" s="79">
        <f>SUM(H5120:H5129)</f>
        <v>4353.6500000000005</v>
      </c>
      <c r="I5130" s="79">
        <f>SUM(G5130:H5130)</f>
        <v>47937.270000000004</v>
      </c>
    </row>
    <row r="5131" spans="1:10" collapsed="1" x14ac:dyDescent="0.2">
      <c r="A5131" s="62"/>
      <c r="C5131" s="78"/>
      <c r="D5131" s="78"/>
      <c r="E5131" s="79"/>
      <c r="F5131" s="79"/>
      <c r="G5131" s="79"/>
      <c r="H5131" s="79"/>
      <c r="I5131" s="79"/>
    </row>
    <row r="5132" spans="1:10" x14ac:dyDescent="0.2">
      <c r="A5132" s="71">
        <f>+A5116+0.01</f>
        <v>125.02000000000001</v>
      </c>
      <c r="B5132" s="72" t="s">
        <v>1245</v>
      </c>
      <c r="C5132" s="73">
        <v>1</v>
      </c>
      <c r="D5132" s="73" t="s">
        <v>255</v>
      </c>
      <c r="E5132" s="74"/>
      <c r="F5132" s="74"/>
      <c r="G5132" s="74">
        <f>+G5149/C5134</f>
        <v>1970.9344000000001</v>
      </c>
      <c r="H5132" s="74">
        <f>+H5149/C5134</f>
        <v>190.10759999999999</v>
      </c>
      <c r="I5132" s="75">
        <f>+H5132+G5132</f>
        <v>2161.0419999999999</v>
      </c>
      <c r="J5132" s="66" t="s">
        <v>167</v>
      </c>
    </row>
    <row r="5133" spans="1:10" hidden="1" outlineLevel="1" x14ac:dyDescent="0.2">
      <c r="A5133" s="55"/>
      <c r="B5133" s="77" t="s">
        <v>1246</v>
      </c>
      <c r="C5133" s="56"/>
      <c r="D5133" s="56"/>
      <c r="E5133" s="57"/>
      <c r="F5133" s="57"/>
      <c r="G5133" s="57"/>
      <c r="H5133" s="57"/>
      <c r="I5133" s="58"/>
      <c r="J5133" s="63"/>
    </row>
    <row r="5134" spans="1:10" hidden="1" outlineLevel="1" x14ac:dyDescent="0.2">
      <c r="A5134" s="55"/>
      <c r="B5134" s="77" t="s">
        <v>169</v>
      </c>
      <c r="C5134" s="78">
        <v>25</v>
      </c>
      <c r="D5134" s="78" t="s">
        <v>255</v>
      </c>
      <c r="E5134" s="57"/>
      <c r="F5134" s="57"/>
      <c r="G5134" s="57"/>
      <c r="H5134" s="57"/>
      <c r="I5134" s="58"/>
      <c r="J5134" s="63"/>
    </row>
    <row r="5135" spans="1:10" hidden="1" outlineLevel="1" x14ac:dyDescent="0.2">
      <c r="A5135" s="55"/>
      <c r="B5135" s="77" t="s">
        <v>170</v>
      </c>
      <c r="C5135" s="78"/>
      <c r="D5135" s="78"/>
      <c r="E5135" s="57"/>
      <c r="F5135" s="57"/>
      <c r="G5135" s="57"/>
      <c r="H5135" s="57"/>
      <c r="I5135" s="58"/>
      <c r="J5135" s="63"/>
    </row>
    <row r="5136" spans="1:10" hidden="1" outlineLevel="1" x14ac:dyDescent="0.2">
      <c r="B5136" s="60" t="s">
        <v>1235</v>
      </c>
      <c r="C5136" s="78">
        <v>80.06</v>
      </c>
      <c r="D5136" s="61" t="s">
        <v>1236</v>
      </c>
      <c r="E5136" s="79">
        <v>152.54</v>
      </c>
      <c r="F5136" s="79">
        <v>27.46</v>
      </c>
      <c r="G5136" s="79">
        <f t="shared" ref="G5136:G5145" si="160">ROUND((C5136*(E5136)),2)</f>
        <v>12212.35</v>
      </c>
      <c r="H5136" s="79">
        <f t="shared" ref="H5136:H5145" si="161">ROUND((C5136*(F5136)),2)</f>
        <v>2198.4499999999998</v>
      </c>
    </row>
    <row r="5137" spans="1:10" hidden="1" outlineLevel="1" x14ac:dyDescent="0.2">
      <c r="B5137" s="60" t="s">
        <v>1237</v>
      </c>
      <c r="C5137" s="78">
        <f>0.2*25</f>
        <v>5</v>
      </c>
      <c r="D5137" s="61" t="s">
        <v>158</v>
      </c>
      <c r="E5137" s="79">
        <v>623.09</v>
      </c>
      <c r="F5137" s="79">
        <v>112.16</v>
      </c>
      <c r="G5137" s="79">
        <f t="shared" si="160"/>
        <v>3115.45</v>
      </c>
      <c r="H5137" s="79">
        <f t="shared" si="161"/>
        <v>560.79999999999995</v>
      </c>
    </row>
    <row r="5138" spans="1:10" hidden="1" outlineLevel="1" x14ac:dyDescent="0.2">
      <c r="B5138" s="60" t="s">
        <v>1238</v>
      </c>
      <c r="C5138" s="78">
        <v>5</v>
      </c>
      <c r="D5138" s="61" t="s">
        <v>158</v>
      </c>
      <c r="E5138" s="79">
        <v>639.96</v>
      </c>
      <c r="F5138" s="79">
        <v>115.19</v>
      </c>
      <c r="G5138" s="79">
        <f t="shared" si="160"/>
        <v>3199.8</v>
      </c>
      <c r="H5138" s="79">
        <f t="shared" si="161"/>
        <v>575.95000000000005</v>
      </c>
    </row>
    <row r="5139" spans="1:10" hidden="1" outlineLevel="1" x14ac:dyDescent="0.2">
      <c r="B5139" s="60" t="s">
        <v>1239</v>
      </c>
      <c r="C5139" s="78">
        <v>2</v>
      </c>
      <c r="D5139" s="61" t="s">
        <v>158</v>
      </c>
      <c r="E5139" s="79">
        <v>35.590000000000003</v>
      </c>
      <c r="F5139" s="79">
        <v>6.41</v>
      </c>
      <c r="G5139" s="79">
        <f t="shared" si="160"/>
        <v>71.180000000000007</v>
      </c>
      <c r="H5139" s="79">
        <f t="shared" si="161"/>
        <v>12.82</v>
      </c>
    </row>
    <row r="5140" spans="1:10" hidden="1" outlineLevel="1" x14ac:dyDescent="0.2">
      <c r="B5140" s="60" t="s">
        <v>1240</v>
      </c>
      <c r="C5140" s="78">
        <v>10</v>
      </c>
      <c r="D5140" s="61" t="s">
        <v>158</v>
      </c>
      <c r="E5140" s="79">
        <v>19.489999999999998</v>
      </c>
      <c r="F5140" s="79">
        <v>3.51</v>
      </c>
      <c r="G5140" s="79">
        <f t="shared" si="160"/>
        <v>194.9</v>
      </c>
      <c r="H5140" s="79">
        <f t="shared" si="161"/>
        <v>35.1</v>
      </c>
    </row>
    <row r="5141" spans="1:10" hidden="1" outlineLevel="1" x14ac:dyDescent="0.2">
      <c r="B5141" s="60" t="s">
        <v>1241</v>
      </c>
      <c r="C5141" s="78">
        <f>+C5136*0.15</f>
        <v>12.009</v>
      </c>
      <c r="D5141" s="61" t="s">
        <v>563</v>
      </c>
      <c r="E5141" s="79">
        <v>131.36000000000001</v>
      </c>
      <c r="F5141" s="79">
        <v>23.64</v>
      </c>
      <c r="G5141" s="79">
        <f t="shared" si="160"/>
        <v>1577.5</v>
      </c>
      <c r="H5141" s="79">
        <f t="shared" si="161"/>
        <v>283.89</v>
      </c>
    </row>
    <row r="5142" spans="1:10" hidden="1" outlineLevel="1" x14ac:dyDescent="0.2">
      <c r="B5142" s="60" t="s">
        <v>1247</v>
      </c>
      <c r="C5142" s="78">
        <v>10</v>
      </c>
      <c r="D5142" s="61" t="s">
        <v>158</v>
      </c>
      <c r="E5142" s="79">
        <v>177.97</v>
      </c>
      <c r="F5142" s="79">
        <v>32.03</v>
      </c>
      <c r="G5142" s="79">
        <f t="shared" si="160"/>
        <v>1779.7</v>
      </c>
      <c r="H5142" s="79">
        <f>ROUND((C5142*(F5142)),2)</f>
        <v>320.3</v>
      </c>
    </row>
    <row r="5143" spans="1:10" hidden="1" outlineLevel="1" x14ac:dyDescent="0.2">
      <c r="B5143" s="60" t="s">
        <v>1248</v>
      </c>
      <c r="C5143" s="78">
        <v>0.3</v>
      </c>
      <c r="D5143" s="61" t="s">
        <v>158</v>
      </c>
      <c r="E5143" s="79">
        <v>1458.05</v>
      </c>
      <c r="F5143" s="79">
        <v>262.45</v>
      </c>
      <c r="G5143" s="79">
        <f t="shared" si="160"/>
        <v>437.42</v>
      </c>
      <c r="H5143" s="79">
        <f>ROUND((C5143*(F5143)),2)</f>
        <v>78.739999999999995</v>
      </c>
    </row>
    <row r="5144" spans="1:10" hidden="1" outlineLevel="1" x14ac:dyDescent="0.2">
      <c r="B5144" s="60" t="s">
        <v>1242</v>
      </c>
      <c r="C5144" s="78">
        <v>50</v>
      </c>
      <c r="D5144" s="61" t="s">
        <v>255</v>
      </c>
      <c r="E5144" s="79">
        <v>187.48000000000002</v>
      </c>
      <c r="F5144" s="79">
        <v>12.94</v>
      </c>
      <c r="G5144" s="79">
        <f t="shared" si="160"/>
        <v>9374</v>
      </c>
      <c r="H5144" s="79">
        <f t="shared" si="161"/>
        <v>647</v>
      </c>
    </row>
    <row r="5145" spans="1:10" hidden="1" outlineLevel="1" x14ac:dyDescent="0.2">
      <c r="B5145" s="60" t="s">
        <v>1243</v>
      </c>
      <c r="C5145" s="78">
        <v>4</v>
      </c>
      <c r="D5145" s="61" t="s">
        <v>158</v>
      </c>
      <c r="E5145" s="79">
        <v>55.08</v>
      </c>
      <c r="F5145" s="79">
        <v>9.91</v>
      </c>
      <c r="G5145" s="79">
        <f t="shared" si="160"/>
        <v>220.32</v>
      </c>
      <c r="H5145" s="79">
        <f t="shared" si="161"/>
        <v>39.64</v>
      </c>
    </row>
    <row r="5146" spans="1:10" hidden="1" outlineLevel="1" x14ac:dyDescent="0.2">
      <c r="A5146" s="55"/>
      <c r="B5146" s="77" t="s">
        <v>1210</v>
      </c>
      <c r="C5146" s="78"/>
      <c r="D5146" s="78"/>
      <c r="E5146" s="57"/>
      <c r="F5146" s="57"/>
      <c r="G5146" s="57"/>
      <c r="H5146" s="57"/>
      <c r="I5146" s="58"/>
      <c r="J5146" s="63"/>
    </row>
    <row r="5147" spans="1:10" hidden="1" outlineLevel="1" x14ac:dyDescent="0.2">
      <c r="A5147" s="55"/>
      <c r="B5147" s="89" t="s">
        <v>1249</v>
      </c>
      <c r="C5147" s="78">
        <v>75</v>
      </c>
      <c r="D5147" s="78" t="s">
        <v>255</v>
      </c>
      <c r="E5147" s="79">
        <v>46.301600000000001</v>
      </c>
      <c r="F5147" s="79">
        <v>0</v>
      </c>
      <c r="G5147" s="79">
        <f>ROUND((C5147*(E5147)),2)</f>
        <v>3472.62</v>
      </c>
      <c r="H5147" s="79">
        <f>ROUND((C5147*(F5147)),2)</f>
        <v>0</v>
      </c>
      <c r="I5147" s="58"/>
      <c r="J5147" s="63"/>
    </row>
    <row r="5148" spans="1:10" hidden="1" outlineLevel="1" x14ac:dyDescent="0.2">
      <c r="B5148" s="89" t="s">
        <v>1244</v>
      </c>
      <c r="C5148" s="78">
        <v>25</v>
      </c>
      <c r="D5148" s="78" t="s">
        <v>255</v>
      </c>
      <c r="E5148" s="79">
        <v>544.72470588235296</v>
      </c>
      <c r="F5148" s="79">
        <v>0</v>
      </c>
      <c r="G5148" s="79">
        <f>ROUND((C5148*(E5148)),2)</f>
        <v>13618.12</v>
      </c>
      <c r="H5148" s="79">
        <f>ROUND((C5148*(F5148)),2)</f>
        <v>0</v>
      </c>
    </row>
    <row r="5149" spans="1:10" hidden="1" outlineLevel="1" x14ac:dyDescent="0.2">
      <c r="A5149" s="62"/>
      <c r="B5149" s="76" t="s">
        <v>174</v>
      </c>
      <c r="C5149" s="78"/>
      <c r="D5149" s="78"/>
      <c r="E5149" s="79"/>
      <c r="F5149" s="79"/>
      <c r="G5149" s="79">
        <f>SUM(G5136:G5148)</f>
        <v>49273.36</v>
      </c>
      <c r="H5149" s="79">
        <f>SUM(H5136:H5148)</f>
        <v>4752.6899999999996</v>
      </c>
      <c r="I5149" s="79">
        <f>SUM(G5149:H5149)</f>
        <v>54026.05</v>
      </c>
    </row>
    <row r="5150" spans="1:10" collapsed="1" x14ac:dyDescent="0.2">
      <c r="A5150" s="62"/>
      <c r="C5150" s="78"/>
      <c r="D5150" s="78"/>
      <c r="E5150" s="79"/>
      <c r="F5150" s="79"/>
      <c r="G5150" s="79"/>
      <c r="H5150" s="79"/>
      <c r="I5150" s="79"/>
    </row>
    <row r="5151" spans="1:10" x14ac:dyDescent="0.2">
      <c r="A5151" s="71">
        <f>+A5132+0.01</f>
        <v>125.03000000000002</v>
      </c>
      <c r="B5151" s="72" t="s">
        <v>1250</v>
      </c>
      <c r="C5151" s="73">
        <v>1</v>
      </c>
      <c r="D5151" s="73" t="s">
        <v>255</v>
      </c>
      <c r="E5151" s="74"/>
      <c r="F5151" s="74"/>
      <c r="G5151" s="74">
        <f>+G5168/C5153</f>
        <v>2293.6367999999998</v>
      </c>
      <c r="H5151" s="74">
        <f>+H5168/C5153</f>
        <v>222.68959999999998</v>
      </c>
      <c r="I5151" s="75">
        <f>+H5151+G5151</f>
        <v>2516.3263999999999</v>
      </c>
      <c r="J5151" s="66" t="s">
        <v>167</v>
      </c>
    </row>
    <row r="5152" spans="1:10" hidden="1" outlineLevel="1" x14ac:dyDescent="0.2">
      <c r="A5152" s="55"/>
      <c r="B5152" s="77" t="s">
        <v>1251</v>
      </c>
      <c r="C5152" s="56"/>
      <c r="D5152" s="56"/>
      <c r="E5152" s="57"/>
      <c r="F5152" s="57"/>
      <c r="G5152" s="57"/>
      <c r="H5152" s="57"/>
      <c r="I5152" s="58"/>
      <c r="J5152" s="63"/>
    </row>
    <row r="5153" spans="1:10" hidden="1" outlineLevel="1" x14ac:dyDescent="0.2">
      <c r="A5153" s="55"/>
      <c r="B5153" s="77" t="s">
        <v>169</v>
      </c>
      <c r="C5153" s="78">
        <v>25</v>
      </c>
      <c r="D5153" s="78" t="s">
        <v>255</v>
      </c>
      <c r="E5153" s="57"/>
      <c r="F5153" s="57"/>
      <c r="G5153" s="57"/>
      <c r="H5153" s="57"/>
      <c r="I5153" s="58"/>
      <c r="J5153" s="63"/>
    </row>
    <row r="5154" spans="1:10" hidden="1" outlineLevel="1" x14ac:dyDescent="0.2">
      <c r="A5154" s="55"/>
      <c r="B5154" s="77" t="s">
        <v>170</v>
      </c>
      <c r="C5154" s="78"/>
      <c r="D5154" s="78"/>
      <c r="E5154" s="57"/>
      <c r="F5154" s="57"/>
      <c r="G5154" s="57"/>
      <c r="H5154" s="57"/>
      <c r="I5154" s="58"/>
      <c r="J5154" s="63"/>
    </row>
    <row r="5155" spans="1:10" hidden="1" outlineLevel="1" x14ac:dyDescent="0.2">
      <c r="B5155" s="60" t="s">
        <v>1235</v>
      </c>
      <c r="C5155" s="78">
        <v>80.06</v>
      </c>
      <c r="D5155" s="61" t="s">
        <v>1236</v>
      </c>
      <c r="E5155" s="79">
        <v>152.54</v>
      </c>
      <c r="F5155" s="79">
        <v>27.46</v>
      </c>
      <c r="G5155" s="79">
        <f t="shared" ref="G5155:G5164" si="162">ROUND((C5155*(E5155)),2)</f>
        <v>12212.35</v>
      </c>
      <c r="H5155" s="79">
        <f t="shared" ref="H5155:H5164" si="163">ROUND((C5155*(F5155)),2)</f>
        <v>2198.4499999999998</v>
      </c>
    </row>
    <row r="5156" spans="1:10" hidden="1" outlineLevel="1" x14ac:dyDescent="0.2">
      <c r="B5156" s="60" t="s">
        <v>1237</v>
      </c>
      <c r="C5156" s="78">
        <f>0.2*25</f>
        <v>5</v>
      </c>
      <c r="D5156" s="61" t="s">
        <v>158</v>
      </c>
      <c r="E5156" s="79">
        <v>623.09</v>
      </c>
      <c r="F5156" s="79">
        <v>112.16</v>
      </c>
      <c r="G5156" s="79">
        <f t="shared" si="162"/>
        <v>3115.45</v>
      </c>
      <c r="H5156" s="79">
        <f t="shared" si="163"/>
        <v>560.79999999999995</v>
      </c>
    </row>
    <row r="5157" spans="1:10" hidden="1" outlineLevel="1" x14ac:dyDescent="0.2">
      <c r="B5157" s="60" t="s">
        <v>1238</v>
      </c>
      <c r="C5157" s="78">
        <v>5</v>
      </c>
      <c r="D5157" s="61" t="s">
        <v>158</v>
      </c>
      <c r="E5157" s="79">
        <v>639.96</v>
      </c>
      <c r="F5157" s="79">
        <v>115.19</v>
      </c>
      <c r="G5157" s="79">
        <f t="shared" si="162"/>
        <v>3199.8</v>
      </c>
      <c r="H5157" s="79">
        <f t="shared" si="163"/>
        <v>575.95000000000005</v>
      </c>
    </row>
    <row r="5158" spans="1:10" hidden="1" outlineLevel="1" x14ac:dyDescent="0.2">
      <c r="B5158" s="60" t="s">
        <v>1239</v>
      </c>
      <c r="C5158" s="78">
        <v>2</v>
      </c>
      <c r="D5158" s="61" t="s">
        <v>158</v>
      </c>
      <c r="E5158" s="79">
        <v>35.590000000000003</v>
      </c>
      <c r="F5158" s="79">
        <v>6.41</v>
      </c>
      <c r="G5158" s="79">
        <f t="shared" si="162"/>
        <v>71.180000000000007</v>
      </c>
      <c r="H5158" s="79">
        <f t="shared" si="163"/>
        <v>12.82</v>
      </c>
    </row>
    <row r="5159" spans="1:10" hidden="1" outlineLevel="1" x14ac:dyDescent="0.2">
      <c r="B5159" s="60" t="s">
        <v>1240</v>
      </c>
      <c r="C5159" s="78">
        <v>10</v>
      </c>
      <c r="D5159" s="61" t="s">
        <v>158</v>
      </c>
      <c r="E5159" s="79">
        <v>19.489999999999998</v>
      </c>
      <c r="F5159" s="79">
        <v>3.51</v>
      </c>
      <c r="G5159" s="79">
        <f t="shared" si="162"/>
        <v>194.9</v>
      </c>
      <c r="H5159" s="79">
        <f t="shared" si="163"/>
        <v>35.1</v>
      </c>
    </row>
    <row r="5160" spans="1:10" hidden="1" outlineLevel="1" x14ac:dyDescent="0.2">
      <c r="B5160" s="60" t="s">
        <v>1241</v>
      </c>
      <c r="C5160" s="78">
        <f>+C5155*0.15</f>
        <v>12.009</v>
      </c>
      <c r="D5160" s="61" t="s">
        <v>563</v>
      </c>
      <c r="E5160" s="79">
        <v>131.36000000000001</v>
      </c>
      <c r="F5160" s="79">
        <v>23.64</v>
      </c>
      <c r="G5160" s="79">
        <f t="shared" si="162"/>
        <v>1577.5</v>
      </c>
      <c r="H5160" s="79">
        <f t="shared" si="163"/>
        <v>283.89</v>
      </c>
    </row>
    <row r="5161" spans="1:10" hidden="1" outlineLevel="1" x14ac:dyDescent="0.2">
      <c r="B5161" s="60" t="s">
        <v>1252</v>
      </c>
      <c r="C5161" s="78">
        <v>10</v>
      </c>
      <c r="D5161" s="61" t="s">
        <v>158</v>
      </c>
      <c r="E5161" s="79">
        <v>199.15</v>
      </c>
      <c r="F5161" s="79">
        <v>35.85</v>
      </c>
      <c r="G5161" s="79">
        <f t="shared" si="162"/>
        <v>1991.5</v>
      </c>
      <c r="H5161" s="79">
        <f t="shared" si="163"/>
        <v>358.5</v>
      </c>
    </row>
    <row r="5162" spans="1:10" hidden="1" outlineLevel="1" x14ac:dyDescent="0.2">
      <c r="B5162" s="60" t="s">
        <v>1253</v>
      </c>
      <c r="C5162" s="78">
        <v>5.55</v>
      </c>
      <c r="D5162" s="61" t="s">
        <v>158</v>
      </c>
      <c r="E5162" s="79">
        <v>855.93</v>
      </c>
      <c r="F5162" s="79">
        <v>154.07</v>
      </c>
      <c r="G5162" s="79">
        <f t="shared" si="162"/>
        <v>4750.41</v>
      </c>
      <c r="H5162" s="79">
        <f t="shared" si="163"/>
        <v>855.09</v>
      </c>
    </row>
    <row r="5163" spans="1:10" hidden="1" outlineLevel="1" x14ac:dyDescent="0.2">
      <c r="B5163" s="60" t="s">
        <v>1242</v>
      </c>
      <c r="C5163" s="78">
        <v>50</v>
      </c>
      <c r="D5163" s="61" t="s">
        <v>255</v>
      </c>
      <c r="E5163" s="79">
        <v>187.48000000000002</v>
      </c>
      <c r="F5163" s="79">
        <v>12.94</v>
      </c>
      <c r="G5163" s="79">
        <f t="shared" si="162"/>
        <v>9374</v>
      </c>
      <c r="H5163" s="79">
        <f t="shared" si="163"/>
        <v>647</v>
      </c>
    </row>
    <row r="5164" spans="1:10" hidden="1" outlineLevel="1" x14ac:dyDescent="0.2">
      <c r="B5164" s="60" t="s">
        <v>1243</v>
      </c>
      <c r="C5164" s="78">
        <v>4</v>
      </c>
      <c r="D5164" s="61" t="s">
        <v>158</v>
      </c>
      <c r="E5164" s="79">
        <v>55.08</v>
      </c>
      <c r="F5164" s="79">
        <v>9.91</v>
      </c>
      <c r="G5164" s="79">
        <f t="shared" si="162"/>
        <v>220.32</v>
      </c>
      <c r="H5164" s="79">
        <f t="shared" si="163"/>
        <v>39.64</v>
      </c>
    </row>
    <row r="5165" spans="1:10" hidden="1" outlineLevel="1" x14ac:dyDescent="0.2">
      <c r="A5165" s="55"/>
      <c r="B5165" s="77" t="s">
        <v>1210</v>
      </c>
      <c r="C5165" s="78"/>
      <c r="D5165" s="78"/>
      <c r="E5165" s="57"/>
      <c r="F5165" s="57"/>
      <c r="G5165" s="57"/>
      <c r="H5165" s="57"/>
      <c r="I5165" s="58"/>
      <c r="J5165" s="63"/>
    </row>
    <row r="5166" spans="1:10" hidden="1" outlineLevel="1" x14ac:dyDescent="0.2">
      <c r="A5166" s="55"/>
      <c r="B5166" s="89" t="s">
        <v>1254</v>
      </c>
      <c r="C5166" s="78">
        <v>25</v>
      </c>
      <c r="D5166" s="78" t="s">
        <v>255</v>
      </c>
      <c r="E5166" s="79">
        <v>280.61575757575758</v>
      </c>
      <c r="F5166" s="79">
        <v>0</v>
      </c>
      <c r="G5166" s="79">
        <f>ROUND((C5166*(E5166)),2)</f>
        <v>7015.39</v>
      </c>
      <c r="H5166" s="79">
        <f>ROUND((C5166*(F5166)),2)</f>
        <v>0</v>
      </c>
      <c r="I5166" s="58"/>
      <c r="J5166" s="63"/>
    </row>
    <row r="5167" spans="1:10" hidden="1" outlineLevel="1" x14ac:dyDescent="0.2">
      <c r="B5167" s="89" t="s">
        <v>1244</v>
      </c>
      <c r="C5167" s="78">
        <v>25</v>
      </c>
      <c r="D5167" s="78" t="s">
        <v>255</v>
      </c>
      <c r="E5167" s="79">
        <v>544.72470588235296</v>
      </c>
      <c r="F5167" s="79">
        <v>0</v>
      </c>
      <c r="G5167" s="79">
        <f>ROUND((C5167*(E5167)),2)</f>
        <v>13618.12</v>
      </c>
      <c r="H5167" s="79">
        <f>ROUND((C5167*(F5167)),2)</f>
        <v>0</v>
      </c>
    </row>
    <row r="5168" spans="1:10" hidden="1" outlineLevel="1" x14ac:dyDescent="0.2">
      <c r="A5168" s="62"/>
      <c r="B5168" s="76" t="s">
        <v>174</v>
      </c>
      <c r="C5168" s="78"/>
      <c r="D5168" s="78"/>
      <c r="E5168" s="79"/>
      <c r="F5168" s="79"/>
      <c r="G5168" s="79">
        <f>SUM(G5155:G5167)</f>
        <v>57340.92</v>
      </c>
      <c r="H5168" s="79">
        <f>SUM(H5155:H5167)</f>
        <v>5567.24</v>
      </c>
      <c r="I5168" s="79">
        <f>SUM(G5168:H5168)</f>
        <v>62908.159999999996</v>
      </c>
    </row>
    <row r="5169" spans="1:10" collapsed="1" x14ac:dyDescent="0.2">
      <c r="A5169" s="62"/>
      <c r="C5169" s="78"/>
      <c r="D5169" s="78"/>
      <c r="E5169" s="79"/>
      <c r="F5169" s="79"/>
      <c r="G5169" s="79"/>
      <c r="H5169" s="79"/>
      <c r="I5169" s="79"/>
    </row>
    <row r="5170" spans="1:10" x14ac:dyDescent="0.2">
      <c r="A5170" s="67">
        <v>126</v>
      </c>
      <c r="B5170" s="68" t="s">
        <v>1255</v>
      </c>
      <c r="C5170" s="69"/>
      <c r="D5170" s="69"/>
      <c r="E5170" s="69"/>
      <c r="F5170" s="69"/>
      <c r="G5170" s="69"/>
      <c r="H5170" s="69"/>
      <c r="I5170" s="69"/>
      <c r="J5170" s="70"/>
    </row>
    <row r="5171" spans="1:10" x14ac:dyDescent="0.2">
      <c r="A5171" s="71">
        <f>+A5170+0.01</f>
        <v>126.01</v>
      </c>
      <c r="B5171" s="72" t="s">
        <v>1255</v>
      </c>
      <c r="C5171" s="73">
        <v>1</v>
      </c>
      <c r="D5171" s="73" t="s">
        <v>196</v>
      </c>
      <c r="E5171" s="74"/>
      <c r="F5171" s="74"/>
      <c r="G5171" s="74">
        <f>+G5185/C5173</f>
        <v>4336.7044444444437</v>
      </c>
      <c r="H5171" s="74">
        <f>+H5185/C5173</f>
        <v>479.16166666666663</v>
      </c>
      <c r="I5171" s="75">
        <f>+H5171+G5171</f>
        <v>4815.8661111111105</v>
      </c>
      <c r="J5171" s="66" t="s">
        <v>167</v>
      </c>
    </row>
    <row r="5172" spans="1:10" hidden="1" outlineLevel="1" x14ac:dyDescent="0.2">
      <c r="A5172" s="55"/>
      <c r="B5172" s="77" t="s">
        <v>1256</v>
      </c>
      <c r="C5172" s="56"/>
      <c r="D5172" s="56"/>
      <c r="E5172" s="57"/>
      <c r="F5172" s="57"/>
      <c r="G5172" s="57"/>
      <c r="H5172" s="57"/>
      <c r="I5172" s="58"/>
      <c r="J5172" s="63"/>
    </row>
    <row r="5173" spans="1:10" hidden="1" outlineLevel="1" x14ac:dyDescent="0.2">
      <c r="A5173" s="55"/>
      <c r="B5173" s="77" t="s">
        <v>169</v>
      </c>
      <c r="C5173" s="78">
        <v>18</v>
      </c>
      <c r="D5173" s="78" t="s">
        <v>196</v>
      </c>
      <c r="E5173" s="57"/>
      <c r="F5173" s="57"/>
      <c r="G5173" s="57"/>
      <c r="H5173" s="57"/>
      <c r="I5173" s="58"/>
      <c r="J5173" s="63"/>
    </row>
    <row r="5174" spans="1:10" hidden="1" outlineLevel="1" x14ac:dyDescent="0.2">
      <c r="A5174" s="55"/>
      <c r="B5174" s="77" t="s">
        <v>170</v>
      </c>
      <c r="C5174" s="78"/>
      <c r="D5174" s="78"/>
      <c r="E5174" s="57"/>
      <c r="F5174" s="57"/>
      <c r="G5174" s="57"/>
      <c r="H5174" s="57"/>
      <c r="I5174" s="58"/>
      <c r="J5174" s="63"/>
    </row>
    <row r="5175" spans="1:10" hidden="1" outlineLevel="1" x14ac:dyDescent="0.2">
      <c r="B5175" s="60" t="s">
        <v>1257</v>
      </c>
      <c r="C5175" s="78">
        <v>1</v>
      </c>
      <c r="D5175" s="61" t="s">
        <v>158</v>
      </c>
      <c r="E5175" s="79">
        <v>27888.17</v>
      </c>
      <c r="F5175" s="79">
        <v>5019.87</v>
      </c>
      <c r="G5175" s="79">
        <f t="shared" ref="G5175:G5181" si="164">ROUND((C5175*(E5175)),2)</f>
        <v>27888.17</v>
      </c>
      <c r="H5175" s="79">
        <f t="shared" ref="H5175:H5181" si="165">ROUND((C5175*(F5175)),2)</f>
        <v>5019.87</v>
      </c>
    </row>
    <row r="5176" spans="1:10" hidden="1" outlineLevel="1" x14ac:dyDescent="0.2">
      <c r="B5176" s="60" t="s">
        <v>1258</v>
      </c>
      <c r="C5176" s="78">
        <v>14.5</v>
      </c>
      <c r="D5176" s="61" t="s">
        <v>563</v>
      </c>
      <c r="E5176" s="79">
        <v>131.36000000000001</v>
      </c>
      <c r="F5176" s="79">
        <v>23.64</v>
      </c>
      <c r="G5176" s="79">
        <f t="shared" si="164"/>
        <v>1904.72</v>
      </c>
      <c r="H5176" s="79">
        <f t="shared" si="165"/>
        <v>342.78</v>
      </c>
    </row>
    <row r="5177" spans="1:10" hidden="1" outlineLevel="1" x14ac:dyDescent="0.2">
      <c r="B5177" s="60" t="s">
        <v>1259</v>
      </c>
      <c r="C5177" s="78">
        <v>0.05</v>
      </c>
      <c r="D5177" s="61" t="s">
        <v>204</v>
      </c>
      <c r="E5177" s="79">
        <v>110.17</v>
      </c>
      <c r="F5177" s="79">
        <v>19.829999999999998</v>
      </c>
      <c r="G5177" s="79">
        <f t="shared" si="164"/>
        <v>5.51</v>
      </c>
      <c r="H5177" s="79">
        <f t="shared" si="165"/>
        <v>0.99</v>
      </c>
    </row>
    <row r="5178" spans="1:10" hidden="1" outlineLevel="1" x14ac:dyDescent="0.2">
      <c r="B5178" s="60" t="s">
        <v>1260</v>
      </c>
      <c r="C5178" s="78">
        <v>0.08</v>
      </c>
      <c r="D5178" s="61" t="s">
        <v>563</v>
      </c>
      <c r="E5178" s="79">
        <v>55.08</v>
      </c>
      <c r="F5178" s="79">
        <v>9.91</v>
      </c>
      <c r="G5178" s="79">
        <f t="shared" si="164"/>
        <v>4.41</v>
      </c>
      <c r="H5178" s="79">
        <f t="shared" si="165"/>
        <v>0.79</v>
      </c>
    </row>
    <row r="5179" spans="1:10" hidden="1" outlineLevel="1" x14ac:dyDescent="0.2">
      <c r="B5179" s="60" t="s">
        <v>1261</v>
      </c>
      <c r="C5179" s="78">
        <f>+C5173*1.25</f>
        <v>22.5</v>
      </c>
      <c r="D5179" s="61" t="s">
        <v>222</v>
      </c>
      <c r="E5179" s="79">
        <v>805.08</v>
      </c>
      <c r="F5179" s="79">
        <v>144.91</v>
      </c>
      <c r="G5179" s="79">
        <f t="shared" si="164"/>
        <v>18114.3</v>
      </c>
      <c r="H5179" s="79">
        <f t="shared" si="165"/>
        <v>3260.48</v>
      </c>
    </row>
    <row r="5180" spans="1:10" hidden="1" outlineLevel="1" x14ac:dyDescent="0.2">
      <c r="B5180" s="60" t="s">
        <v>1262</v>
      </c>
      <c r="C5180" s="78">
        <f>+C5179</f>
        <v>22.5</v>
      </c>
      <c r="D5180" s="61" t="s">
        <v>222</v>
      </c>
      <c r="E5180" s="79">
        <v>130</v>
      </c>
      <c r="F5180" s="79">
        <v>0</v>
      </c>
      <c r="G5180" s="79">
        <f t="shared" si="164"/>
        <v>2925</v>
      </c>
      <c r="H5180" s="79">
        <f t="shared" si="165"/>
        <v>0</v>
      </c>
    </row>
    <row r="5181" spans="1:10" hidden="1" outlineLevel="1" x14ac:dyDescent="0.2">
      <c r="B5181" s="60" t="s">
        <v>1263</v>
      </c>
      <c r="C5181" s="78">
        <f>+C5179*20</f>
        <v>450</v>
      </c>
      <c r="D5181" s="61" t="s">
        <v>1264</v>
      </c>
      <c r="E5181" s="79">
        <v>18</v>
      </c>
      <c r="F5181" s="79">
        <v>0</v>
      </c>
      <c r="G5181" s="79">
        <f t="shared" si="164"/>
        <v>8100</v>
      </c>
      <c r="H5181" s="79">
        <f t="shared" si="165"/>
        <v>0</v>
      </c>
    </row>
    <row r="5182" spans="1:10" hidden="1" outlineLevel="1" x14ac:dyDescent="0.2">
      <c r="A5182" s="55"/>
      <c r="B5182" s="77" t="s">
        <v>1210</v>
      </c>
      <c r="C5182" s="78"/>
      <c r="D5182" s="78"/>
      <c r="E5182" s="57"/>
      <c r="F5182" s="57"/>
      <c r="G5182" s="57"/>
      <c r="H5182" s="57"/>
      <c r="I5182" s="58"/>
      <c r="J5182" s="63"/>
    </row>
    <row r="5183" spans="1:10" hidden="1" outlineLevel="1" x14ac:dyDescent="0.2">
      <c r="A5183" s="55"/>
      <c r="B5183" s="89" t="s">
        <v>1265</v>
      </c>
      <c r="C5183" s="78">
        <f>+C5173</f>
        <v>18</v>
      </c>
      <c r="D5183" s="78" t="s">
        <v>196</v>
      </c>
      <c r="E5183" s="79">
        <v>758.67333333333329</v>
      </c>
      <c r="F5183" s="79">
        <v>0</v>
      </c>
      <c r="G5183" s="79">
        <f>ROUND((C5183*(E5183)),2)</f>
        <v>13656.12</v>
      </c>
      <c r="H5183" s="79">
        <f>ROUND((C5183*(F5183)),2)</f>
        <v>0</v>
      </c>
      <c r="I5183" s="58"/>
      <c r="J5183" s="63"/>
    </row>
    <row r="5184" spans="1:10" hidden="1" outlineLevel="1" x14ac:dyDescent="0.2">
      <c r="B5184" s="89" t="s">
        <v>1266</v>
      </c>
      <c r="C5184" s="78">
        <f>+C5173</f>
        <v>18</v>
      </c>
      <c r="D5184" s="78" t="str">
        <f>+D5183</f>
        <v>M3</v>
      </c>
      <c r="E5184" s="79">
        <v>303.46933333333334</v>
      </c>
      <c r="F5184" s="79">
        <v>0</v>
      </c>
      <c r="G5184" s="79">
        <f>ROUND((C5184*(E5184)),2)</f>
        <v>5462.45</v>
      </c>
      <c r="H5184" s="79">
        <f>ROUND((C5184*(F5184)),2)</f>
        <v>0</v>
      </c>
    </row>
    <row r="5185" spans="1:14" hidden="1" outlineLevel="1" x14ac:dyDescent="0.2">
      <c r="A5185" s="62"/>
      <c r="B5185" s="76" t="s">
        <v>174</v>
      </c>
      <c r="C5185" s="78"/>
      <c r="D5185" s="78"/>
      <c r="E5185" s="79"/>
      <c r="F5185" s="79"/>
      <c r="G5185" s="79">
        <f>SUM(G5175:G5184)</f>
        <v>78060.679999999993</v>
      </c>
      <c r="H5185" s="79">
        <f>SUM(H5175:H5184)</f>
        <v>8624.91</v>
      </c>
      <c r="I5185" s="79">
        <f>SUM(G5185:H5185)</f>
        <v>86685.59</v>
      </c>
    </row>
    <row r="5186" spans="1:14" collapsed="1" x14ac:dyDescent="0.2">
      <c r="A5186" s="62"/>
      <c r="C5186" s="78"/>
      <c r="D5186" s="78"/>
      <c r="E5186" s="79"/>
      <c r="F5186" s="79"/>
      <c r="G5186" s="79"/>
      <c r="H5186" s="79"/>
      <c r="I5186" s="79"/>
    </row>
    <row r="5187" spans="1:14" x14ac:dyDescent="0.2">
      <c r="A5187" s="67">
        <v>127</v>
      </c>
      <c r="B5187" s="68" t="s">
        <v>1267</v>
      </c>
      <c r="C5187" s="69"/>
      <c r="D5187" s="69"/>
      <c r="E5187" s="69"/>
      <c r="F5187" s="69"/>
      <c r="G5187" s="69"/>
      <c r="H5187" s="69"/>
      <c r="I5187" s="69"/>
      <c r="J5187" s="70"/>
    </row>
    <row r="5188" spans="1:14" x14ac:dyDescent="0.2">
      <c r="A5188" s="71">
        <f>+A5187+0.01</f>
        <v>127.01</v>
      </c>
      <c r="B5188" s="72" t="s">
        <v>1268</v>
      </c>
      <c r="C5188" s="73">
        <v>1</v>
      </c>
      <c r="D5188" s="73" t="s">
        <v>179</v>
      </c>
      <c r="E5188" s="74"/>
      <c r="F5188" s="74"/>
      <c r="G5188" s="74">
        <f>+G5201/C5190</f>
        <v>160.80958421423534</v>
      </c>
      <c r="H5188" s="74">
        <f>+H5201/C5190</f>
        <v>10.501973220577872</v>
      </c>
      <c r="I5188" s="75">
        <f>+H5188+G5188</f>
        <v>171.31155743481321</v>
      </c>
      <c r="J5188" s="66" t="s">
        <v>167</v>
      </c>
    </row>
    <row r="5189" spans="1:14" hidden="1" outlineLevel="1" x14ac:dyDescent="0.2">
      <c r="A5189" s="55"/>
      <c r="B5189" s="77" t="s">
        <v>1269</v>
      </c>
      <c r="C5189" s="56"/>
      <c r="D5189" s="56"/>
      <c r="E5189" s="57"/>
      <c r="F5189" s="57"/>
      <c r="G5189" s="57"/>
      <c r="H5189" s="57"/>
      <c r="I5189" s="58"/>
      <c r="J5189" s="63"/>
    </row>
    <row r="5190" spans="1:14" hidden="1" outlineLevel="1" x14ac:dyDescent="0.2">
      <c r="A5190" s="55"/>
      <c r="B5190" s="77" t="s">
        <v>169</v>
      </c>
      <c r="C5190" s="78">
        <v>141.9</v>
      </c>
      <c r="D5190" s="78" t="s">
        <v>179</v>
      </c>
      <c r="E5190" s="57"/>
      <c r="F5190" s="57"/>
      <c r="G5190" s="57"/>
      <c r="H5190" s="57"/>
      <c r="I5190" s="58"/>
      <c r="J5190" s="63"/>
      <c r="M5190" s="60">
        <f>1.1*3</f>
        <v>3.3000000000000003</v>
      </c>
    </row>
    <row r="5191" spans="1:14" hidden="1" outlineLevel="1" x14ac:dyDescent="0.2">
      <c r="A5191" s="55"/>
      <c r="B5191" s="77" t="s">
        <v>170</v>
      </c>
      <c r="C5191" s="78"/>
      <c r="D5191" s="78"/>
      <c r="E5191" s="57"/>
      <c r="F5191" s="57"/>
      <c r="G5191" s="57"/>
      <c r="H5191" s="57"/>
      <c r="I5191" s="58"/>
      <c r="J5191" s="63"/>
      <c r="M5191" s="60">
        <f>+M5190*4</f>
        <v>13.200000000000001</v>
      </c>
    </row>
    <row r="5192" spans="1:14" hidden="1" outlineLevel="1" x14ac:dyDescent="0.2">
      <c r="B5192" s="60" t="s">
        <v>1270</v>
      </c>
      <c r="C5192" s="78">
        <v>10</v>
      </c>
      <c r="D5192" s="61" t="s">
        <v>158</v>
      </c>
      <c r="E5192" s="79">
        <v>608</v>
      </c>
      <c r="F5192" s="79">
        <v>109.44</v>
      </c>
      <c r="G5192" s="79">
        <f t="shared" ref="G5192:G5197" si="166">ROUND((C5192*(E5192)),2)</f>
        <v>6080</v>
      </c>
      <c r="H5192" s="79">
        <f t="shared" ref="H5192:H5197" si="167">ROUND((C5192*(F5192)),2)</f>
        <v>1094.4000000000001</v>
      </c>
      <c r="M5192" s="60">
        <f>+M5191*10.75</f>
        <v>141.9</v>
      </c>
    </row>
    <row r="5193" spans="1:14" hidden="1" outlineLevel="1" x14ac:dyDescent="0.2">
      <c r="B5193" s="60" t="s">
        <v>1271</v>
      </c>
      <c r="C5193" s="78">
        <v>5</v>
      </c>
      <c r="D5193" s="61" t="s">
        <v>563</v>
      </c>
      <c r="E5193" s="79">
        <v>72.03</v>
      </c>
      <c r="F5193" s="79">
        <v>12.97</v>
      </c>
      <c r="G5193" s="79">
        <f t="shared" si="166"/>
        <v>360.15</v>
      </c>
      <c r="H5193" s="79">
        <f t="shared" si="167"/>
        <v>64.849999999999994</v>
      </c>
      <c r="M5193" s="60">
        <v>2.5</v>
      </c>
    </row>
    <row r="5194" spans="1:14" hidden="1" outlineLevel="1" x14ac:dyDescent="0.2">
      <c r="B5194" s="60" t="s">
        <v>1272</v>
      </c>
      <c r="C5194" s="78">
        <v>0.25</v>
      </c>
      <c r="D5194" s="61" t="s">
        <v>225</v>
      </c>
      <c r="E5194" s="79">
        <v>686.44</v>
      </c>
      <c r="F5194" s="79">
        <v>123.56</v>
      </c>
      <c r="G5194" s="79">
        <f t="shared" si="166"/>
        <v>171.61</v>
      </c>
      <c r="H5194" s="79">
        <f t="shared" si="167"/>
        <v>30.89</v>
      </c>
      <c r="M5194" s="60">
        <f>3/0.1</f>
        <v>30</v>
      </c>
    </row>
    <row r="5195" spans="1:14" hidden="1" outlineLevel="1" x14ac:dyDescent="0.2">
      <c r="B5195" s="60" t="s">
        <v>678</v>
      </c>
      <c r="C5195" s="78">
        <v>0.25</v>
      </c>
      <c r="D5195" s="61" t="s">
        <v>225</v>
      </c>
      <c r="E5195" s="79">
        <v>415.25</v>
      </c>
      <c r="F5195" s="79">
        <v>74.75</v>
      </c>
      <c r="G5195" s="79">
        <f t="shared" si="166"/>
        <v>103.81</v>
      </c>
      <c r="H5195" s="79">
        <f t="shared" si="167"/>
        <v>18.690000000000001</v>
      </c>
      <c r="M5195" s="60">
        <f>+M5194+1</f>
        <v>31</v>
      </c>
      <c r="N5195" s="60">
        <f>31/5</f>
        <v>6.2</v>
      </c>
    </row>
    <row r="5196" spans="1:14" hidden="1" outlineLevel="1" x14ac:dyDescent="0.2">
      <c r="B5196" s="60" t="s">
        <v>1273</v>
      </c>
      <c r="C5196" s="78">
        <v>7.5</v>
      </c>
      <c r="D5196" s="61" t="s">
        <v>158</v>
      </c>
      <c r="E5196" s="79">
        <v>208.47</v>
      </c>
      <c r="F5196" s="79">
        <v>37.520000000000003</v>
      </c>
      <c r="G5196" s="79">
        <f t="shared" si="166"/>
        <v>1563.53</v>
      </c>
      <c r="H5196" s="79">
        <f t="shared" si="167"/>
        <v>281.39999999999998</v>
      </c>
      <c r="M5196" s="60">
        <f>6.1/1.1</f>
        <v>5.545454545454545</v>
      </c>
      <c r="N5196" s="60">
        <f>+N5195+M5193</f>
        <v>8.6999999999999993</v>
      </c>
    </row>
    <row r="5197" spans="1:14" hidden="1" outlineLevel="1" x14ac:dyDescent="0.2">
      <c r="B5197" s="60" t="s">
        <v>1274</v>
      </c>
      <c r="C5197" s="78">
        <v>1</v>
      </c>
      <c r="D5197" s="61" t="s">
        <v>158</v>
      </c>
      <c r="E5197" s="79">
        <v>1500</v>
      </c>
      <c r="F5197" s="79">
        <v>0</v>
      </c>
      <c r="G5197" s="79">
        <f t="shared" si="166"/>
        <v>1500</v>
      </c>
      <c r="H5197" s="79">
        <f t="shared" si="167"/>
        <v>0</v>
      </c>
      <c r="N5197" s="60">
        <v>9</v>
      </c>
    </row>
    <row r="5198" spans="1:14" hidden="1" outlineLevel="1" x14ac:dyDescent="0.2">
      <c r="A5198" s="55"/>
      <c r="B5198" s="77" t="s">
        <v>1210</v>
      </c>
      <c r="C5198" s="78"/>
      <c r="D5198" s="78"/>
      <c r="E5198" s="57"/>
      <c r="F5198" s="57"/>
      <c r="G5198" s="57"/>
      <c r="H5198" s="57"/>
      <c r="I5198" s="58"/>
      <c r="J5198" s="63"/>
    </row>
    <row r="5199" spans="1:14" hidden="1" outlineLevel="1" x14ac:dyDescent="0.2">
      <c r="A5199" s="55"/>
      <c r="B5199" s="89" t="s">
        <v>1275</v>
      </c>
      <c r="C5199" s="78">
        <f>+C5190</f>
        <v>141.9</v>
      </c>
      <c r="D5199" s="78" t="s">
        <v>179</v>
      </c>
      <c r="E5199" s="79">
        <v>75</v>
      </c>
      <c r="F5199" s="79">
        <v>0</v>
      </c>
      <c r="G5199" s="79">
        <f>ROUND((C5199*(E5199)),2)</f>
        <v>10642.5</v>
      </c>
      <c r="H5199" s="79">
        <f>ROUND((C5199*(F5199)),2)</f>
        <v>0</v>
      </c>
      <c r="I5199" s="58"/>
      <c r="J5199" s="63"/>
    </row>
    <row r="5200" spans="1:14" hidden="1" outlineLevel="1" x14ac:dyDescent="0.2">
      <c r="B5200" s="76" t="s">
        <v>1276</v>
      </c>
      <c r="C5200" s="78">
        <v>15</v>
      </c>
      <c r="D5200" s="61" t="s">
        <v>899</v>
      </c>
      <c r="E5200" s="79">
        <v>3286.77</v>
      </c>
      <c r="F5200" s="79">
        <v>0</v>
      </c>
      <c r="G5200" s="79">
        <f>+E$4118</f>
        <v>2397.2800000000002</v>
      </c>
      <c r="H5200" s="79">
        <v>0</v>
      </c>
    </row>
    <row r="5201" spans="1:14" hidden="1" outlineLevel="1" x14ac:dyDescent="0.2">
      <c r="A5201" s="62"/>
      <c r="B5201" s="76" t="s">
        <v>174</v>
      </c>
      <c r="C5201" s="78"/>
      <c r="D5201" s="78"/>
      <c r="E5201" s="79"/>
      <c r="F5201" s="79"/>
      <c r="G5201" s="79">
        <f>SUM(G5192:G5200)</f>
        <v>22818.879999999997</v>
      </c>
      <c r="H5201" s="79">
        <f>SUM(H5192:H5200)</f>
        <v>1490.23</v>
      </c>
      <c r="I5201" s="79">
        <f>SUM(G5201:H5201)</f>
        <v>24309.109999999997</v>
      </c>
    </row>
    <row r="5202" spans="1:14" collapsed="1" x14ac:dyDescent="0.2">
      <c r="A5202" s="62"/>
      <c r="C5202" s="78"/>
      <c r="D5202" s="78"/>
      <c r="E5202" s="79"/>
      <c r="F5202" s="79"/>
      <c r="G5202" s="79"/>
      <c r="H5202" s="79"/>
      <c r="I5202" s="79"/>
    </row>
    <row r="5203" spans="1:14" x14ac:dyDescent="0.2">
      <c r="A5203" s="71">
        <f>+A5188+0.01</f>
        <v>127.02000000000001</v>
      </c>
      <c r="B5203" s="72" t="s">
        <v>1277</v>
      </c>
      <c r="C5203" s="73">
        <v>1</v>
      </c>
      <c r="D5203" s="73" t="s">
        <v>179</v>
      </c>
      <c r="E5203" s="74"/>
      <c r="F5203" s="74"/>
      <c r="G5203" s="74">
        <f>+G5216/C5205</f>
        <v>185.05200845665959</v>
      </c>
      <c r="H5203" s="74">
        <f>+H5216/C5205</f>
        <v>14.865609584214234</v>
      </c>
      <c r="I5203" s="75">
        <f>+H5203+G5203</f>
        <v>199.91761804087383</v>
      </c>
      <c r="J5203" s="66" t="s">
        <v>167</v>
      </c>
    </row>
    <row r="5204" spans="1:14" hidden="1" outlineLevel="1" x14ac:dyDescent="0.2">
      <c r="A5204" s="55"/>
      <c r="B5204" s="77" t="s">
        <v>1278</v>
      </c>
      <c r="C5204" s="56"/>
      <c r="D5204" s="56"/>
      <c r="E5204" s="57"/>
      <c r="F5204" s="57"/>
      <c r="G5204" s="57"/>
      <c r="H5204" s="57"/>
      <c r="I5204" s="58"/>
      <c r="J5204" s="63"/>
    </row>
    <row r="5205" spans="1:14" hidden="1" outlineLevel="1" x14ac:dyDescent="0.2">
      <c r="A5205" s="55"/>
      <c r="B5205" s="77" t="s">
        <v>169</v>
      </c>
      <c r="C5205" s="78">
        <v>141.9</v>
      </c>
      <c r="D5205" s="78" t="s">
        <v>179</v>
      </c>
      <c r="E5205" s="57"/>
      <c r="F5205" s="57"/>
      <c r="G5205" s="57"/>
      <c r="H5205" s="57"/>
      <c r="I5205" s="58"/>
      <c r="J5205" s="63"/>
      <c r="M5205" s="60">
        <f>1.1*3</f>
        <v>3.3000000000000003</v>
      </c>
    </row>
    <row r="5206" spans="1:14" hidden="1" outlineLevel="1" x14ac:dyDescent="0.2">
      <c r="A5206" s="55"/>
      <c r="B5206" s="77" t="s">
        <v>170</v>
      </c>
      <c r="C5206" s="78"/>
      <c r="D5206" s="78"/>
      <c r="E5206" s="57"/>
      <c r="F5206" s="57"/>
      <c r="G5206" s="57"/>
      <c r="H5206" s="57"/>
      <c r="I5206" s="58"/>
      <c r="J5206" s="63"/>
      <c r="M5206" s="60">
        <f>+M5205*4</f>
        <v>13.200000000000001</v>
      </c>
    </row>
    <row r="5207" spans="1:14" hidden="1" outlineLevel="1" x14ac:dyDescent="0.2">
      <c r="B5207" s="60" t="s">
        <v>1279</v>
      </c>
      <c r="C5207" s="78">
        <v>10</v>
      </c>
      <c r="D5207" s="61" t="s">
        <v>158</v>
      </c>
      <c r="E5207" s="79">
        <v>952</v>
      </c>
      <c r="F5207" s="79">
        <v>171.36</v>
      </c>
      <c r="G5207" s="79">
        <f t="shared" ref="G5207:G5212" si="168">ROUND((C5207*(E5207)),2)</f>
        <v>9520</v>
      </c>
      <c r="H5207" s="79">
        <f t="shared" ref="H5207:H5212" si="169">ROUND((C5207*(F5207)),2)</f>
        <v>1713.6</v>
      </c>
      <c r="M5207" s="60">
        <f>+M5206*10.75</f>
        <v>141.9</v>
      </c>
    </row>
    <row r="5208" spans="1:14" hidden="1" outlineLevel="1" x14ac:dyDescent="0.2">
      <c r="B5208" s="60" t="s">
        <v>1271</v>
      </c>
      <c r="C5208" s="78">
        <v>5</v>
      </c>
      <c r="D5208" s="61" t="s">
        <v>563</v>
      </c>
      <c r="E5208" s="79">
        <v>72.03</v>
      </c>
      <c r="F5208" s="79">
        <v>12.97</v>
      </c>
      <c r="G5208" s="79">
        <f t="shared" si="168"/>
        <v>360.15</v>
      </c>
      <c r="H5208" s="79">
        <f t="shared" si="169"/>
        <v>64.849999999999994</v>
      </c>
      <c r="M5208" s="60">
        <v>2.5</v>
      </c>
    </row>
    <row r="5209" spans="1:14" hidden="1" outlineLevel="1" x14ac:dyDescent="0.2">
      <c r="B5209" s="60" t="s">
        <v>1272</v>
      </c>
      <c r="C5209" s="78">
        <v>0.25</v>
      </c>
      <c r="D5209" s="61" t="s">
        <v>225</v>
      </c>
      <c r="E5209" s="79">
        <v>686.44</v>
      </c>
      <c r="F5209" s="79">
        <v>123.56</v>
      </c>
      <c r="G5209" s="79">
        <f t="shared" si="168"/>
        <v>171.61</v>
      </c>
      <c r="H5209" s="79">
        <f t="shared" si="169"/>
        <v>30.89</v>
      </c>
      <c r="M5209" s="60">
        <f>3/0.1</f>
        <v>30</v>
      </c>
    </row>
    <row r="5210" spans="1:14" hidden="1" outlineLevel="1" x14ac:dyDescent="0.2">
      <c r="B5210" s="60" t="s">
        <v>678</v>
      </c>
      <c r="C5210" s="78">
        <v>0.25</v>
      </c>
      <c r="D5210" s="61" t="s">
        <v>225</v>
      </c>
      <c r="E5210" s="79">
        <v>415.25</v>
      </c>
      <c r="F5210" s="79">
        <v>74.75</v>
      </c>
      <c r="G5210" s="79">
        <f t="shared" si="168"/>
        <v>103.81</v>
      </c>
      <c r="H5210" s="79">
        <f t="shared" si="169"/>
        <v>18.690000000000001</v>
      </c>
      <c r="M5210" s="60">
        <f>+M5209+1</f>
        <v>31</v>
      </c>
      <c r="N5210" s="60">
        <f>31/5</f>
        <v>6.2</v>
      </c>
    </row>
    <row r="5211" spans="1:14" hidden="1" outlineLevel="1" x14ac:dyDescent="0.2">
      <c r="B5211" s="60" t="s">
        <v>1273</v>
      </c>
      <c r="C5211" s="78">
        <v>7.5</v>
      </c>
      <c r="D5211" s="61" t="s">
        <v>158</v>
      </c>
      <c r="E5211" s="79">
        <v>208.47</v>
      </c>
      <c r="F5211" s="79">
        <v>37.520000000000003</v>
      </c>
      <c r="G5211" s="79">
        <f t="shared" si="168"/>
        <v>1563.53</v>
      </c>
      <c r="H5211" s="79">
        <f t="shared" si="169"/>
        <v>281.39999999999998</v>
      </c>
      <c r="M5211" s="60">
        <f>6.1/1.1</f>
        <v>5.545454545454545</v>
      </c>
      <c r="N5211" s="60">
        <f>+N5210+M5208</f>
        <v>8.6999999999999993</v>
      </c>
    </row>
    <row r="5212" spans="1:14" hidden="1" outlineLevel="1" x14ac:dyDescent="0.2">
      <c r="B5212" s="60" t="s">
        <v>1274</v>
      </c>
      <c r="C5212" s="78">
        <v>1</v>
      </c>
      <c r="D5212" s="61" t="s">
        <v>158</v>
      </c>
      <c r="E5212" s="79">
        <v>1500</v>
      </c>
      <c r="F5212" s="79">
        <v>0</v>
      </c>
      <c r="G5212" s="79">
        <f t="shared" si="168"/>
        <v>1500</v>
      </c>
      <c r="H5212" s="79">
        <f t="shared" si="169"/>
        <v>0</v>
      </c>
      <c r="N5212" s="60">
        <v>9</v>
      </c>
    </row>
    <row r="5213" spans="1:14" hidden="1" outlineLevel="1" x14ac:dyDescent="0.2">
      <c r="A5213" s="55"/>
      <c r="B5213" s="77" t="s">
        <v>1210</v>
      </c>
      <c r="C5213" s="78"/>
      <c r="D5213" s="78"/>
      <c r="E5213" s="57"/>
      <c r="F5213" s="57"/>
      <c r="G5213" s="57"/>
      <c r="H5213" s="57"/>
      <c r="I5213" s="58"/>
      <c r="J5213" s="63"/>
    </row>
    <row r="5214" spans="1:14" hidden="1" outlineLevel="1" x14ac:dyDescent="0.2">
      <c r="A5214" s="55"/>
      <c r="B5214" s="89" t="s">
        <v>1275</v>
      </c>
      <c r="C5214" s="78">
        <f>+C5205</f>
        <v>141.9</v>
      </c>
      <c r="D5214" s="78" t="s">
        <v>179</v>
      </c>
      <c r="E5214" s="79">
        <v>75</v>
      </c>
      <c r="F5214" s="79">
        <v>0</v>
      </c>
      <c r="G5214" s="79">
        <f>ROUND((C5214*(E5214)),2)</f>
        <v>10642.5</v>
      </c>
      <c r="H5214" s="79">
        <f>ROUND((C5214*(F5214)),2)</f>
        <v>0</v>
      </c>
      <c r="I5214" s="58"/>
      <c r="J5214" s="63"/>
    </row>
    <row r="5215" spans="1:14" hidden="1" outlineLevel="1" x14ac:dyDescent="0.2">
      <c r="B5215" s="76" t="s">
        <v>1276</v>
      </c>
      <c r="C5215" s="78">
        <v>15</v>
      </c>
      <c r="D5215" s="61" t="s">
        <v>899</v>
      </c>
      <c r="E5215" s="79">
        <v>3895.65</v>
      </c>
      <c r="F5215" s="79">
        <v>0</v>
      </c>
      <c r="G5215" s="79">
        <f>+E$4118</f>
        <v>2397.2800000000002</v>
      </c>
      <c r="H5215" s="79">
        <v>0</v>
      </c>
    </row>
    <row r="5216" spans="1:14" hidden="1" outlineLevel="1" x14ac:dyDescent="0.2">
      <c r="A5216" s="62"/>
      <c r="B5216" s="76" t="s">
        <v>174</v>
      </c>
      <c r="C5216" s="78"/>
      <c r="D5216" s="78"/>
      <c r="E5216" s="79"/>
      <c r="F5216" s="79"/>
      <c r="G5216" s="79">
        <f>SUM(G5207:G5215)</f>
        <v>26258.879999999997</v>
      </c>
      <c r="H5216" s="79">
        <f>SUM(H5207:H5215)</f>
        <v>2109.4299999999998</v>
      </c>
      <c r="I5216" s="79">
        <f>SUM(G5216:H5216)</f>
        <v>28368.309999999998</v>
      </c>
    </row>
    <row r="5217" spans="1:10" collapsed="1" x14ac:dyDescent="0.2">
      <c r="A5217" s="62"/>
      <c r="C5217" s="78"/>
      <c r="D5217" s="78"/>
      <c r="E5217" s="79"/>
      <c r="F5217" s="79"/>
      <c r="G5217" s="79"/>
      <c r="H5217" s="79"/>
      <c r="I5217" s="79"/>
    </row>
    <row r="5218" spans="1:10" x14ac:dyDescent="0.2">
      <c r="A5218" s="67">
        <v>128</v>
      </c>
      <c r="B5218" s="68" t="s">
        <v>1280</v>
      </c>
      <c r="C5218" s="69"/>
      <c r="D5218" s="69"/>
      <c r="E5218" s="69"/>
      <c r="F5218" s="69"/>
      <c r="G5218" s="69"/>
      <c r="H5218" s="69"/>
      <c r="I5218" s="69"/>
      <c r="J5218" s="70"/>
    </row>
    <row r="5219" spans="1:10" ht="24" x14ac:dyDescent="0.2">
      <c r="A5219" s="71">
        <f>+A5218+0.01</f>
        <v>128.01</v>
      </c>
      <c r="B5219" s="72" t="s">
        <v>1281</v>
      </c>
      <c r="C5219" s="73">
        <v>1</v>
      </c>
      <c r="D5219" s="73" t="s">
        <v>196</v>
      </c>
      <c r="E5219" s="74"/>
      <c r="F5219" s="74"/>
      <c r="G5219" s="74">
        <f>+G5228/C5221</f>
        <v>16677.78</v>
      </c>
      <c r="H5219" s="74">
        <f>+H5228/C5221</f>
        <v>3002</v>
      </c>
      <c r="I5219" s="75">
        <f>+H5219+G5219</f>
        <v>19679.78</v>
      </c>
      <c r="J5219" s="66" t="s">
        <v>167</v>
      </c>
    </row>
    <row r="5220" spans="1:10" hidden="1" outlineLevel="1" x14ac:dyDescent="0.2">
      <c r="A5220" s="55"/>
      <c r="B5220" s="77" t="s">
        <v>1282</v>
      </c>
      <c r="C5220" s="56"/>
      <c r="D5220" s="56"/>
      <c r="E5220" s="57"/>
      <c r="F5220" s="57"/>
      <c r="G5220" s="57"/>
      <c r="H5220" s="57"/>
      <c r="I5220" s="58"/>
      <c r="J5220" s="63"/>
    </row>
    <row r="5221" spans="1:10" hidden="1" outlineLevel="1" x14ac:dyDescent="0.2">
      <c r="A5221" s="55"/>
      <c r="B5221" s="77" t="s">
        <v>169</v>
      </c>
      <c r="C5221" s="78">
        <v>1</v>
      </c>
      <c r="D5221" s="78" t="s">
        <v>196</v>
      </c>
      <c r="E5221" s="57"/>
      <c r="F5221" s="57"/>
      <c r="G5221" s="57"/>
      <c r="H5221" s="57"/>
      <c r="I5221" s="58"/>
      <c r="J5221" s="63"/>
    </row>
    <row r="5222" spans="1:10" hidden="1" outlineLevel="1" x14ac:dyDescent="0.2">
      <c r="A5222" s="55"/>
      <c r="B5222" s="77" t="s">
        <v>170</v>
      </c>
      <c r="C5222" s="78"/>
      <c r="D5222" s="78"/>
      <c r="E5222" s="57"/>
      <c r="F5222" s="57"/>
      <c r="G5222" s="57"/>
      <c r="H5222" s="57"/>
      <c r="I5222" s="58"/>
      <c r="J5222" s="63"/>
    </row>
    <row r="5223" spans="1:10" hidden="1" outlineLevel="1" x14ac:dyDescent="0.2">
      <c r="B5223" s="60" t="s">
        <v>1283</v>
      </c>
      <c r="C5223" s="78">
        <v>4</v>
      </c>
      <c r="D5223" s="61" t="s">
        <v>176</v>
      </c>
      <c r="E5223" s="79">
        <v>1690</v>
      </c>
      <c r="F5223" s="79">
        <v>304.2</v>
      </c>
      <c r="G5223" s="79">
        <f>ROUND((C5223*(E5223)),2)</f>
        <v>6760</v>
      </c>
      <c r="H5223" s="79">
        <f>ROUND((C5223*(F5223)),2)</f>
        <v>1216.8</v>
      </c>
    </row>
    <row r="5224" spans="1:10" hidden="1" outlineLevel="1" x14ac:dyDescent="0.2">
      <c r="B5224" s="60" t="s">
        <v>1284</v>
      </c>
      <c r="C5224" s="78">
        <f>0.011*10</f>
        <v>0.10999999999999999</v>
      </c>
      <c r="D5224" s="61" t="s">
        <v>519</v>
      </c>
      <c r="E5224" s="79">
        <v>19535.59</v>
      </c>
      <c r="F5224" s="79">
        <v>3516.41</v>
      </c>
      <c r="G5224" s="79">
        <f>ROUND((C5224*(E5224)),2)</f>
        <v>2148.91</v>
      </c>
      <c r="H5224" s="79">
        <f>ROUND((C5224*(F5224)),2)</f>
        <v>386.81</v>
      </c>
    </row>
    <row r="5225" spans="1:10" hidden="1" outlineLevel="1" x14ac:dyDescent="0.2">
      <c r="B5225" s="60" t="s">
        <v>1285</v>
      </c>
      <c r="C5225" s="78">
        <v>1.18</v>
      </c>
      <c r="D5225" s="61" t="s">
        <v>563</v>
      </c>
      <c r="E5225" s="79">
        <v>131.36000000000001</v>
      </c>
      <c r="F5225" s="79">
        <v>23.64</v>
      </c>
      <c r="G5225" s="79">
        <f>ROUND((C5225*(E5225)),2)</f>
        <v>155</v>
      </c>
      <c r="H5225" s="79">
        <f>ROUND((C5225*(F5225)),2)</f>
        <v>27.9</v>
      </c>
    </row>
    <row r="5226" spans="1:10" hidden="1" outlineLevel="1" x14ac:dyDescent="0.2">
      <c r="B5226" s="60" t="s">
        <v>1286</v>
      </c>
      <c r="C5226" s="78">
        <f>0.013*10</f>
        <v>0.13</v>
      </c>
      <c r="D5226" s="61" t="s">
        <v>251</v>
      </c>
      <c r="E5226" s="79">
        <v>3281.36</v>
      </c>
      <c r="F5226" s="79">
        <v>590.64</v>
      </c>
      <c r="G5226" s="79">
        <f>ROUND((C5226*(E5226)),2)</f>
        <v>426.58</v>
      </c>
      <c r="H5226" s="79">
        <f>ROUND((C5226*(F5226)),2)</f>
        <v>76.78</v>
      </c>
    </row>
    <row r="5227" spans="1:10" hidden="1" outlineLevel="1" x14ac:dyDescent="0.2">
      <c r="B5227" s="60" t="s">
        <v>1287</v>
      </c>
      <c r="C5227" s="78">
        <f>1*0.1*1.1*10</f>
        <v>1.1000000000000001</v>
      </c>
      <c r="D5227" s="61" t="s">
        <v>196</v>
      </c>
      <c r="E5227" s="79">
        <v>6533.9</v>
      </c>
      <c r="F5227" s="79">
        <v>1176.0999999999999</v>
      </c>
      <c r="G5227" s="79">
        <f>ROUND((C5227*(E5227)),2)</f>
        <v>7187.29</v>
      </c>
      <c r="H5227" s="79">
        <f>ROUND((C5227*(F5227)),2)</f>
        <v>1293.71</v>
      </c>
    </row>
    <row r="5228" spans="1:10" hidden="1" outlineLevel="1" x14ac:dyDescent="0.2">
      <c r="A5228" s="62"/>
      <c r="B5228" s="76" t="s">
        <v>174</v>
      </c>
      <c r="C5228" s="78"/>
      <c r="D5228" s="78"/>
      <c r="E5228" s="79"/>
      <c r="F5228" s="79"/>
      <c r="G5228" s="79">
        <f>SUM(G5223:G5227)</f>
        <v>16677.78</v>
      </c>
      <c r="H5228" s="79">
        <f>SUM(H5223:H5227)</f>
        <v>3002</v>
      </c>
      <c r="I5228" s="79">
        <f>SUM(G5228:H5228)</f>
        <v>19679.78</v>
      </c>
    </row>
    <row r="5229" spans="1:10" collapsed="1" x14ac:dyDescent="0.2">
      <c r="A5229" s="62"/>
      <c r="C5229" s="78"/>
      <c r="D5229" s="78"/>
      <c r="E5229" s="79"/>
      <c r="F5229" s="79"/>
      <c r="G5229" s="79"/>
      <c r="H5229" s="79"/>
      <c r="I5229" s="79"/>
    </row>
    <row r="5230" spans="1:10" ht="24" x14ac:dyDescent="0.2">
      <c r="A5230" s="71">
        <f>+A5219+0.01</f>
        <v>128.01999999999998</v>
      </c>
      <c r="B5230" s="72" t="s">
        <v>1288</v>
      </c>
      <c r="C5230" s="73">
        <v>1</v>
      </c>
      <c r="D5230" s="73" t="s">
        <v>196</v>
      </c>
      <c r="E5230" s="74"/>
      <c r="F5230" s="74"/>
      <c r="G5230" s="74">
        <f>+G5248/C5232</f>
        <v>15850.59</v>
      </c>
      <c r="H5230" s="74">
        <f>+H5248/C5232</f>
        <v>2120.4699999999998</v>
      </c>
      <c r="I5230" s="75">
        <f>+H5230+G5230</f>
        <v>17971.060000000001</v>
      </c>
      <c r="J5230" s="66" t="s">
        <v>167</v>
      </c>
    </row>
    <row r="5231" spans="1:10" hidden="1" outlineLevel="1" x14ac:dyDescent="0.2">
      <c r="A5231" s="55"/>
      <c r="B5231" s="77" t="s">
        <v>1289</v>
      </c>
      <c r="C5231" s="56"/>
      <c r="D5231" s="56"/>
      <c r="E5231" s="57"/>
      <c r="F5231" s="57"/>
      <c r="G5231" s="57"/>
      <c r="H5231" s="57"/>
      <c r="I5231" s="58"/>
      <c r="J5231" s="63"/>
    </row>
    <row r="5232" spans="1:10" hidden="1" outlineLevel="1" x14ac:dyDescent="0.2">
      <c r="A5232" s="55"/>
      <c r="B5232" s="77" t="s">
        <v>169</v>
      </c>
      <c r="C5232" s="78">
        <v>1</v>
      </c>
      <c r="D5232" s="78" t="s">
        <v>196</v>
      </c>
      <c r="E5232" s="57"/>
      <c r="F5232" s="57"/>
      <c r="G5232" s="57"/>
      <c r="H5232" s="57"/>
      <c r="I5232" s="58"/>
      <c r="J5232" s="63"/>
    </row>
    <row r="5233" spans="1:10" hidden="1" outlineLevel="1" x14ac:dyDescent="0.2">
      <c r="A5233" s="55"/>
      <c r="B5233" s="77" t="s">
        <v>170</v>
      </c>
      <c r="C5233" s="78"/>
      <c r="D5233" s="78"/>
      <c r="E5233" s="57"/>
      <c r="F5233" s="57"/>
      <c r="G5233" s="57"/>
      <c r="H5233" s="57"/>
      <c r="I5233" s="58"/>
      <c r="J5233" s="63"/>
    </row>
    <row r="5234" spans="1:10" hidden="1" outlineLevel="1" x14ac:dyDescent="0.2">
      <c r="B5234" s="60" t="s">
        <v>1290</v>
      </c>
      <c r="C5234" s="78">
        <v>20</v>
      </c>
      <c r="D5234" s="61" t="s">
        <v>1291</v>
      </c>
      <c r="E5234" s="79">
        <v>45.19</v>
      </c>
      <c r="F5234" s="79">
        <v>8.1300000000000008</v>
      </c>
      <c r="G5234" s="79">
        <f t="shared" ref="G5234:G5244" si="170">ROUND((C5234*(E5234)),2)</f>
        <v>903.8</v>
      </c>
      <c r="H5234" s="79">
        <f t="shared" ref="H5234:H5244" si="171">ROUND((C5234*(F5234)),2)</f>
        <v>162.6</v>
      </c>
    </row>
    <row r="5235" spans="1:10" hidden="1" outlineLevel="1" x14ac:dyDescent="0.2">
      <c r="B5235" s="60" t="s">
        <v>1284</v>
      </c>
      <c r="C5235" s="78">
        <f>0.011*10</f>
        <v>0.10999999999999999</v>
      </c>
      <c r="D5235" s="61" t="s">
        <v>519</v>
      </c>
      <c r="E5235" s="79">
        <v>19535.59</v>
      </c>
      <c r="F5235" s="79">
        <v>3516.41</v>
      </c>
      <c r="G5235" s="79">
        <f t="shared" si="170"/>
        <v>2148.91</v>
      </c>
      <c r="H5235" s="79">
        <f t="shared" si="171"/>
        <v>386.81</v>
      </c>
    </row>
    <row r="5236" spans="1:10" hidden="1" outlineLevel="1" x14ac:dyDescent="0.2">
      <c r="B5236" s="60" t="s">
        <v>1285</v>
      </c>
      <c r="C5236" s="78">
        <v>1.18</v>
      </c>
      <c r="D5236" s="61" t="s">
        <v>563</v>
      </c>
      <c r="E5236" s="79">
        <v>131.36000000000001</v>
      </c>
      <c r="F5236" s="79">
        <v>23.64</v>
      </c>
      <c r="G5236" s="79">
        <f t="shared" si="170"/>
        <v>155</v>
      </c>
      <c r="H5236" s="79">
        <f t="shared" si="171"/>
        <v>27.9</v>
      </c>
    </row>
    <row r="5237" spans="1:10" hidden="1" outlineLevel="1" x14ac:dyDescent="0.2">
      <c r="B5237" s="60" t="s">
        <v>1286</v>
      </c>
      <c r="C5237" s="78">
        <f>0.013*10</f>
        <v>0.13</v>
      </c>
      <c r="D5237" s="61" t="s">
        <v>251</v>
      </c>
      <c r="E5237" s="79">
        <v>3281.36</v>
      </c>
      <c r="F5237" s="79">
        <v>590.64</v>
      </c>
      <c r="G5237" s="79">
        <f t="shared" si="170"/>
        <v>426.58</v>
      </c>
      <c r="H5237" s="79">
        <f t="shared" si="171"/>
        <v>76.78</v>
      </c>
    </row>
    <row r="5238" spans="1:10" hidden="1" outlineLevel="1" x14ac:dyDescent="0.2">
      <c r="B5238" s="60" t="s">
        <v>1292</v>
      </c>
      <c r="C5238" s="83">
        <f>0.00069*10</f>
        <v>6.8999999999999999E-3</v>
      </c>
      <c r="D5238" s="61" t="s">
        <v>158</v>
      </c>
      <c r="E5238" s="79">
        <v>13650</v>
      </c>
      <c r="F5238" s="79">
        <v>2457</v>
      </c>
      <c r="G5238" s="79">
        <f t="shared" si="170"/>
        <v>94.19</v>
      </c>
      <c r="H5238" s="79">
        <f t="shared" si="171"/>
        <v>16.95</v>
      </c>
    </row>
    <row r="5239" spans="1:10" hidden="1" outlineLevel="1" x14ac:dyDescent="0.2">
      <c r="B5239" s="60" t="s">
        <v>1293</v>
      </c>
      <c r="C5239" s="85">
        <f>0.0034*10</f>
        <v>3.3999999999999996E-2</v>
      </c>
      <c r="D5239" s="61" t="s">
        <v>158</v>
      </c>
      <c r="E5239" s="79">
        <v>2990</v>
      </c>
      <c r="F5239" s="79">
        <v>538.20000000000005</v>
      </c>
      <c r="G5239" s="79">
        <f t="shared" si="170"/>
        <v>101.66</v>
      </c>
      <c r="H5239" s="79">
        <f t="shared" si="171"/>
        <v>18.3</v>
      </c>
    </row>
    <row r="5240" spans="1:10" hidden="1" outlineLevel="1" x14ac:dyDescent="0.2">
      <c r="B5240" s="60" t="s">
        <v>1294</v>
      </c>
      <c r="C5240" s="78">
        <f>1.5*10</f>
        <v>15</v>
      </c>
      <c r="D5240" s="61" t="s">
        <v>158</v>
      </c>
      <c r="E5240" s="79">
        <v>8.58</v>
      </c>
      <c r="F5240" s="79">
        <v>1.54</v>
      </c>
      <c r="G5240" s="79">
        <f t="shared" si="170"/>
        <v>128.69999999999999</v>
      </c>
      <c r="H5240" s="79">
        <f t="shared" si="171"/>
        <v>23.1</v>
      </c>
    </row>
    <row r="5241" spans="1:10" hidden="1" outlineLevel="1" x14ac:dyDescent="0.2">
      <c r="B5241" s="60" t="s">
        <v>1287</v>
      </c>
      <c r="C5241" s="78">
        <f>1*0.1*1.1*10</f>
        <v>1.1000000000000001</v>
      </c>
      <c r="D5241" s="61" t="s">
        <v>196</v>
      </c>
      <c r="E5241" s="79">
        <v>6533.9</v>
      </c>
      <c r="F5241" s="79">
        <v>1176.0999999999999</v>
      </c>
      <c r="G5241" s="79">
        <f t="shared" si="170"/>
        <v>7187.29</v>
      </c>
      <c r="H5241" s="79">
        <f t="shared" si="171"/>
        <v>1293.71</v>
      </c>
    </row>
    <row r="5242" spans="1:10" hidden="1" outlineLevel="1" x14ac:dyDescent="0.2">
      <c r="B5242" s="60" t="s">
        <v>1295</v>
      </c>
      <c r="C5242" s="78">
        <f>0.25*10</f>
        <v>2.5</v>
      </c>
      <c r="D5242" s="61" t="s">
        <v>204</v>
      </c>
      <c r="E5242" s="79">
        <v>110.17</v>
      </c>
      <c r="F5242" s="79">
        <v>19.829999999999998</v>
      </c>
      <c r="G5242" s="79">
        <f t="shared" si="170"/>
        <v>275.43</v>
      </c>
      <c r="H5242" s="79">
        <f t="shared" si="171"/>
        <v>49.58</v>
      </c>
    </row>
    <row r="5243" spans="1:10" hidden="1" outlineLevel="1" x14ac:dyDescent="0.2">
      <c r="B5243" s="60" t="s">
        <v>1296</v>
      </c>
      <c r="C5243" s="78">
        <v>2</v>
      </c>
      <c r="D5243" s="61" t="s">
        <v>176</v>
      </c>
      <c r="E5243" s="79">
        <v>135.6</v>
      </c>
      <c r="F5243" s="79">
        <v>11.370000000000001</v>
      </c>
      <c r="G5243" s="79">
        <f t="shared" si="170"/>
        <v>271.2</v>
      </c>
      <c r="H5243" s="79">
        <f t="shared" si="171"/>
        <v>22.74</v>
      </c>
    </row>
    <row r="5244" spans="1:10" hidden="1" outlineLevel="1" x14ac:dyDescent="0.2">
      <c r="B5244" s="60" t="s">
        <v>1297</v>
      </c>
      <c r="C5244" s="78">
        <f>2*10</f>
        <v>20</v>
      </c>
      <c r="D5244" s="61" t="s">
        <v>176</v>
      </c>
      <c r="E5244" s="79">
        <v>11.69</v>
      </c>
      <c r="F5244" s="79">
        <v>2.1</v>
      </c>
      <c r="G5244" s="79">
        <f t="shared" si="170"/>
        <v>233.8</v>
      </c>
      <c r="H5244" s="79">
        <f t="shared" si="171"/>
        <v>42</v>
      </c>
    </row>
    <row r="5245" spans="1:10" hidden="1" outlineLevel="1" x14ac:dyDescent="0.2">
      <c r="A5245" s="55"/>
      <c r="B5245" s="77" t="s">
        <v>1210</v>
      </c>
      <c r="C5245" s="78"/>
      <c r="D5245" s="78"/>
      <c r="E5245" s="57"/>
      <c r="F5245" s="57"/>
      <c r="G5245" s="57"/>
      <c r="H5245" s="57"/>
      <c r="I5245" s="58"/>
      <c r="J5245" s="63"/>
    </row>
    <row r="5246" spans="1:10" hidden="1" outlineLevel="1" x14ac:dyDescent="0.2">
      <c r="A5246" s="55"/>
      <c r="B5246" s="89" t="s">
        <v>1298</v>
      </c>
      <c r="C5246" s="78">
        <v>4</v>
      </c>
      <c r="D5246" s="61" t="s">
        <v>176</v>
      </c>
      <c r="E5246" s="79">
        <v>952.02823529411762</v>
      </c>
      <c r="F5246" s="79">
        <v>0</v>
      </c>
      <c r="G5246" s="79">
        <f>ROUND((C5246*(E5246)),2)</f>
        <v>3808.11</v>
      </c>
      <c r="H5246" s="79">
        <f>ROUND((C5246*(F5246)),2)</f>
        <v>0</v>
      </c>
      <c r="I5246" s="58"/>
      <c r="J5246" s="63"/>
    </row>
    <row r="5247" spans="1:10" hidden="1" outlineLevel="1" x14ac:dyDescent="0.2">
      <c r="A5247" s="55"/>
      <c r="B5247" s="89" t="s">
        <v>1299</v>
      </c>
      <c r="C5247" s="78">
        <f>2*10</f>
        <v>20</v>
      </c>
      <c r="D5247" s="61" t="s">
        <v>176</v>
      </c>
      <c r="E5247" s="79">
        <v>5.7960453808752019</v>
      </c>
      <c r="F5247" s="79">
        <v>0</v>
      </c>
      <c r="G5247" s="79">
        <f>ROUND((C5247*(E5247)),2)</f>
        <v>115.92</v>
      </c>
      <c r="H5247" s="79">
        <f>ROUND((C5247*(F5247)),2)</f>
        <v>0</v>
      </c>
      <c r="I5247" s="58"/>
      <c r="J5247" s="63"/>
    </row>
    <row r="5248" spans="1:10" hidden="1" outlineLevel="1" x14ac:dyDescent="0.2">
      <c r="A5248" s="62"/>
      <c r="B5248" s="76" t="s">
        <v>174</v>
      </c>
      <c r="C5248" s="78"/>
      <c r="D5248" s="78"/>
      <c r="E5248" s="79"/>
      <c r="F5248" s="79"/>
      <c r="G5248" s="79">
        <f>SUM(G5234:G5247)</f>
        <v>15850.59</v>
      </c>
      <c r="H5248" s="79">
        <f>SUM(H5234:H5247)</f>
        <v>2120.4699999999998</v>
      </c>
      <c r="I5248" s="79">
        <f>SUM(G5248:H5248)</f>
        <v>17971.060000000001</v>
      </c>
    </row>
    <row r="5249" spans="1:10" collapsed="1" x14ac:dyDescent="0.2">
      <c r="A5249" s="62"/>
      <c r="C5249" s="78"/>
      <c r="D5249" s="78"/>
      <c r="E5249" s="79"/>
      <c r="F5249" s="79"/>
      <c r="G5249" s="79"/>
      <c r="H5249" s="79"/>
      <c r="I5249" s="79"/>
    </row>
    <row r="5250" spans="1:10" ht="24" x14ac:dyDescent="0.2">
      <c r="A5250" s="71">
        <f>+A5230+0.01</f>
        <v>128.02999999999997</v>
      </c>
      <c r="B5250" s="72" t="s">
        <v>1300</v>
      </c>
      <c r="C5250" s="73">
        <v>1</v>
      </c>
      <c r="D5250" s="73" t="s">
        <v>196</v>
      </c>
      <c r="E5250" s="74"/>
      <c r="F5250" s="74"/>
      <c r="G5250" s="74">
        <f>+G5268/C5252</f>
        <v>15701.79</v>
      </c>
      <c r="H5250" s="74">
        <f>+H5268/C5252</f>
        <v>2093.87</v>
      </c>
      <c r="I5250" s="75">
        <f>+H5250+G5250</f>
        <v>17795.66</v>
      </c>
      <c r="J5250" s="66" t="s">
        <v>167</v>
      </c>
    </row>
    <row r="5251" spans="1:10" hidden="1" outlineLevel="1" x14ac:dyDescent="0.2">
      <c r="A5251" s="55"/>
      <c r="B5251" s="77" t="s">
        <v>1301</v>
      </c>
      <c r="C5251" s="56"/>
      <c r="D5251" s="56"/>
      <c r="E5251" s="57"/>
      <c r="F5251" s="57"/>
      <c r="G5251" s="57"/>
      <c r="H5251" s="57"/>
      <c r="I5251" s="58"/>
      <c r="J5251" s="63"/>
    </row>
    <row r="5252" spans="1:10" hidden="1" outlineLevel="1" x14ac:dyDescent="0.2">
      <c r="A5252" s="55"/>
      <c r="B5252" s="77" t="s">
        <v>169</v>
      </c>
      <c r="C5252" s="78">
        <v>1</v>
      </c>
      <c r="D5252" s="78" t="s">
        <v>196</v>
      </c>
      <c r="E5252" s="57"/>
      <c r="F5252" s="57"/>
      <c r="G5252" s="57"/>
      <c r="H5252" s="57"/>
      <c r="I5252" s="58"/>
      <c r="J5252" s="63"/>
    </row>
    <row r="5253" spans="1:10" hidden="1" outlineLevel="1" x14ac:dyDescent="0.2">
      <c r="A5253" s="55"/>
      <c r="B5253" s="77" t="s">
        <v>170</v>
      </c>
      <c r="C5253" s="78"/>
      <c r="D5253" s="78"/>
      <c r="E5253" s="57"/>
      <c r="F5253" s="57"/>
      <c r="G5253" s="57"/>
      <c r="H5253" s="57"/>
      <c r="I5253" s="58"/>
      <c r="J5253" s="63"/>
    </row>
    <row r="5254" spans="1:10" hidden="1" outlineLevel="1" x14ac:dyDescent="0.2">
      <c r="B5254" s="60" t="s">
        <v>1302</v>
      </c>
      <c r="C5254" s="78">
        <v>20</v>
      </c>
      <c r="D5254" s="61" t="s">
        <v>1291</v>
      </c>
      <c r="E5254" s="79">
        <v>37.75</v>
      </c>
      <c r="F5254" s="79">
        <v>6.8</v>
      </c>
      <c r="G5254" s="79">
        <f t="shared" ref="G5254:G5264" si="172">ROUND((C5254*(E5254)),2)</f>
        <v>755</v>
      </c>
      <c r="H5254" s="79">
        <f t="shared" ref="H5254:H5264" si="173">ROUND((C5254*(F5254)),2)</f>
        <v>136</v>
      </c>
    </row>
    <row r="5255" spans="1:10" hidden="1" outlineLevel="1" x14ac:dyDescent="0.2">
      <c r="B5255" s="60" t="s">
        <v>1284</v>
      </c>
      <c r="C5255" s="78">
        <f>0.011*10</f>
        <v>0.10999999999999999</v>
      </c>
      <c r="D5255" s="61" t="s">
        <v>519</v>
      </c>
      <c r="E5255" s="79">
        <v>19535.59</v>
      </c>
      <c r="F5255" s="79">
        <v>3516.41</v>
      </c>
      <c r="G5255" s="79">
        <f t="shared" si="172"/>
        <v>2148.91</v>
      </c>
      <c r="H5255" s="79">
        <f t="shared" si="173"/>
        <v>386.81</v>
      </c>
    </row>
    <row r="5256" spans="1:10" hidden="1" outlineLevel="1" x14ac:dyDescent="0.2">
      <c r="B5256" s="60" t="s">
        <v>1285</v>
      </c>
      <c r="C5256" s="78">
        <v>1.18</v>
      </c>
      <c r="D5256" s="61" t="s">
        <v>563</v>
      </c>
      <c r="E5256" s="79">
        <v>131.36000000000001</v>
      </c>
      <c r="F5256" s="79">
        <v>23.64</v>
      </c>
      <c r="G5256" s="79">
        <f t="shared" si="172"/>
        <v>155</v>
      </c>
      <c r="H5256" s="79">
        <f t="shared" si="173"/>
        <v>27.9</v>
      </c>
    </row>
    <row r="5257" spans="1:10" hidden="1" outlineLevel="1" x14ac:dyDescent="0.2">
      <c r="B5257" s="60" t="s">
        <v>1286</v>
      </c>
      <c r="C5257" s="78">
        <v>0.13</v>
      </c>
      <c r="D5257" s="61" t="s">
        <v>251</v>
      </c>
      <c r="E5257" s="79">
        <v>3281.36</v>
      </c>
      <c r="F5257" s="79">
        <v>590.64</v>
      </c>
      <c r="G5257" s="79">
        <f t="shared" si="172"/>
        <v>426.58</v>
      </c>
      <c r="H5257" s="79">
        <f t="shared" si="173"/>
        <v>76.78</v>
      </c>
    </row>
    <row r="5258" spans="1:10" hidden="1" outlineLevel="1" x14ac:dyDescent="0.2">
      <c r="B5258" s="60" t="s">
        <v>1292</v>
      </c>
      <c r="C5258" s="83">
        <v>6.8999999999999999E-3</v>
      </c>
      <c r="D5258" s="61" t="s">
        <v>158</v>
      </c>
      <c r="E5258" s="79">
        <v>13650</v>
      </c>
      <c r="F5258" s="79">
        <v>2457</v>
      </c>
      <c r="G5258" s="79">
        <f t="shared" si="172"/>
        <v>94.19</v>
      </c>
      <c r="H5258" s="79">
        <f t="shared" si="173"/>
        <v>16.95</v>
      </c>
    </row>
    <row r="5259" spans="1:10" hidden="1" outlineLevel="1" x14ac:dyDescent="0.2">
      <c r="B5259" s="60" t="s">
        <v>1293</v>
      </c>
      <c r="C5259" s="85">
        <v>3.3999999999999996E-2</v>
      </c>
      <c r="D5259" s="61" t="s">
        <v>158</v>
      </c>
      <c r="E5259" s="79">
        <v>2990</v>
      </c>
      <c r="F5259" s="79">
        <v>538.20000000000005</v>
      </c>
      <c r="G5259" s="79">
        <f t="shared" si="172"/>
        <v>101.66</v>
      </c>
      <c r="H5259" s="79">
        <f t="shared" si="173"/>
        <v>18.3</v>
      </c>
    </row>
    <row r="5260" spans="1:10" hidden="1" outlineLevel="1" x14ac:dyDescent="0.2">
      <c r="B5260" s="60" t="s">
        <v>1294</v>
      </c>
      <c r="C5260" s="78">
        <v>15</v>
      </c>
      <c r="D5260" s="61" t="s">
        <v>158</v>
      </c>
      <c r="E5260" s="79">
        <v>8.58</v>
      </c>
      <c r="F5260" s="79">
        <v>1.54</v>
      </c>
      <c r="G5260" s="79">
        <f t="shared" si="172"/>
        <v>128.69999999999999</v>
      </c>
      <c r="H5260" s="79">
        <f t="shared" si="173"/>
        <v>23.1</v>
      </c>
    </row>
    <row r="5261" spans="1:10" hidden="1" outlineLevel="1" x14ac:dyDescent="0.2">
      <c r="B5261" s="60" t="s">
        <v>1287</v>
      </c>
      <c r="C5261" s="78">
        <v>1.1000000000000001</v>
      </c>
      <c r="D5261" s="61" t="s">
        <v>196</v>
      </c>
      <c r="E5261" s="79">
        <v>6533.9</v>
      </c>
      <c r="F5261" s="79">
        <v>1176.0999999999999</v>
      </c>
      <c r="G5261" s="79">
        <f t="shared" si="172"/>
        <v>7187.29</v>
      </c>
      <c r="H5261" s="79">
        <f t="shared" si="173"/>
        <v>1293.71</v>
      </c>
    </row>
    <row r="5262" spans="1:10" hidden="1" outlineLevel="1" x14ac:dyDescent="0.2">
      <c r="B5262" s="60" t="s">
        <v>1295</v>
      </c>
      <c r="C5262" s="78">
        <v>2.5</v>
      </c>
      <c r="D5262" s="61" t="s">
        <v>204</v>
      </c>
      <c r="E5262" s="79">
        <v>110.17</v>
      </c>
      <c r="F5262" s="79">
        <v>19.829999999999998</v>
      </c>
      <c r="G5262" s="79">
        <f t="shared" si="172"/>
        <v>275.43</v>
      </c>
      <c r="H5262" s="79">
        <f t="shared" si="173"/>
        <v>49.58</v>
      </c>
    </row>
    <row r="5263" spans="1:10" hidden="1" outlineLevel="1" x14ac:dyDescent="0.2">
      <c r="B5263" s="60" t="s">
        <v>1296</v>
      </c>
      <c r="C5263" s="78">
        <v>2</v>
      </c>
      <c r="D5263" s="61" t="s">
        <v>176</v>
      </c>
      <c r="E5263" s="79">
        <v>135.6</v>
      </c>
      <c r="F5263" s="79">
        <v>11.370000000000001</v>
      </c>
      <c r="G5263" s="79">
        <f t="shared" si="172"/>
        <v>271.2</v>
      </c>
      <c r="H5263" s="79">
        <f t="shared" si="173"/>
        <v>22.74</v>
      </c>
    </row>
    <row r="5264" spans="1:10" hidden="1" outlineLevel="1" x14ac:dyDescent="0.2">
      <c r="B5264" s="60" t="s">
        <v>1297</v>
      </c>
      <c r="C5264" s="78">
        <v>20</v>
      </c>
      <c r="D5264" s="61" t="s">
        <v>176</v>
      </c>
      <c r="E5264" s="79">
        <v>11.69</v>
      </c>
      <c r="F5264" s="79">
        <v>2.1</v>
      </c>
      <c r="G5264" s="79">
        <f t="shared" si="172"/>
        <v>233.8</v>
      </c>
      <c r="H5264" s="79">
        <f t="shared" si="173"/>
        <v>42</v>
      </c>
    </row>
    <row r="5265" spans="1:10" hidden="1" outlineLevel="1" x14ac:dyDescent="0.2">
      <c r="A5265" s="55"/>
      <c r="B5265" s="77" t="s">
        <v>1210</v>
      </c>
      <c r="C5265" s="78"/>
      <c r="D5265" s="78"/>
      <c r="E5265" s="57"/>
      <c r="F5265" s="57"/>
      <c r="G5265" s="57"/>
      <c r="H5265" s="57"/>
      <c r="I5265" s="58"/>
      <c r="J5265" s="63"/>
    </row>
    <row r="5266" spans="1:10" hidden="1" outlineLevel="1" x14ac:dyDescent="0.2">
      <c r="A5266" s="55"/>
      <c r="B5266" s="89" t="s">
        <v>1298</v>
      </c>
      <c r="C5266" s="78">
        <v>4</v>
      </c>
      <c r="D5266" s="61" t="s">
        <v>176</v>
      </c>
      <c r="E5266" s="79">
        <v>952.02823529411762</v>
      </c>
      <c r="F5266" s="79">
        <v>0</v>
      </c>
      <c r="G5266" s="79">
        <f>ROUND((C5266*(E5266)),2)</f>
        <v>3808.11</v>
      </c>
      <c r="H5266" s="79">
        <f>ROUND((C5266*(F5266)),2)</f>
        <v>0</v>
      </c>
      <c r="I5266" s="58"/>
      <c r="J5266" s="63"/>
    </row>
    <row r="5267" spans="1:10" hidden="1" outlineLevel="1" x14ac:dyDescent="0.2">
      <c r="A5267" s="55"/>
      <c r="B5267" s="89" t="s">
        <v>1299</v>
      </c>
      <c r="C5267" s="78">
        <v>20</v>
      </c>
      <c r="D5267" s="61" t="s">
        <v>176</v>
      </c>
      <c r="E5267" s="79">
        <v>5.7960453808752019</v>
      </c>
      <c r="F5267" s="79">
        <v>0</v>
      </c>
      <c r="G5267" s="79">
        <f>ROUND((C5267*(E5267)),2)</f>
        <v>115.92</v>
      </c>
      <c r="H5267" s="79">
        <f>ROUND((C5267*(F5267)),2)</f>
        <v>0</v>
      </c>
      <c r="I5267" s="58"/>
      <c r="J5267" s="63"/>
    </row>
    <row r="5268" spans="1:10" hidden="1" outlineLevel="1" x14ac:dyDescent="0.2">
      <c r="A5268" s="62"/>
      <c r="B5268" s="76" t="s">
        <v>174</v>
      </c>
      <c r="C5268" s="78"/>
      <c r="D5268" s="78"/>
      <c r="E5268" s="79"/>
      <c r="F5268" s="79"/>
      <c r="G5268" s="79">
        <f>SUM(G5254:G5267)</f>
        <v>15701.79</v>
      </c>
      <c r="H5268" s="79">
        <f>SUM(H5254:H5267)</f>
        <v>2093.87</v>
      </c>
      <c r="I5268" s="79">
        <f>SUM(G5268:H5268)</f>
        <v>17795.66</v>
      </c>
    </row>
    <row r="5269" spans="1:10" collapsed="1" x14ac:dyDescent="0.2">
      <c r="A5269" s="62"/>
      <c r="C5269" s="78"/>
      <c r="D5269" s="78"/>
      <c r="E5269" s="79"/>
      <c r="F5269" s="79"/>
      <c r="G5269" s="79"/>
      <c r="H5269" s="79"/>
      <c r="I5269" s="79"/>
    </row>
    <row r="5270" spans="1:10" ht="24" x14ac:dyDescent="0.2">
      <c r="A5270" s="71">
        <f>+A5250+0.01</f>
        <v>128.03999999999996</v>
      </c>
      <c r="B5270" s="72" t="s">
        <v>1303</v>
      </c>
      <c r="C5270" s="73">
        <v>1</v>
      </c>
      <c r="D5270" s="73" t="s">
        <v>196</v>
      </c>
      <c r="E5270" s="74"/>
      <c r="F5270" s="74"/>
      <c r="G5270" s="74">
        <f>+G5288/C5272</f>
        <v>15334.76</v>
      </c>
      <c r="H5270" s="74">
        <f>+H5288/C5272</f>
        <v>2027.6499999999999</v>
      </c>
      <c r="I5270" s="75">
        <f>+H5270+G5270</f>
        <v>17362.41</v>
      </c>
      <c r="J5270" s="66" t="s">
        <v>167</v>
      </c>
    </row>
    <row r="5271" spans="1:10" hidden="1" outlineLevel="1" x14ac:dyDescent="0.2">
      <c r="A5271" s="55"/>
      <c r="B5271" s="77" t="s">
        <v>1301</v>
      </c>
      <c r="C5271" s="56"/>
      <c r="D5271" s="56"/>
      <c r="E5271" s="57"/>
      <c r="F5271" s="57"/>
      <c r="G5271" s="57"/>
      <c r="H5271" s="57"/>
      <c r="I5271" s="58"/>
      <c r="J5271" s="63"/>
    </row>
    <row r="5272" spans="1:10" hidden="1" outlineLevel="1" x14ac:dyDescent="0.2">
      <c r="A5272" s="55"/>
      <c r="B5272" s="77" t="s">
        <v>169</v>
      </c>
      <c r="C5272" s="78">
        <v>1</v>
      </c>
      <c r="D5272" s="78" t="s">
        <v>196</v>
      </c>
      <c r="E5272" s="57"/>
      <c r="F5272" s="57"/>
      <c r="G5272" s="57"/>
      <c r="H5272" s="57"/>
      <c r="I5272" s="58"/>
      <c r="J5272" s="63"/>
    </row>
    <row r="5273" spans="1:10" hidden="1" outlineLevel="1" x14ac:dyDescent="0.2">
      <c r="A5273" s="55"/>
      <c r="B5273" s="77" t="s">
        <v>170</v>
      </c>
      <c r="C5273" s="78"/>
      <c r="D5273" s="78"/>
      <c r="E5273" s="57"/>
      <c r="F5273" s="57"/>
      <c r="G5273" s="57"/>
      <c r="H5273" s="57"/>
      <c r="I5273" s="58"/>
      <c r="J5273" s="63"/>
    </row>
    <row r="5274" spans="1:10" hidden="1" outlineLevel="1" x14ac:dyDescent="0.2">
      <c r="B5274" s="60" t="s">
        <v>1304</v>
      </c>
      <c r="C5274" s="78">
        <f>2*10</f>
        <v>20</v>
      </c>
      <c r="D5274" s="61" t="s">
        <v>1291</v>
      </c>
      <c r="E5274" s="79">
        <v>19.07</v>
      </c>
      <c r="F5274" s="79">
        <v>3.43</v>
      </c>
      <c r="G5274" s="79">
        <f t="shared" ref="G5274:G5284" si="174">ROUND((C5274*(E5274)),2)</f>
        <v>381.4</v>
      </c>
      <c r="H5274" s="79">
        <f t="shared" ref="H5274:H5284" si="175">ROUND((C5274*(F5274)),2)</f>
        <v>68.599999999999994</v>
      </c>
    </row>
    <row r="5275" spans="1:10" hidden="1" outlineLevel="1" x14ac:dyDescent="0.2">
      <c r="B5275" s="60" t="s">
        <v>1284</v>
      </c>
      <c r="C5275" s="78">
        <f>0.011*10</f>
        <v>0.10999999999999999</v>
      </c>
      <c r="D5275" s="61" t="s">
        <v>519</v>
      </c>
      <c r="E5275" s="79">
        <v>19535.59</v>
      </c>
      <c r="F5275" s="79">
        <v>3516.41</v>
      </c>
      <c r="G5275" s="79">
        <f t="shared" si="174"/>
        <v>2148.91</v>
      </c>
      <c r="H5275" s="79">
        <f t="shared" si="175"/>
        <v>386.81</v>
      </c>
    </row>
    <row r="5276" spans="1:10" hidden="1" outlineLevel="1" x14ac:dyDescent="0.2">
      <c r="B5276" s="60" t="s">
        <v>1285</v>
      </c>
      <c r="C5276" s="78">
        <v>1.18</v>
      </c>
      <c r="D5276" s="61" t="s">
        <v>563</v>
      </c>
      <c r="E5276" s="79">
        <v>131.36000000000001</v>
      </c>
      <c r="F5276" s="79">
        <v>23.64</v>
      </c>
      <c r="G5276" s="79">
        <f t="shared" si="174"/>
        <v>155</v>
      </c>
      <c r="H5276" s="79">
        <f t="shared" si="175"/>
        <v>27.9</v>
      </c>
    </row>
    <row r="5277" spans="1:10" hidden="1" outlineLevel="1" x14ac:dyDescent="0.2">
      <c r="B5277" s="60" t="s">
        <v>1286</v>
      </c>
      <c r="C5277" s="78">
        <f>0.013*10</f>
        <v>0.13</v>
      </c>
      <c r="D5277" s="61" t="s">
        <v>251</v>
      </c>
      <c r="E5277" s="79">
        <v>3281.36</v>
      </c>
      <c r="F5277" s="79">
        <v>590.64</v>
      </c>
      <c r="G5277" s="79">
        <f t="shared" si="174"/>
        <v>426.58</v>
      </c>
      <c r="H5277" s="79">
        <f t="shared" si="175"/>
        <v>76.78</v>
      </c>
    </row>
    <row r="5278" spans="1:10" hidden="1" outlineLevel="1" x14ac:dyDescent="0.2">
      <c r="B5278" s="60" t="s">
        <v>1292</v>
      </c>
      <c r="C5278" s="83">
        <f>0.00069*10</f>
        <v>6.8999999999999999E-3</v>
      </c>
      <c r="D5278" s="61" t="s">
        <v>158</v>
      </c>
      <c r="E5278" s="79">
        <v>13650</v>
      </c>
      <c r="F5278" s="79">
        <v>2457</v>
      </c>
      <c r="G5278" s="79">
        <f t="shared" si="174"/>
        <v>94.19</v>
      </c>
      <c r="H5278" s="79">
        <f t="shared" si="175"/>
        <v>16.95</v>
      </c>
    </row>
    <row r="5279" spans="1:10" hidden="1" outlineLevel="1" x14ac:dyDescent="0.2">
      <c r="B5279" s="60" t="s">
        <v>1305</v>
      </c>
      <c r="C5279" s="85">
        <f>0.0015*10</f>
        <v>1.4999999999999999E-2</v>
      </c>
      <c r="D5279" s="61" t="s">
        <v>158</v>
      </c>
      <c r="E5279" s="79">
        <v>7215</v>
      </c>
      <c r="F5279" s="79">
        <v>1298.7</v>
      </c>
      <c r="G5279" s="79">
        <f t="shared" si="174"/>
        <v>108.23</v>
      </c>
      <c r="H5279" s="79">
        <f t="shared" si="175"/>
        <v>19.48</v>
      </c>
    </row>
    <row r="5280" spans="1:10" hidden="1" outlineLevel="1" x14ac:dyDescent="0.2">
      <c r="B5280" s="60" t="s">
        <v>1294</v>
      </c>
      <c r="C5280" s="78">
        <v>15</v>
      </c>
      <c r="D5280" s="61" t="s">
        <v>158</v>
      </c>
      <c r="E5280" s="79">
        <v>8.58</v>
      </c>
      <c r="F5280" s="79">
        <v>1.54</v>
      </c>
      <c r="G5280" s="79">
        <f t="shared" si="174"/>
        <v>128.69999999999999</v>
      </c>
      <c r="H5280" s="79">
        <f t="shared" si="175"/>
        <v>23.1</v>
      </c>
    </row>
    <row r="5281" spans="1:10" hidden="1" outlineLevel="1" x14ac:dyDescent="0.2">
      <c r="B5281" s="60" t="s">
        <v>1287</v>
      </c>
      <c r="C5281" s="78">
        <v>1.1000000000000001</v>
      </c>
      <c r="D5281" s="61" t="s">
        <v>196</v>
      </c>
      <c r="E5281" s="79">
        <v>6533.9</v>
      </c>
      <c r="F5281" s="79">
        <v>1176.0999999999999</v>
      </c>
      <c r="G5281" s="79">
        <f t="shared" si="174"/>
        <v>7187.29</v>
      </c>
      <c r="H5281" s="79">
        <f t="shared" si="175"/>
        <v>1293.71</v>
      </c>
    </row>
    <row r="5282" spans="1:10" hidden="1" outlineLevel="1" x14ac:dyDescent="0.2">
      <c r="B5282" s="60" t="s">
        <v>1295</v>
      </c>
      <c r="C5282" s="78">
        <v>2.5</v>
      </c>
      <c r="D5282" s="61" t="s">
        <v>204</v>
      </c>
      <c r="E5282" s="79">
        <v>110.17</v>
      </c>
      <c r="F5282" s="79">
        <v>19.829999999999998</v>
      </c>
      <c r="G5282" s="79">
        <f t="shared" si="174"/>
        <v>275.43</v>
      </c>
      <c r="H5282" s="79">
        <f t="shared" si="175"/>
        <v>49.58</v>
      </c>
    </row>
    <row r="5283" spans="1:10" hidden="1" outlineLevel="1" x14ac:dyDescent="0.2">
      <c r="B5283" s="60" t="s">
        <v>1296</v>
      </c>
      <c r="C5283" s="78">
        <v>2</v>
      </c>
      <c r="D5283" s="61" t="s">
        <v>176</v>
      </c>
      <c r="E5283" s="79">
        <v>135.6</v>
      </c>
      <c r="F5283" s="79">
        <v>11.370000000000001</v>
      </c>
      <c r="G5283" s="79">
        <f t="shared" si="174"/>
        <v>271.2</v>
      </c>
      <c r="H5283" s="79">
        <f t="shared" si="175"/>
        <v>22.74</v>
      </c>
    </row>
    <row r="5284" spans="1:10" hidden="1" outlineLevel="1" x14ac:dyDescent="0.2">
      <c r="B5284" s="60" t="s">
        <v>1297</v>
      </c>
      <c r="C5284" s="78">
        <v>20</v>
      </c>
      <c r="D5284" s="61" t="s">
        <v>176</v>
      </c>
      <c r="E5284" s="79">
        <v>11.69</v>
      </c>
      <c r="F5284" s="79">
        <v>2.1</v>
      </c>
      <c r="G5284" s="79">
        <f t="shared" si="174"/>
        <v>233.8</v>
      </c>
      <c r="H5284" s="79">
        <f t="shared" si="175"/>
        <v>42</v>
      </c>
    </row>
    <row r="5285" spans="1:10" hidden="1" outlineLevel="1" x14ac:dyDescent="0.2">
      <c r="A5285" s="55"/>
      <c r="B5285" s="77" t="s">
        <v>1210</v>
      </c>
      <c r="C5285" s="78"/>
      <c r="D5285" s="78"/>
      <c r="E5285" s="57"/>
      <c r="F5285" s="57"/>
      <c r="G5285" s="57"/>
      <c r="H5285" s="57"/>
      <c r="I5285" s="58"/>
      <c r="J5285" s="63"/>
    </row>
    <row r="5286" spans="1:10" hidden="1" outlineLevel="1" x14ac:dyDescent="0.2">
      <c r="A5286" s="55"/>
      <c r="B5286" s="89" t="s">
        <v>1298</v>
      </c>
      <c r="C5286" s="78">
        <v>4</v>
      </c>
      <c r="D5286" s="61" t="s">
        <v>176</v>
      </c>
      <c r="E5286" s="79">
        <v>952.02823529411762</v>
      </c>
      <c r="F5286" s="79">
        <v>0</v>
      </c>
      <c r="G5286" s="79">
        <f>ROUND((C5286*(E5286)),2)</f>
        <v>3808.11</v>
      </c>
      <c r="H5286" s="79">
        <f>ROUND((C5286*(F5286)),2)</f>
        <v>0</v>
      </c>
      <c r="I5286" s="58"/>
      <c r="J5286" s="63"/>
    </row>
    <row r="5287" spans="1:10" hidden="1" outlineLevel="1" x14ac:dyDescent="0.2">
      <c r="A5287" s="55"/>
      <c r="B5287" s="89" t="s">
        <v>1299</v>
      </c>
      <c r="C5287" s="78">
        <v>20</v>
      </c>
      <c r="D5287" s="61" t="s">
        <v>176</v>
      </c>
      <c r="E5287" s="79">
        <v>5.7960453808752019</v>
      </c>
      <c r="F5287" s="79">
        <v>0</v>
      </c>
      <c r="G5287" s="79">
        <f>ROUND((C5287*(E5287)),2)</f>
        <v>115.92</v>
      </c>
      <c r="H5287" s="79">
        <f>ROUND((C5287*(F5287)),2)</f>
        <v>0</v>
      </c>
      <c r="I5287" s="58"/>
      <c r="J5287" s="63"/>
    </row>
    <row r="5288" spans="1:10" hidden="1" outlineLevel="1" x14ac:dyDescent="0.2">
      <c r="A5288" s="62"/>
      <c r="B5288" s="76" t="s">
        <v>174</v>
      </c>
      <c r="C5288" s="78"/>
      <c r="D5288" s="78"/>
      <c r="E5288" s="79"/>
      <c r="F5288" s="79"/>
      <c r="G5288" s="79">
        <f>SUM(G5274:G5287)</f>
        <v>15334.76</v>
      </c>
      <c r="H5288" s="79">
        <f>SUM(H5274:H5287)</f>
        <v>2027.6499999999999</v>
      </c>
      <c r="I5288" s="79">
        <f>SUM(G5288:H5288)</f>
        <v>17362.41</v>
      </c>
    </row>
    <row r="5289" spans="1:10" collapsed="1" x14ac:dyDescent="0.2">
      <c r="A5289" s="62"/>
      <c r="C5289" s="78"/>
      <c r="D5289" s="78"/>
      <c r="E5289" s="79"/>
      <c r="F5289" s="79"/>
      <c r="G5289" s="79"/>
      <c r="H5289" s="79"/>
      <c r="I5289" s="79"/>
    </row>
    <row r="5290" spans="1:10" ht="24" x14ac:dyDescent="0.2">
      <c r="A5290" s="71">
        <f>+A5270+0.01</f>
        <v>128.04999999999995</v>
      </c>
      <c r="B5290" s="72" t="s">
        <v>1306</v>
      </c>
      <c r="C5290" s="73">
        <v>1</v>
      </c>
      <c r="D5290" s="73" t="s">
        <v>196</v>
      </c>
      <c r="E5290" s="74"/>
      <c r="F5290" s="74"/>
      <c r="G5290" s="74">
        <f>+G5299/C5292</f>
        <v>16886.990000000002</v>
      </c>
      <c r="H5290" s="74">
        <f>+H5299/C5292</f>
        <v>3039.6400000000003</v>
      </c>
      <c r="I5290" s="75">
        <f>+H5290+G5290</f>
        <v>19926.63</v>
      </c>
      <c r="J5290" s="66" t="s">
        <v>167</v>
      </c>
    </row>
    <row r="5291" spans="1:10" hidden="1" outlineLevel="1" x14ac:dyDescent="0.2">
      <c r="A5291" s="55"/>
      <c r="B5291" s="77" t="s">
        <v>1282</v>
      </c>
      <c r="C5291" s="56"/>
      <c r="D5291" s="56"/>
      <c r="E5291" s="57"/>
      <c r="F5291" s="57"/>
      <c r="G5291" s="57"/>
      <c r="H5291" s="57"/>
      <c r="I5291" s="58"/>
      <c r="J5291" s="63"/>
    </row>
    <row r="5292" spans="1:10" hidden="1" outlineLevel="1" x14ac:dyDescent="0.2">
      <c r="A5292" s="55"/>
      <c r="B5292" s="77" t="s">
        <v>169</v>
      </c>
      <c r="C5292" s="78">
        <v>1</v>
      </c>
      <c r="D5292" s="78" t="s">
        <v>196</v>
      </c>
      <c r="E5292" s="57"/>
      <c r="F5292" s="57"/>
      <c r="G5292" s="57"/>
      <c r="H5292" s="57"/>
      <c r="I5292" s="58"/>
      <c r="J5292" s="63"/>
    </row>
    <row r="5293" spans="1:10" hidden="1" outlineLevel="1" x14ac:dyDescent="0.2">
      <c r="A5293" s="55"/>
      <c r="B5293" s="77" t="s">
        <v>170</v>
      </c>
      <c r="C5293" s="78"/>
      <c r="D5293" s="78"/>
      <c r="E5293" s="57"/>
      <c r="F5293" s="57"/>
      <c r="G5293" s="57"/>
      <c r="H5293" s="57"/>
      <c r="I5293" s="58"/>
      <c r="J5293" s="63"/>
    </row>
    <row r="5294" spans="1:10" hidden="1" outlineLevel="1" x14ac:dyDescent="0.2">
      <c r="B5294" s="60" t="s">
        <v>1283</v>
      </c>
      <c r="C5294" s="78">
        <v>4</v>
      </c>
      <c r="D5294" s="61" t="s">
        <v>176</v>
      </c>
      <c r="E5294" s="79">
        <v>1690</v>
      </c>
      <c r="F5294" s="79">
        <v>304.2</v>
      </c>
      <c r="G5294" s="79">
        <f>ROUND((C5294*(E5294)),2)</f>
        <v>6760</v>
      </c>
      <c r="H5294" s="79">
        <f>ROUND((C5294*(F5294)),2)</f>
        <v>1216.8</v>
      </c>
    </row>
    <row r="5295" spans="1:10" hidden="1" outlineLevel="1" x14ac:dyDescent="0.2">
      <c r="B5295" s="60" t="s">
        <v>1307</v>
      </c>
      <c r="C5295" s="78">
        <f>0.011*10</f>
        <v>0.10999999999999999</v>
      </c>
      <c r="D5295" s="61" t="s">
        <v>519</v>
      </c>
      <c r="E5295" s="79">
        <v>21294.07</v>
      </c>
      <c r="F5295" s="79">
        <v>3832.93</v>
      </c>
      <c r="G5295" s="79">
        <f>ROUND((C5295*(E5295)),2)</f>
        <v>2342.35</v>
      </c>
      <c r="H5295" s="79">
        <f>ROUND((C5295*(F5295)),2)</f>
        <v>421.62</v>
      </c>
    </row>
    <row r="5296" spans="1:10" hidden="1" outlineLevel="1" x14ac:dyDescent="0.2">
      <c r="B5296" s="60" t="s">
        <v>1285</v>
      </c>
      <c r="C5296" s="78">
        <f>0.13*10</f>
        <v>1.3</v>
      </c>
      <c r="D5296" s="61" t="s">
        <v>563</v>
      </c>
      <c r="E5296" s="79">
        <v>131.36000000000001</v>
      </c>
      <c r="F5296" s="79">
        <v>23.64</v>
      </c>
      <c r="G5296" s="79">
        <f>ROUND((C5296*(E5296)),2)</f>
        <v>170.77</v>
      </c>
      <c r="H5296" s="79">
        <f>ROUND((C5296*(F5296)),2)</f>
        <v>30.73</v>
      </c>
    </row>
    <row r="5297" spans="1:10" hidden="1" outlineLevel="1" x14ac:dyDescent="0.2">
      <c r="B5297" s="60" t="s">
        <v>1286</v>
      </c>
      <c r="C5297" s="78">
        <f>0.013*10</f>
        <v>0.13</v>
      </c>
      <c r="D5297" s="61" t="s">
        <v>251</v>
      </c>
      <c r="E5297" s="79">
        <v>3281.36</v>
      </c>
      <c r="F5297" s="79">
        <v>590.64</v>
      </c>
      <c r="G5297" s="79">
        <f>ROUND((C5297*(E5297)),2)</f>
        <v>426.58</v>
      </c>
      <c r="H5297" s="79">
        <f>ROUND((C5297*(F5297)),2)</f>
        <v>76.78</v>
      </c>
    </row>
    <row r="5298" spans="1:10" hidden="1" outlineLevel="1" x14ac:dyDescent="0.2">
      <c r="B5298" s="60" t="s">
        <v>1287</v>
      </c>
      <c r="C5298" s="78">
        <f>1*0.1*1.1*10</f>
        <v>1.1000000000000001</v>
      </c>
      <c r="D5298" s="61" t="s">
        <v>196</v>
      </c>
      <c r="E5298" s="79">
        <v>6533.9</v>
      </c>
      <c r="F5298" s="79">
        <v>1176.0999999999999</v>
      </c>
      <c r="G5298" s="79">
        <f>ROUND((C5298*(E5298)),2)</f>
        <v>7187.29</v>
      </c>
      <c r="H5298" s="79">
        <f>ROUND((C5298*(F5298)),2)</f>
        <v>1293.71</v>
      </c>
    </row>
    <row r="5299" spans="1:10" hidden="1" outlineLevel="1" x14ac:dyDescent="0.2">
      <c r="A5299" s="62"/>
      <c r="B5299" s="76" t="s">
        <v>174</v>
      </c>
      <c r="C5299" s="78"/>
      <c r="D5299" s="78"/>
      <c r="E5299" s="79"/>
      <c r="F5299" s="79"/>
      <c r="G5299" s="79">
        <f>SUM(G5294:G5298)</f>
        <v>16886.990000000002</v>
      </c>
      <c r="H5299" s="79">
        <f>SUM(H5294:H5298)</f>
        <v>3039.6400000000003</v>
      </c>
      <c r="I5299" s="79">
        <v>31134.500000000007</v>
      </c>
    </row>
    <row r="5300" spans="1:10" collapsed="1" x14ac:dyDescent="0.2">
      <c r="A5300" s="62"/>
      <c r="C5300" s="78"/>
      <c r="D5300" s="78"/>
      <c r="E5300" s="79"/>
      <c r="F5300" s="79"/>
      <c r="G5300" s="79"/>
      <c r="H5300" s="79"/>
      <c r="I5300" s="79"/>
    </row>
    <row r="5301" spans="1:10" ht="24" x14ac:dyDescent="0.2">
      <c r="A5301" s="71">
        <f>+A5290+0.01</f>
        <v>128.05999999999995</v>
      </c>
      <c r="B5301" s="72" t="s">
        <v>1308</v>
      </c>
      <c r="C5301" s="73">
        <v>1</v>
      </c>
      <c r="D5301" s="73" t="s">
        <v>196</v>
      </c>
      <c r="E5301" s="74"/>
      <c r="F5301" s="74"/>
      <c r="G5301" s="74">
        <f>+G5319/C5303</f>
        <v>16059.800000000001</v>
      </c>
      <c r="H5301" s="74">
        <f>+H5319/C5303</f>
        <v>2158.1099999999997</v>
      </c>
      <c r="I5301" s="75">
        <f>+H5301+G5301</f>
        <v>18217.91</v>
      </c>
      <c r="J5301" s="66" t="s">
        <v>167</v>
      </c>
    </row>
    <row r="5302" spans="1:10" hidden="1" outlineLevel="1" x14ac:dyDescent="0.2">
      <c r="A5302" s="55"/>
      <c r="B5302" s="77" t="s">
        <v>1289</v>
      </c>
      <c r="C5302" s="56"/>
      <c r="D5302" s="56"/>
      <c r="E5302" s="57"/>
      <c r="F5302" s="57"/>
      <c r="G5302" s="57"/>
      <c r="H5302" s="57"/>
      <c r="I5302" s="58"/>
      <c r="J5302" s="63"/>
    </row>
    <row r="5303" spans="1:10" hidden="1" outlineLevel="1" x14ac:dyDescent="0.2">
      <c r="A5303" s="55"/>
      <c r="B5303" s="77" t="s">
        <v>169</v>
      </c>
      <c r="C5303" s="78">
        <v>1</v>
      </c>
      <c r="D5303" s="78" t="s">
        <v>196</v>
      </c>
      <c r="E5303" s="57"/>
      <c r="F5303" s="57"/>
      <c r="G5303" s="57"/>
      <c r="H5303" s="57"/>
      <c r="I5303" s="58"/>
      <c r="J5303" s="63"/>
    </row>
    <row r="5304" spans="1:10" hidden="1" outlineLevel="1" x14ac:dyDescent="0.2">
      <c r="A5304" s="55"/>
      <c r="B5304" s="77" t="s">
        <v>170</v>
      </c>
      <c r="C5304" s="78"/>
      <c r="D5304" s="78"/>
      <c r="E5304" s="57"/>
      <c r="F5304" s="57"/>
      <c r="G5304" s="57"/>
      <c r="H5304" s="57"/>
      <c r="I5304" s="58"/>
      <c r="J5304" s="63"/>
    </row>
    <row r="5305" spans="1:10" hidden="1" outlineLevel="1" x14ac:dyDescent="0.2">
      <c r="B5305" s="60" t="s">
        <v>1290</v>
      </c>
      <c r="C5305" s="78">
        <v>20</v>
      </c>
      <c r="D5305" s="61" t="s">
        <v>1291</v>
      </c>
      <c r="E5305" s="79">
        <v>45.19</v>
      </c>
      <c r="F5305" s="79">
        <v>8.1300000000000008</v>
      </c>
      <c r="G5305" s="79">
        <f t="shared" ref="G5305:G5315" si="176">ROUND((C5305*(E5305)),2)</f>
        <v>903.8</v>
      </c>
      <c r="H5305" s="79">
        <f t="shared" ref="H5305:H5315" si="177">ROUND((C5305*(F5305)),2)</f>
        <v>162.6</v>
      </c>
    </row>
    <row r="5306" spans="1:10" hidden="1" outlineLevel="1" x14ac:dyDescent="0.2">
      <c r="B5306" s="60" t="s">
        <v>1307</v>
      </c>
      <c r="C5306" s="78">
        <f>0.011*10</f>
        <v>0.10999999999999999</v>
      </c>
      <c r="D5306" s="61" t="s">
        <v>519</v>
      </c>
      <c r="E5306" s="79">
        <v>21294.07</v>
      </c>
      <c r="F5306" s="79">
        <v>3832.93</v>
      </c>
      <c r="G5306" s="79">
        <f t="shared" si="176"/>
        <v>2342.35</v>
      </c>
      <c r="H5306" s="79">
        <f t="shared" si="177"/>
        <v>421.62</v>
      </c>
    </row>
    <row r="5307" spans="1:10" hidden="1" outlineLevel="1" x14ac:dyDescent="0.2">
      <c r="B5307" s="60" t="s">
        <v>1285</v>
      </c>
      <c r="C5307" s="78">
        <f>0.13*10</f>
        <v>1.3</v>
      </c>
      <c r="D5307" s="61" t="s">
        <v>563</v>
      </c>
      <c r="E5307" s="79">
        <v>131.36000000000001</v>
      </c>
      <c r="F5307" s="79">
        <v>23.64</v>
      </c>
      <c r="G5307" s="79">
        <f t="shared" si="176"/>
        <v>170.77</v>
      </c>
      <c r="H5307" s="79">
        <f t="shared" si="177"/>
        <v>30.73</v>
      </c>
    </row>
    <row r="5308" spans="1:10" hidden="1" outlineLevel="1" x14ac:dyDescent="0.2">
      <c r="B5308" s="60" t="s">
        <v>1286</v>
      </c>
      <c r="C5308" s="78">
        <f>0.013*10</f>
        <v>0.13</v>
      </c>
      <c r="D5308" s="61" t="s">
        <v>251</v>
      </c>
      <c r="E5308" s="79">
        <v>3281.36</v>
      </c>
      <c r="F5308" s="79">
        <v>590.64</v>
      </c>
      <c r="G5308" s="79">
        <f t="shared" si="176"/>
        <v>426.58</v>
      </c>
      <c r="H5308" s="79">
        <f t="shared" si="177"/>
        <v>76.78</v>
      </c>
    </row>
    <row r="5309" spans="1:10" hidden="1" outlineLevel="1" x14ac:dyDescent="0.2">
      <c r="B5309" s="60" t="s">
        <v>1292</v>
      </c>
      <c r="C5309" s="83">
        <f>0.00069*10</f>
        <v>6.8999999999999999E-3</v>
      </c>
      <c r="D5309" s="61" t="s">
        <v>158</v>
      </c>
      <c r="E5309" s="79">
        <v>13650</v>
      </c>
      <c r="F5309" s="79">
        <v>2457</v>
      </c>
      <c r="G5309" s="79">
        <f t="shared" si="176"/>
        <v>94.19</v>
      </c>
      <c r="H5309" s="79">
        <f t="shared" si="177"/>
        <v>16.95</v>
      </c>
    </row>
    <row r="5310" spans="1:10" hidden="1" outlineLevel="1" x14ac:dyDescent="0.2">
      <c r="B5310" s="60" t="s">
        <v>1293</v>
      </c>
      <c r="C5310" s="85">
        <f>0.0034*10</f>
        <v>3.3999999999999996E-2</v>
      </c>
      <c r="D5310" s="61" t="s">
        <v>158</v>
      </c>
      <c r="E5310" s="79">
        <v>2990</v>
      </c>
      <c r="F5310" s="79">
        <v>538.20000000000005</v>
      </c>
      <c r="G5310" s="79">
        <f t="shared" si="176"/>
        <v>101.66</v>
      </c>
      <c r="H5310" s="79">
        <f t="shared" si="177"/>
        <v>18.3</v>
      </c>
    </row>
    <row r="5311" spans="1:10" hidden="1" outlineLevel="1" x14ac:dyDescent="0.2">
      <c r="B5311" s="60" t="s">
        <v>1294</v>
      </c>
      <c r="C5311" s="78">
        <f>1.5*10</f>
        <v>15</v>
      </c>
      <c r="D5311" s="61" t="s">
        <v>158</v>
      </c>
      <c r="E5311" s="79">
        <v>8.58</v>
      </c>
      <c r="F5311" s="79">
        <v>1.54</v>
      </c>
      <c r="G5311" s="79">
        <f t="shared" si="176"/>
        <v>128.69999999999999</v>
      </c>
      <c r="H5311" s="79">
        <f t="shared" si="177"/>
        <v>23.1</v>
      </c>
    </row>
    <row r="5312" spans="1:10" hidden="1" outlineLevel="1" x14ac:dyDescent="0.2">
      <c r="B5312" s="60" t="s">
        <v>1287</v>
      </c>
      <c r="C5312" s="78">
        <f>1*0.1*1.1*10</f>
        <v>1.1000000000000001</v>
      </c>
      <c r="D5312" s="61" t="s">
        <v>196</v>
      </c>
      <c r="E5312" s="79">
        <v>6533.9</v>
      </c>
      <c r="F5312" s="79">
        <v>1176.0999999999999</v>
      </c>
      <c r="G5312" s="79">
        <f t="shared" si="176"/>
        <v>7187.29</v>
      </c>
      <c r="H5312" s="79">
        <f t="shared" si="177"/>
        <v>1293.71</v>
      </c>
    </row>
    <row r="5313" spans="1:10" hidden="1" outlineLevel="1" x14ac:dyDescent="0.2">
      <c r="B5313" s="60" t="s">
        <v>1295</v>
      </c>
      <c r="C5313" s="78">
        <f>0.25*10</f>
        <v>2.5</v>
      </c>
      <c r="D5313" s="61" t="s">
        <v>204</v>
      </c>
      <c r="E5313" s="79">
        <v>110.17</v>
      </c>
      <c r="F5313" s="79">
        <v>19.829999999999998</v>
      </c>
      <c r="G5313" s="79">
        <f t="shared" si="176"/>
        <v>275.43</v>
      </c>
      <c r="H5313" s="79">
        <f t="shared" si="177"/>
        <v>49.58</v>
      </c>
    </row>
    <row r="5314" spans="1:10" hidden="1" outlineLevel="1" x14ac:dyDescent="0.2">
      <c r="B5314" s="60" t="s">
        <v>1296</v>
      </c>
      <c r="C5314" s="78">
        <v>2</v>
      </c>
      <c r="D5314" s="61" t="s">
        <v>176</v>
      </c>
      <c r="E5314" s="79">
        <v>135.6</v>
      </c>
      <c r="F5314" s="79">
        <v>11.370000000000001</v>
      </c>
      <c r="G5314" s="79">
        <f t="shared" si="176"/>
        <v>271.2</v>
      </c>
      <c r="H5314" s="79">
        <f t="shared" si="177"/>
        <v>22.74</v>
      </c>
    </row>
    <row r="5315" spans="1:10" hidden="1" outlineLevel="1" x14ac:dyDescent="0.2">
      <c r="B5315" s="60" t="s">
        <v>1297</v>
      </c>
      <c r="C5315" s="78">
        <f>2*10</f>
        <v>20</v>
      </c>
      <c r="D5315" s="61" t="s">
        <v>176</v>
      </c>
      <c r="E5315" s="79">
        <v>11.69</v>
      </c>
      <c r="F5315" s="79">
        <v>2.1</v>
      </c>
      <c r="G5315" s="79">
        <f t="shared" si="176"/>
        <v>233.8</v>
      </c>
      <c r="H5315" s="79">
        <f t="shared" si="177"/>
        <v>42</v>
      </c>
    </row>
    <row r="5316" spans="1:10" hidden="1" outlineLevel="1" x14ac:dyDescent="0.2">
      <c r="A5316" s="55"/>
      <c r="B5316" s="77" t="s">
        <v>1210</v>
      </c>
      <c r="C5316" s="78"/>
      <c r="D5316" s="78"/>
      <c r="E5316" s="57"/>
      <c r="F5316" s="57"/>
      <c r="G5316" s="57"/>
      <c r="H5316" s="57"/>
      <c r="I5316" s="58"/>
      <c r="J5316" s="63"/>
    </row>
    <row r="5317" spans="1:10" hidden="1" outlineLevel="1" x14ac:dyDescent="0.2">
      <c r="A5317" s="55"/>
      <c r="B5317" s="89" t="s">
        <v>1298</v>
      </c>
      <c r="C5317" s="78">
        <v>4</v>
      </c>
      <c r="D5317" s="61" t="s">
        <v>176</v>
      </c>
      <c r="E5317" s="79">
        <v>952.02823529411762</v>
      </c>
      <c r="F5317" s="79">
        <v>0</v>
      </c>
      <c r="G5317" s="79">
        <f>ROUND((C5317*(E5317)),2)</f>
        <v>3808.11</v>
      </c>
      <c r="H5317" s="79">
        <f>ROUND((C5317*(F5317)),2)</f>
        <v>0</v>
      </c>
      <c r="I5317" s="58"/>
      <c r="J5317" s="63"/>
    </row>
    <row r="5318" spans="1:10" hidden="1" outlineLevel="1" x14ac:dyDescent="0.2">
      <c r="A5318" s="55"/>
      <c r="B5318" s="89" t="s">
        <v>1299</v>
      </c>
      <c r="C5318" s="78">
        <f>2*10</f>
        <v>20</v>
      </c>
      <c r="D5318" s="61" t="s">
        <v>176</v>
      </c>
      <c r="E5318" s="79">
        <v>5.7960453808752019</v>
      </c>
      <c r="F5318" s="79">
        <v>0</v>
      </c>
      <c r="G5318" s="79">
        <f>ROUND((C5318*(E5318)),2)</f>
        <v>115.92</v>
      </c>
      <c r="H5318" s="79">
        <f>ROUND((C5318*(F5318)),2)</f>
        <v>0</v>
      </c>
      <c r="I5318" s="58"/>
      <c r="J5318" s="63"/>
    </row>
    <row r="5319" spans="1:10" hidden="1" outlineLevel="1" x14ac:dyDescent="0.2">
      <c r="A5319" s="62"/>
      <c r="B5319" s="76" t="s">
        <v>174</v>
      </c>
      <c r="C5319" s="78"/>
      <c r="D5319" s="78"/>
      <c r="E5319" s="79"/>
      <c r="F5319" s="79"/>
      <c r="G5319" s="79">
        <f>SUM(G5305:G5318)</f>
        <v>16059.800000000001</v>
      </c>
      <c r="H5319" s="79">
        <f>SUM(H5305:H5318)</f>
        <v>2158.1099999999997</v>
      </c>
      <c r="I5319" s="79">
        <f>SUM(G5319:H5319)</f>
        <v>18217.91</v>
      </c>
    </row>
    <row r="5320" spans="1:10" collapsed="1" x14ac:dyDescent="0.2">
      <c r="A5320" s="62"/>
      <c r="C5320" s="78"/>
      <c r="D5320" s="78"/>
      <c r="E5320" s="79"/>
      <c r="F5320" s="79"/>
      <c r="G5320" s="79"/>
      <c r="H5320" s="79"/>
      <c r="I5320" s="79"/>
    </row>
    <row r="5321" spans="1:10" ht="24" x14ac:dyDescent="0.2">
      <c r="A5321" s="71">
        <f>+A5301+0.01</f>
        <v>128.06999999999994</v>
      </c>
      <c r="B5321" s="72" t="s">
        <v>1309</v>
      </c>
      <c r="C5321" s="73">
        <v>1</v>
      </c>
      <c r="D5321" s="73" t="s">
        <v>196</v>
      </c>
      <c r="E5321" s="74"/>
      <c r="F5321" s="74"/>
      <c r="G5321" s="74">
        <f>+G5339/C5323</f>
        <v>15911</v>
      </c>
      <c r="H5321" s="74">
        <f>+H5339/C5323</f>
        <v>2131.5099999999998</v>
      </c>
      <c r="I5321" s="75">
        <f>+H5321+G5321</f>
        <v>18042.509999999998</v>
      </c>
      <c r="J5321" s="66" t="s">
        <v>167</v>
      </c>
    </row>
    <row r="5322" spans="1:10" hidden="1" outlineLevel="1" x14ac:dyDescent="0.2">
      <c r="A5322" s="55"/>
      <c r="B5322" s="77" t="s">
        <v>1301</v>
      </c>
      <c r="C5322" s="56"/>
      <c r="D5322" s="56"/>
      <c r="E5322" s="57"/>
      <c r="F5322" s="57"/>
      <c r="G5322" s="57"/>
      <c r="H5322" s="57"/>
      <c r="I5322" s="58"/>
      <c r="J5322" s="63"/>
    </row>
    <row r="5323" spans="1:10" hidden="1" outlineLevel="1" x14ac:dyDescent="0.2">
      <c r="A5323" s="55"/>
      <c r="B5323" s="77" t="s">
        <v>169</v>
      </c>
      <c r="C5323" s="78">
        <v>1</v>
      </c>
      <c r="D5323" s="78" t="s">
        <v>196</v>
      </c>
      <c r="E5323" s="57"/>
      <c r="F5323" s="57"/>
      <c r="G5323" s="57"/>
      <c r="H5323" s="57"/>
      <c r="I5323" s="58"/>
      <c r="J5323" s="63"/>
    </row>
    <row r="5324" spans="1:10" hidden="1" outlineLevel="1" x14ac:dyDescent="0.2">
      <c r="A5324" s="55"/>
      <c r="B5324" s="77" t="s">
        <v>170</v>
      </c>
      <c r="C5324" s="78"/>
      <c r="D5324" s="78"/>
      <c r="E5324" s="57"/>
      <c r="F5324" s="57"/>
      <c r="G5324" s="57"/>
      <c r="H5324" s="57"/>
      <c r="I5324" s="58"/>
      <c r="J5324" s="63"/>
    </row>
    <row r="5325" spans="1:10" hidden="1" outlineLevel="1" x14ac:dyDescent="0.2">
      <c r="B5325" s="60" t="s">
        <v>1302</v>
      </c>
      <c r="C5325" s="78">
        <v>20</v>
      </c>
      <c r="D5325" s="61" t="s">
        <v>1291</v>
      </c>
      <c r="E5325" s="79">
        <v>37.75</v>
      </c>
      <c r="F5325" s="79">
        <v>6.8</v>
      </c>
      <c r="G5325" s="79">
        <f t="shared" ref="G5325:G5335" si="178">ROUND((C5325*(E5325)),2)</f>
        <v>755</v>
      </c>
      <c r="H5325" s="79">
        <f t="shared" ref="H5325:H5335" si="179">ROUND((C5325*(F5325)),2)</f>
        <v>136</v>
      </c>
    </row>
    <row r="5326" spans="1:10" hidden="1" outlineLevel="1" x14ac:dyDescent="0.2">
      <c r="B5326" s="60" t="s">
        <v>1307</v>
      </c>
      <c r="C5326" s="78">
        <v>0.10999999999999999</v>
      </c>
      <c r="D5326" s="61" t="s">
        <v>519</v>
      </c>
      <c r="E5326" s="79">
        <v>21294.07</v>
      </c>
      <c r="F5326" s="79">
        <v>3832.93</v>
      </c>
      <c r="G5326" s="79">
        <f t="shared" si="178"/>
        <v>2342.35</v>
      </c>
      <c r="H5326" s="79">
        <f t="shared" si="179"/>
        <v>421.62</v>
      </c>
    </row>
    <row r="5327" spans="1:10" hidden="1" outlineLevel="1" x14ac:dyDescent="0.2">
      <c r="B5327" s="60" t="s">
        <v>1285</v>
      </c>
      <c r="C5327" s="78">
        <v>1.3</v>
      </c>
      <c r="D5327" s="61" t="s">
        <v>563</v>
      </c>
      <c r="E5327" s="79">
        <v>131.36000000000001</v>
      </c>
      <c r="F5327" s="79">
        <v>23.64</v>
      </c>
      <c r="G5327" s="79">
        <f t="shared" si="178"/>
        <v>170.77</v>
      </c>
      <c r="H5327" s="79">
        <f t="shared" si="179"/>
        <v>30.73</v>
      </c>
    </row>
    <row r="5328" spans="1:10" hidden="1" outlineLevel="1" x14ac:dyDescent="0.2">
      <c r="B5328" s="60" t="s">
        <v>1286</v>
      </c>
      <c r="C5328" s="78">
        <v>0.13</v>
      </c>
      <c r="D5328" s="61" t="s">
        <v>251</v>
      </c>
      <c r="E5328" s="79">
        <v>3281.36</v>
      </c>
      <c r="F5328" s="79">
        <v>590.64</v>
      </c>
      <c r="G5328" s="79">
        <f t="shared" si="178"/>
        <v>426.58</v>
      </c>
      <c r="H5328" s="79">
        <f t="shared" si="179"/>
        <v>76.78</v>
      </c>
    </row>
    <row r="5329" spans="1:10" hidden="1" outlineLevel="1" x14ac:dyDescent="0.2">
      <c r="B5329" s="60" t="s">
        <v>1292</v>
      </c>
      <c r="C5329" s="83">
        <v>6.8999999999999999E-3</v>
      </c>
      <c r="D5329" s="61" t="s">
        <v>158</v>
      </c>
      <c r="E5329" s="79">
        <v>13650</v>
      </c>
      <c r="F5329" s="79">
        <v>2457</v>
      </c>
      <c r="G5329" s="79">
        <f t="shared" si="178"/>
        <v>94.19</v>
      </c>
      <c r="H5329" s="79">
        <f t="shared" si="179"/>
        <v>16.95</v>
      </c>
    </row>
    <row r="5330" spans="1:10" hidden="1" outlineLevel="1" x14ac:dyDescent="0.2">
      <c r="B5330" s="60" t="s">
        <v>1293</v>
      </c>
      <c r="C5330" s="85">
        <v>3.3999999999999996E-2</v>
      </c>
      <c r="D5330" s="61" t="s">
        <v>158</v>
      </c>
      <c r="E5330" s="79">
        <v>2990</v>
      </c>
      <c r="F5330" s="79">
        <v>538.20000000000005</v>
      </c>
      <c r="G5330" s="79">
        <f t="shared" si="178"/>
        <v>101.66</v>
      </c>
      <c r="H5330" s="79">
        <f t="shared" si="179"/>
        <v>18.3</v>
      </c>
    </row>
    <row r="5331" spans="1:10" hidden="1" outlineLevel="1" x14ac:dyDescent="0.2">
      <c r="B5331" s="60" t="s">
        <v>1294</v>
      </c>
      <c r="C5331" s="78">
        <v>15</v>
      </c>
      <c r="D5331" s="61" t="s">
        <v>158</v>
      </c>
      <c r="E5331" s="79">
        <v>8.58</v>
      </c>
      <c r="F5331" s="79">
        <v>1.54</v>
      </c>
      <c r="G5331" s="79">
        <f t="shared" si="178"/>
        <v>128.69999999999999</v>
      </c>
      <c r="H5331" s="79">
        <f t="shared" si="179"/>
        <v>23.1</v>
      </c>
    </row>
    <row r="5332" spans="1:10" hidden="1" outlineLevel="1" x14ac:dyDescent="0.2">
      <c r="B5332" s="60" t="s">
        <v>1287</v>
      </c>
      <c r="C5332" s="78">
        <v>1.1000000000000001</v>
      </c>
      <c r="D5332" s="61" t="s">
        <v>196</v>
      </c>
      <c r="E5332" s="79">
        <v>6533.9</v>
      </c>
      <c r="F5332" s="79">
        <v>1176.0999999999999</v>
      </c>
      <c r="G5332" s="79">
        <f t="shared" si="178"/>
        <v>7187.29</v>
      </c>
      <c r="H5332" s="79">
        <f t="shared" si="179"/>
        <v>1293.71</v>
      </c>
    </row>
    <row r="5333" spans="1:10" hidden="1" outlineLevel="1" x14ac:dyDescent="0.2">
      <c r="B5333" s="60" t="s">
        <v>1295</v>
      </c>
      <c r="C5333" s="78">
        <v>2.5</v>
      </c>
      <c r="D5333" s="61" t="s">
        <v>204</v>
      </c>
      <c r="E5333" s="79">
        <v>110.17</v>
      </c>
      <c r="F5333" s="79">
        <v>19.829999999999998</v>
      </c>
      <c r="G5333" s="79">
        <f t="shared" si="178"/>
        <v>275.43</v>
      </c>
      <c r="H5333" s="79">
        <f t="shared" si="179"/>
        <v>49.58</v>
      </c>
    </row>
    <row r="5334" spans="1:10" hidden="1" outlineLevel="1" x14ac:dyDescent="0.2">
      <c r="B5334" s="60" t="s">
        <v>1296</v>
      </c>
      <c r="C5334" s="78">
        <v>2</v>
      </c>
      <c r="D5334" s="61" t="s">
        <v>176</v>
      </c>
      <c r="E5334" s="79">
        <v>135.6</v>
      </c>
      <c r="F5334" s="79">
        <v>11.370000000000001</v>
      </c>
      <c r="G5334" s="79">
        <f t="shared" si="178"/>
        <v>271.2</v>
      </c>
      <c r="H5334" s="79">
        <f t="shared" si="179"/>
        <v>22.74</v>
      </c>
    </row>
    <row r="5335" spans="1:10" hidden="1" outlineLevel="1" x14ac:dyDescent="0.2">
      <c r="B5335" s="60" t="s">
        <v>1297</v>
      </c>
      <c r="C5335" s="78">
        <v>20</v>
      </c>
      <c r="D5335" s="61" t="s">
        <v>176</v>
      </c>
      <c r="E5335" s="79">
        <v>11.69</v>
      </c>
      <c r="F5335" s="79">
        <v>2.1</v>
      </c>
      <c r="G5335" s="79">
        <f t="shared" si="178"/>
        <v>233.8</v>
      </c>
      <c r="H5335" s="79">
        <f t="shared" si="179"/>
        <v>42</v>
      </c>
    </row>
    <row r="5336" spans="1:10" hidden="1" outlineLevel="1" x14ac:dyDescent="0.2">
      <c r="A5336" s="55"/>
      <c r="B5336" s="77" t="s">
        <v>1210</v>
      </c>
      <c r="C5336" s="78"/>
      <c r="D5336" s="78"/>
      <c r="E5336" s="57"/>
      <c r="F5336" s="57"/>
      <c r="G5336" s="57"/>
      <c r="H5336" s="57"/>
      <c r="I5336" s="58"/>
      <c r="J5336" s="63"/>
    </row>
    <row r="5337" spans="1:10" hidden="1" outlineLevel="1" x14ac:dyDescent="0.2">
      <c r="A5337" s="55"/>
      <c r="B5337" s="89" t="s">
        <v>1298</v>
      </c>
      <c r="C5337" s="78">
        <v>4</v>
      </c>
      <c r="D5337" s="61" t="s">
        <v>176</v>
      </c>
      <c r="E5337" s="79">
        <v>952.02823529411762</v>
      </c>
      <c r="F5337" s="79">
        <v>0</v>
      </c>
      <c r="G5337" s="79">
        <f>ROUND((C5337*(E5337)),2)</f>
        <v>3808.11</v>
      </c>
      <c r="H5337" s="79">
        <f>ROUND((C5337*(F5337)),2)</f>
        <v>0</v>
      </c>
      <c r="I5337" s="58"/>
      <c r="J5337" s="63"/>
    </row>
    <row r="5338" spans="1:10" hidden="1" outlineLevel="1" x14ac:dyDescent="0.2">
      <c r="A5338" s="55"/>
      <c r="B5338" s="89" t="s">
        <v>1299</v>
      </c>
      <c r="C5338" s="78">
        <v>20</v>
      </c>
      <c r="D5338" s="61" t="s">
        <v>176</v>
      </c>
      <c r="E5338" s="79">
        <v>5.7960453808752019</v>
      </c>
      <c r="F5338" s="79">
        <v>0</v>
      </c>
      <c r="G5338" s="79">
        <f>ROUND((C5338*(E5338)),2)</f>
        <v>115.92</v>
      </c>
      <c r="H5338" s="79">
        <f>ROUND((C5338*(F5338)),2)</f>
        <v>0</v>
      </c>
      <c r="I5338" s="58"/>
      <c r="J5338" s="63"/>
    </row>
    <row r="5339" spans="1:10" hidden="1" outlineLevel="1" x14ac:dyDescent="0.2">
      <c r="A5339" s="62"/>
      <c r="B5339" s="76" t="s">
        <v>174</v>
      </c>
      <c r="C5339" s="78"/>
      <c r="D5339" s="78"/>
      <c r="E5339" s="79"/>
      <c r="F5339" s="79"/>
      <c r="G5339" s="79">
        <f>SUM(G5325:G5338)</f>
        <v>15911</v>
      </c>
      <c r="H5339" s="79">
        <f>SUM(H5325:H5338)</f>
        <v>2131.5099999999998</v>
      </c>
      <c r="I5339" s="79">
        <f>SUM(G5339:H5339)</f>
        <v>18042.509999999998</v>
      </c>
    </row>
    <row r="5340" spans="1:10" collapsed="1" x14ac:dyDescent="0.2">
      <c r="A5340" s="62"/>
      <c r="C5340" s="78"/>
      <c r="D5340" s="78"/>
      <c r="E5340" s="79"/>
      <c r="F5340" s="79"/>
      <c r="G5340" s="79"/>
      <c r="H5340" s="79"/>
      <c r="I5340" s="79"/>
    </row>
    <row r="5341" spans="1:10" ht="24" x14ac:dyDescent="0.2">
      <c r="A5341" s="71">
        <f>+A5321+0.01</f>
        <v>128.07999999999993</v>
      </c>
      <c r="B5341" s="72" t="s">
        <v>1310</v>
      </c>
      <c r="C5341" s="73">
        <v>1</v>
      </c>
      <c r="D5341" s="73" t="s">
        <v>196</v>
      </c>
      <c r="E5341" s="74"/>
      <c r="F5341" s="74"/>
      <c r="G5341" s="74">
        <f>+G5359/C5343</f>
        <v>15543.970000000001</v>
      </c>
      <c r="H5341" s="74">
        <f>+H5359/C5343</f>
        <v>2065.29</v>
      </c>
      <c r="I5341" s="75">
        <f>+H5341+G5341</f>
        <v>17609.260000000002</v>
      </c>
      <c r="J5341" s="66" t="s">
        <v>167</v>
      </c>
    </row>
    <row r="5342" spans="1:10" hidden="1" outlineLevel="1" x14ac:dyDescent="0.2">
      <c r="A5342" s="55"/>
      <c r="B5342" s="77" t="s">
        <v>1301</v>
      </c>
      <c r="C5342" s="56"/>
      <c r="D5342" s="56"/>
      <c r="E5342" s="57"/>
      <c r="F5342" s="57"/>
      <c r="G5342" s="57"/>
      <c r="H5342" s="57"/>
      <c r="I5342" s="58"/>
      <c r="J5342" s="63"/>
    </row>
    <row r="5343" spans="1:10" hidden="1" outlineLevel="1" x14ac:dyDescent="0.2">
      <c r="A5343" s="55"/>
      <c r="B5343" s="77" t="s">
        <v>169</v>
      </c>
      <c r="C5343" s="78">
        <v>1</v>
      </c>
      <c r="D5343" s="78" t="s">
        <v>196</v>
      </c>
      <c r="E5343" s="57"/>
      <c r="F5343" s="57"/>
      <c r="G5343" s="57"/>
      <c r="H5343" s="57"/>
      <c r="I5343" s="58"/>
      <c r="J5343" s="63"/>
    </row>
    <row r="5344" spans="1:10" hidden="1" outlineLevel="1" x14ac:dyDescent="0.2">
      <c r="A5344" s="55"/>
      <c r="B5344" s="77" t="s">
        <v>170</v>
      </c>
      <c r="C5344" s="78"/>
      <c r="D5344" s="78"/>
      <c r="E5344" s="57"/>
      <c r="F5344" s="57"/>
      <c r="G5344" s="57"/>
      <c r="H5344" s="57"/>
      <c r="I5344" s="58"/>
      <c r="J5344" s="63"/>
    </row>
    <row r="5345" spans="1:10" hidden="1" outlineLevel="1" x14ac:dyDescent="0.2">
      <c r="B5345" s="60" t="s">
        <v>1304</v>
      </c>
      <c r="C5345" s="78">
        <f>2*10</f>
        <v>20</v>
      </c>
      <c r="D5345" s="61" t="s">
        <v>1291</v>
      </c>
      <c r="E5345" s="79">
        <v>19.07</v>
      </c>
      <c r="F5345" s="79">
        <v>3.43</v>
      </c>
      <c r="G5345" s="79">
        <f t="shared" ref="G5345:G5355" si="180">ROUND((C5345*(E5345)),2)</f>
        <v>381.4</v>
      </c>
      <c r="H5345" s="79">
        <f t="shared" ref="H5345:H5355" si="181">ROUND((C5345*(F5345)),2)</f>
        <v>68.599999999999994</v>
      </c>
    </row>
    <row r="5346" spans="1:10" hidden="1" outlineLevel="1" x14ac:dyDescent="0.2">
      <c r="B5346" s="60" t="s">
        <v>1307</v>
      </c>
      <c r="C5346" s="78">
        <f>0.011*10</f>
        <v>0.10999999999999999</v>
      </c>
      <c r="D5346" s="61" t="s">
        <v>519</v>
      </c>
      <c r="E5346" s="79">
        <v>21294.07</v>
      </c>
      <c r="F5346" s="79">
        <v>3832.93</v>
      </c>
      <c r="G5346" s="79">
        <f t="shared" si="180"/>
        <v>2342.35</v>
      </c>
      <c r="H5346" s="79">
        <f t="shared" si="181"/>
        <v>421.62</v>
      </c>
    </row>
    <row r="5347" spans="1:10" hidden="1" outlineLevel="1" x14ac:dyDescent="0.2">
      <c r="B5347" s="60" t="s">
        <v>1285</v>
      </c>
      <c r="C5347" s="78">
        <f>0.13*10</f>
        <v>1.3</v>
      </c>
      <c r="D5347" s="61" t="s">
        <v>563</v>
      </c>
      <c r="E5347" s="79">
        <v>131.36000000000001</v>
      </c>
      <c r="F5347" s="79">
        <v>23.64</v>
      </c>
      <c r="G5347" s="79">
        <f t="shared" si="180"/>
        <v>170.77</v>
      </c>
      <c r="H5347" s="79">
        <f t="shared" si="181"/>
        <v>30.73</v>
      </c>
    </row>
    <row r="5348" spans="1:10" hidden="1" outlineLevel="1" x14ac:dyDescent="0.2">
      <c r="B5348" s="60" t="s">
        <v>1286</v>
      </c>
      <c r="C5348" s="78">
        <f>0.013*10</f>
        <v>0.13</v>
      </c>
      <c r="D5348" s="61" t="s">
        <v>251</v>
      </c>
      <c r="E5348" s="79">
        <v>3281.36</v>
      </c>
      <c r="F5348" s="79">
        <v>590.64</v>
      </c>
      <c r="G5348" s="79">
        <f t="shared" si="180"/>
        <v>426.58</v>
      </c>
      <c r="H5348" s="79">
        <f t="shared" si="181"/>
        <v>76.78</v>
      </c>
    </row>
    <row r="5349" spans="1:10" hidden="1" outlineLevel="1" x14ac:dyDescent="0.2">
      <c r="B5349" s="60" t="s">
        <v>1292</v>
      </c>
      <c r="C5349" s="83">
        <f>0.00069*10</f>
        <v>6.8999999999999999E-3</v>
      </c>
      <c r="D5349" s="61" t="s">
        <v>158</v>
      </c>
      <c r="E5349" s="79">
        <v>13650</v>
      </c>
      <c r="F5349" s="79">
        <v>2457</v>
      </c>
      <c r="G5349" s="79">
        <f t="shared" si="180"/>
        <v>94.19</v>
      </c>
      <c r="H5349" s="79">
        <f t="shared" si="181"/>
        <v>16.95</v>
      </c>
    </row>
    <row r="5350" spans="1:10" hidden="1" outlineLevel="1" x14ac:dyDescent="0.2">
      <c r="B5350" s="60" t="s">
        <v>1305</v>
      </c>
      <c r="C5350" s="85">
        <f>0.0015*10</f>
        <v>1.4999999999999999E-2</v>
      </c>
      <c r="D5350" s="61" t="s">
        <v>158</v>
      </c>
      <c r="E5350" s="79">
        <v>7215</v>
      </c>
      <c r="F5350" s="79">
        <v>1298.7</v>
      </c>
      <c r="G5350" s="79">
        <f t="shared" si="180"/>
        <v>108.23</v>
      </c>
      <c r="H5350" s="79">
        <f t="shared" si="181"/>
        <v>19.48</v>
      </c>
    </row>
    <row r="5351" spans="1:10" hidden="1" outlineLevel="1" x14ac:dyDescent="0.2">
      <c r="B5351" s="60" t="s">
        <v>1294</v>
      </c>
      <c r="C5351" s="78">
        <v>15</v>
      </c>
      <c r="D5351" s="61" t="s">
        <v>158</v>
      </c>
      <c r="E5351" s="79">
        <v>8.58</v>
      </c>
      <c r="F5351" s="79">
        <v>1.54</v>
      </c>
      <c r="G5351" s="79">
        <f t="shared" si="180"/>
        <v>128.69999999999999</v>
      </c>
      <c r="H5351" s="79">
        <f t="shared" si="181"/>
        <v>23.1</v>
      </c>
    </row>
    <row r="5352" spans="1:10" hidden="1" outlineLevel="1" x14ac:dyDescent="0.2">
      <c r="B5352" s="60" t="s">
        <v>1287</v>
      </c>
      <c r="C5352" s="78">
        <v>1.1000000000000001</v>
      </c>
      <c r="D5352" s="61" t="s">
        <v>196</v>
      </c>
      <c r="E5352" s="79">
        <v>6533.9</v>
      </c>
      <c r="F5352" s="79">
        <v>1176.0999999999999</v>
      </c>
      <c r="G5352" s="79">
        <f t="shared" si="180"/>
        <v>7187.29</v>
      </c>
      <c r="H5352" s="79">
        <f t="shared" si="181"/>
        <v>1293.71</v>
      </c>
    </row>
    <row r="5353" spans="1:10" hidden="1" outlineLevel="1" x14ac:dyDescent="0.2">
      <c r="B5353" s="60" t="s">
        <v>1295</v>
      </c>
      <c r="C5353" s="78">
        <v>2.5</v>
      </c>
      <c r="D5353" s="61" t="s">
        <v>204</v>
      </c>
      <c r="E5353" s="79">
        <v>110.17</v>
      </c>
      <c r="F5353" s="79">
        <v>19.829999999999998</v>
      </c>
      <c r="G5353" s="79">
        <f t="shared" si="180"/>
        <v>275.43</v>
      </c>
      <c r="H5353" s="79">
        <f t="shared" si="181"/>
        <v>49.58</v>
      </c>
    </row>
    <row r="5354" spans="1:10" hidden="1" outlineLevel="1" x14ac:dyDescent="0.2">
      <c r="B5354" s="60" t="s">
        <v>1296</v>
      </c>
      <c r="C5354" s="78">
        <v>2</v>
      </c>
      <c r="D5354" s="61" t="s">
        <v>176</v>
      </c>
      <c r="E5354" s="79">
        <v>135.6</v>
      </c>
      <c r="F5354" s="79">
        <v>11.370000000000001</v>
      </c>
      <c r="G5354" s="79">
        <f t="shared" si="180"/>
        <v>271.2</v>
      </c>
      <c r="H5354" s="79">
        <f t="shared" si="181"/>
        <v>22.74</v>
      </c>
    </row>
    <row r="5355" spans="1:10" hidden="1" outlineLevel="1" x14ac:dyDescent="0.2">
      <c r="B5355" s="60" t="s">
        <v>1297</v>
      </c>
      <c r="C5355" s="78">
        <v>20</v>
      </c>
      <c r="D5355" s="61" t="s">
        <v>176</v>
      </c>
      <c r="E5355" s="79">
        <v>11.69</v>
      </c>
      <c r="F5355" s="79">
        <v>2.1</v>
      </c>
      <c r="G5355" s="79">
        <f t="shared" si="180"/>
        <v>233.8</v>
      </c>
      <c r="H5355" s="79">
        <f t="shared" si="181"/>
        <v>42</v>
      </c>
    </row>
    <row r="5356" spans="1:10" hidden="1" outlineLevel="1" x14ac:dyDescent="0.2">
      <c r="A5356" s="55"/>
      <c r="B5356" s="77" t="s">
        <v>1210</v>
      </c>
      <c r="C5356" s="78"/>
      <c r="D5356" s="78"/>
      <c r="E5356" s="57"/>
      <c r="F5356" s="57"/>
      <c r="G5356" s="57"/>
      <c r="H5356" s="57"/>
      <c r="I5356" s="58"/>
      <c r="J5356" s="63"/>
    </row>
    <row r="5357" spans="1:10" hidden="1" outlineLevel="1" x14ac:dyDescent="0.2">
      <c r="A5357" s="55"/>
      <c r="B5357" s="89" t="s">
        <v>1298</v>
      </c>
      <c r="C5357" s="78">
        <v>4</v>
      </c>
      <c r="D5357" s="61" t="s">
        <v>176</v>
      </c>
      <c r="E5357" s="79">
        <v>952.02823529411762</v>
      </c>
      <c r="F5357" s="79">
        <v>0</v>
      </c>
      <c r="G5357" s="79">
        <f>ROUND((C5357*(E5357)),2)</f>
        <v>3808.11</v>
      </c>
      <c r="H5357" s="79">
        <f>ROUND((C5357*(F5357)),2)</f>
        <v>0</v>
      </c>
      <c r="I5357" s="58"/>
      <c r="J5357" s="63"/>
    </row>
    <row r="5358" spans="1:10" hidden="1" outlineLevel="1" x14ac:dyDescent="0.2">
      <c r="A5358" s="55"/>
      <c r="B5358" s="89" t="s">
        <v>1299</v>
      </c>
      <c r="C5358" s="78">
        <v>20</v>
      </c>
      <c r="D5358" s="61" t="s">
        <v>176</v>
      </c>
      <c r="E5358" s="79">
        <v>5.7960453808752019</v>
      </c>
      <c r="F5358" s="79">
        <v>0</v>
      </c>
      <c r="G5358" s="79">
        <f>ROUND((C5358*(E5358)),2)</f>
        <v>115.92</v>
      </c>
      <c r="H5358" s="79">
        <f>ROUND((C5358*(F5358)),2)</f>
        <v>0</v>
      </c>
      <c r="I5358" s="58"/>
      <c r="J5358" s="63"/>
    </row>
    <row r="5359" spans="1:10" hidden="1" outlineLevel="1" x14ac:dyDescent="0.2">
      <c r="A5359" s="62"/>
      <c r="B5359" s="76" t="s">
        <v>174</v>
      </c>
      <c r="C5359" s="78"/>
      <c r="D5359" s="78"/>
      <c r="E5359" s="79"/>
      <c r="F5359" s="79"/>
      <c r="G5359" s="79">
        <f>SUM(G5345:G5358)</f>
        <v>15543.970000000001</v>
      </c>
      <c r="H5359" s="79">
        <f>SUM(H5345:H5358)</f>
        <v>2065.29</v>
      </c>
      <c r="I5359" s="79">
        <f>SUM(G5359:H5359)</f>
        <v>17609.260000000002</v>
      </c>
    </row>
    <row r="5360" spans="1:10" collapsed="1" x14ac:dyDescent="0.2">
      <c r="A5360" s="62"/>
      <c r="C5360" s="78"/>
      <c r="D5360" s="78"/>
      <c r="E5360" s="79"/>
      <c r="F5360" s="79"/>
      <c r="G5360" s="79"/>
      <c r="H5360" s="79"/>
      <c r="I5360" s="79"/>
    </row>
    <row r="5361" spans="1:10" ht="24" x14ac:dyDescent="0.2">
      <c r="A5361" s="71">
        <f>+A5341+0.01</f>
        <v>128.08999999999992</v>
      </c>
      <c r="B5361" s="72" t="s">
        <v>1311</v>
      </c>
      <c r="C5361" s="73">
        <v>1</v>
      </c>
      <c r="D5361" s="73" t="s">
        <v>196</v>
      </c>
      <c r="E5361" s="74"/>
      <c r="F5361" s="74"/>
      <c r="G5361" s="74">
        <f>+G5370/C5363</f>
        <v>16908.11</v>
      </c>
      <c r="H5361" s="74">
        <f>+H5370/C5363</f>
        <v>3043.45</v>
      </c>
      <c r="I5361" s="75">
        <f>+H5361+G5361</f>
        <v>19951.560000000001</v>
      </c>
      <c r="J5361" s="66" t="s">
        <v>167</v>
      </c>
    </row>
    <row r="5362" spans="1:10" hidden="1" outlineLevel="1" x14ac:dyDescent="0.2">
      <c r="A5362" s="55"/>
      <c r="B5362" s="77" t="s">
        <v>1282</v>
      </c>
      <c r="C5362" s="56"/>
      <c r="D5362" s="56"/>
      <c r="E5362" s="57"/>
      <c r="F5362" s="57"/>
      <c r="G5362" s="57"/>
      <c r="H5362" s="57"/>
      <c r="I5362" s="58"/>
      <c r="J5362" s="63"/>
    </row>
    <row r="5363" spans="1:10" hidden="1" outlineLevel="1" x14ac:dyDescent="0.2">
      <c r="A5363" s="55"/>
      <c r="B5363" s="77" t="s">
        <v>169</v>
      </c>
      <c r="C5363" s="78">
        <v>1</v>
      </c>
      <c r="D5363" s="78" t="s">
        <v>196</v>
      </c>
      <c r="E5363" s="57"/>
      <c r="F5363" s="57"/>
      <c r="G5363" s="57"/>
      <c r="H5363" s="57"/>
      <c r="I5363" s="58"/>
      <c r="J5363" s="63"/>
    </row>
    <row r="5364" spans="1:10" hidden="1" outlineLevel="1" x14ac:dyDescent="0.2">
      <c r="A5364" s="55"/>
      <c r="B5364" s="77" t="s">
        <v>170</v>
      </c>
      <c r="C5364" s="78"/>
      <c r="D5364" s="78"/>
      <c r="E5364" s="57"/>
      <c r="F5364" s="57"/>
      <c r="G5364" s="57"/>
      <c r="H5364" s="57"/>
      <c r="I5364" s="58"/>
      <c r="J5364" s="63"/>
    </row>
    <row r="5365" spans="1:10" hidden="1" outlineLevel="1" x14ac:dyDescent="0.2">
      <c r="B5365" s="60" t="s">
        <v>1283</v>
      </c>
      <c r="C5365" s="78">
        <v>4</v>
      </c>
      <c r="D5365" s="61" t="s">
        <v>176</v>
      </c>
      <c r="E5365" s="79">
        <v>1690</v>
      </c>
      <c r="F5365" s="79">
        <v>304.2</v>
      </c>
      <c r="G5365" s="79">
        <f>ROUND((C5365*(E5365)),2)</f>
        <v>6760</v>
      </c>
      <c r="H5365" s="79">
        <f>ROUND((C5365*(F5365)),2)</f>
        <v>1216.8</v>
      </c>
    </row>
    <row r="5366" spans="1:10" hidden="1" outlineLevel="1" x14ac:dyDescent="0.2">
      <c r="B5366" s="60" t="s">
        <v>1312</v>
      </c>
      <c r="C5366" s="78">
        <f>0.011*10</f>
        <v>0.10999999999999999</v>
      </c>
      <c r="D5366" s="61" t="s">
        <v>519</v>
      </c>
      <c r="E5366" s="79">
        <v>21402.54</v>
      </c>
      <c r="F5366" s="79">
        <v>3852.46</v>
      </c>
      <c r="G5366" s="79">
        <f>ROUND((C5366*(E5366)),2)</f>
        <v>2354.2800000000002</v>
      </c>
      <c r="H5366" s="79">
        <f>ROUND((C5366*(F5366)),2)</f>
        <v>423.77</v>
      </c>
    </row>
    <row r="5367" spans="1:10" hidden="1" outlineLevel="1" x14ac:dyDescent="0.2">
      <c r="B5367" s="60" t="s">
        <v>1285</v>
      </c>
      <c r="C5367" s="78">
        <v>1.37</v>
      </c>
      <c r="D5367" s="61" t="s">
        <v>563</v>
      </c>
      <c r="E5367" s="79">
        <v>131.36000000000001</v>
      </c>
      <c r="F5367" s="79">
        <v>23.64</v>
      </c>
      <c r="G5367" s="79">
        <f>ROUND((C5367*(E5367)),2)</f>
        <v>179.96</v>
      </c>
      <c r="H5367" s="79">
        <f>ROUND((C5367*(F5367)),2)</f>
        <v>32.39</v>
      </c>
    </row>
    <row r="5368" spans="1:10" hidden="1" outlineLevel="1" x14ac:dyDescent="0.2">
      <c r="B5368" s="60" t="s">
        <v>1286</v>
      </c>
      <c r="C5368" s="78">
        <f>0.013*10</f>
        <v>0.13</v>
      </c>
      <c r="D5368" s="61" t="s">
        <v>251</v>
      </c>
      <c r="E5368" s="79">
        <v>3281.36</v>
      </c>
      <c r="F5368" s="79">
        <v>590.64</v>
      </c>
      <c r="G5368" s="79">
        <f>ROUND((C5368*(E5368)),2)</f>
        <v>426.58</v>
      </c>
      <c r="H5368" s="79">
        <f>ROUND((C5368*(F5368)),2)</f>
        <v>76.78</v>
      </c>
    </row>
    <row r="5369" spans="1:10" hidden="1" outlineLevel="1" x14ac:dyDescent="0.2">
      <c r="B5369" s="60" t="s">
        <v>1287</v>
      </c>
      <c r="C5369" s="78">
        <f>1*0.1*1.1*10</f>
        <v>1.1000000000000001</v>
      </c>
      <c r="D5369" s="61" t="s">
        <v>196</v>
      </c>
      <c r="E5369" s="79">
        <v>6533.9</v>
      </c>
      <c r="F5369" s="79">
        <v>1176.0999999999999</v>
      </c>
      <c r="G5369" s="79">
        <f>ROUND((C5369*(E5369)),2)</f>
        <v>7187.29</v>
      </c>
      <c r="H5369" s="79">
        <f>ROUND((C5369*(F5369)),2)</f>
        <v>1293.71</v>
      </c>
    </row>
    <row r="5370" spans="1:10" hidden="1" outlineLevel="1" x14ac:dyDescent="0.2">
      <c r="A5370" s="62"/>
      <c r="B5370" s="76" t="s">
        <v>174</v>
      </c>
      <c r="C5370" s="78"/>
      <c r="D5370" s="78"/>
      <c r="E5370" s="79"/>
      <c r="F5370" s="79"/>
      <c r="G5370" s="79">
        <f>SUM(G5365:G5369)</f>
        <v>16908.11</v>
      </c>
      <c r="H5370" s="79">
        <f>SUM(H5365:H5369)</f>
        <v>3043.45</v>
      </c>
      <c r="I5370" s="79">
        <f>SUM(G5370:H5370)</f>
        <v>19951.560000000001</v>
      </c>
    </row>
    <row r="5371" spans="1:10" collapsed="1" x14ac:dyDescent="0.2">
      <c r="A5371" s="62"/>
      <c r="C5371" s="78"/>
      <c r="D5371" s="78"/>
      <c r="E5371" s="79"/>
      <c r="F5371" s="79"/>
      <c r="G5371" s="79"/>
      <c r="H5371" s="79"/>
      <c r="I5371" s="79"/>
    </row>
    <row r="5372" spans="1:10" ht="24" x14ac:dyDescent="0.2">
      <c r="A5372" s="71">
        <f>+A5361+0.01</f>
        <v>128.09999999999991</v>
      </c>
      <c r="B5372" s="72" t="s">
        <v>1313</v>
      </c>
      <c r="C5372" s="73">
        <v>1</v>
      </c>
      <c r="D5372" s="73" t="s">
        <v>196</v>
      </c>
      <c r="E5372" s="74"/>
      <c r="F5372" s="74"/>
      <c r="G5372" s="74">
        <f>+G5390/C5374</f>
        <v>16080.92</v>
      </c>
      <c r="H5372" s="74">
        <f>+H5390/C5374</f>
        <v>2161.9199999999996</v>
      </c>
      <c r="I5372" s="75">
        <f>+H5372+G5372</f>
        <v>18242.84</v>
      </c>
      <c r="J5372" s="66" t="s">
        <v>167</v>
      </c>
    </row>
    <row r="5373" spans="1:10" hidden="1" outlineLevel="1" x14ac:dyDescent="0.2">
      <c r="A5373" s="55"/>
      <c r="B5373" s="77" t="s">
        <v>1289</v>
      </c>
      <c r="C5373" s="56"/>
      <c r="D5373" s="56"/>
      <c r="E5373" s="57"/>
      <c r="F5373" s="57"/>
      <c r="G5373" s="57"/>
      <c r="H5373" s="57"/>
      <c r="I5373" s="58"/>
      <c r="J5373" s="63"/>
    </row>
    <row r="5374" spans="1:10" hidden="1" outlineLevel="1" x14ac:dyDescent="0.2">
      <c r="A5374" s="55"/>
      <c r="B5374" s="77" t="s">
        <v>169</v>
      </c>
      <c r="C5374" s="78">
        <v>1</v>
      </c>
      <c r="D5374" s="78" t="s">
        <v>196</v>
      </c>
      <c r="E5374" s="57"/>
      <c r="F5374" s="57"/>
      <c r="G5374" s="57"/>
      <c r="H5374" s="57"/>
      <c r="I5374" s="58"/>
      <c r="J5374" s="63"/>
    </row>
    <row r="5375" spans="1:10" hidden="1" outlineLevel="1" x14ac:dyDescent="0.2">
      <c r="A5375" s="55"/>
      <c r="B5375" s="77" t="s">
        <v>170</v>
      </c>
      <c r="C5375" s="78"/>
      <c r="D5375" s="78"/>
      <c r="E5375" s="57"/>
      <c r="F5375" s="57"/>
      <c r="G5375" s="57"/>
      <c r="H5375" s="57"/>
      <c r="I5375" s="58"/>
      <c r="J5375" s="63"/>
    </row>
    <row r="5376" spans="1:10" hidden="1" outlineLevel="1" x14ac:dyDescent="0.2">
      <c r="B5376" s="60" t="s">
        <v>1290</v>
      </c>
      <c r="C5376" s="78">
        <v>20</v>
      </c>
      <c r="D5376" s="61" t="s">
        <v>1291</v>
      </c>
      <c r="E5376" s="79">
        <v>45.19</v>
      </c>
      <c r="F5376" s="79">
        <v>8.1300000000000008</v>
      </c>
      <c r="G5376" s="79">
        <f t="shared" ref="G5376:G5386" si="182">ROUND((C5376*(E5376)),2)</f>
        <v>903.8</v>
      </c>
      <c r="H5376" s="79">
        <f t="shared" ref="H5376:H5386" si="183">ROUND((C5376*(F5376)),2)</f>
        <v>162.6</v>
      </c>
    </row>
    <row r="5377" spans="1:10" hidden="1" outlineLevel="1" x14ac:dyDescent="0.2">
      <c r="B5377" s="60" t="s">
        <v>1312</v>
      </c>
      <c r="C5377" s="78">
        <f>0.011*10</f>
        <v>0.10999999999999999</v>
      </c>
      <c r="D5377" s="61" t="s">
        <v>519</v>
      </c>
      <c r="E5377" s="79">
        <v>21402.54</v>
      </c>
      <c r="F5377" s="79">
        <v>3852.46</v>
      </c>
      <c r="G5377" s="79">
        <f t="shared" si="182"/>
        <v>2354.2800000000002</v>
      </c>
      <c r="H5377" s="79">
        <f t="shared" si="183"/>
        <v>423.77</v>
      </c>
    </row>
    <row r="5378" spans="1:10" hidden="1" outlineLevel="1" x14ac:dyDescent="0.2">
      <c r="B5378" s="60" t="s">
        <v>1285</v>
      </c>
      <c r="C5378" s="78">
        <v>1.37</v>
      </c>
      <c r="D5378" s="61" t="s">
        <v>563</v>
      </c>
      <c r="E5378" s="79">
        <v>131.36000000000001</v>
      </c>
      <c r="F5378" s="79">
        <v>23.64</v>
      </c>
      <c r="G5378" s="79">
        <f t="shared" si="182"/>
        <v>179.96</v>
      </c>
      <c r="H5378" s="79">
        <f t="shared" si="183"/>
        <v>32.39</v>
      </c>
    </row>
    <row r="5379" spans="1:10" hidden="1" outlineLevel="1" x14ac:dyDescent="0.2">
      <c r="B5379" s="60" t="s">
        <v>1286</v>
      </c>
      <c r="C5379" s="78">
        <f>0.013*10</f>
        <v>0.13</v>
      </c>
      <c r="D5379" s="61" t="s">
        <v>251</v>
      </c>
      <c r="E5379" s="79">
        <v>3281.36</v>
      </c>
      <c r="F5379" s="79">
        <v>590.64</v>
      </c>
      <c r="G5379" s="79">
        <f t="shared" si="182"/>
        <v>426.58</v>
      </c>
      <c r="H5379" s="79">
        <f t="shared" si="183"/>
        <v>76.78</v>
      </c>
    </row>
    <row r="5380" spans="1:10" hidden="1" outlineLevel="1" x14ac:dyDescent="0.2">
      <c r="B5380" s="60" t="s">
        <v>1292</v>
      </c>
      <c r="C5380" s="83">
        <f>0.00069*10</f>
        <v>6.8999999999999999E-3</v>
      </c>
      <c r="D5380" s="61" t="s">
        <v>158</v>
      </c>
      <c r="E5380" s="79">
        <v>13650</v>
      </c>
      <c r="F5380" s="79">
        <v>2457</v>
      </c>
      <c r="G5380" s="79">
        <f t="shared" si="182"/>
        <v>94.19</v>
      </c>
      <c r="H5380" s="79">
        <f t="shared" si="183"/>
        <v>16.95</v>
      </c>
    </row>
    <row r="5381" spans="1:10" hidden="1" outlineLevel="1" x14ac:dyDescent="0.2">
      <c r="B5381" s="60" t="s">
        <v>1293</v>
      </c>
      <c r="C5381" s="85">
        <f>0.0034*10</f>
        <v>3.3999999999999996E-2</v>
      </c>
      <c r="D5381" s="61" t="s">
        <v>158</v>
      </c>
      <c r="E5381" s="79">
        <v>2990</v>
      </c>
      <c r="F5381" s="79">
        <v>538.20000000000005</v>
      </c>
      <c r="G5381" s="79">
        <f t="shared" si="182"/>
        <v>101.66</v>
      </c>
      <c r="H5381" s="79">
        <f t="shared" si="183"/>
        <v>18.3</v>
      </c>
    </row>
    <row r="5382" spans="1:10" hidden="1" outlineLevel="1" x14ac:dyDescent="0.2">
      <c r="B5382" s="60" t="s">
        <v>1294</v>
      </c>
      <c r="C5382" s="78">
        <f>1.5*10</f>
        <v>15</v>
      </c>
      <c r="D5382" s="61" t="s">
        <v>158</v>
      </c>
      <c r="E5382" s="79">
        <v>8.58</v>
      </c>
      <c r="F5382" s="79">
        <v>1.54</v>
      </c>
      <c r="G5382" s="79">
        <f t="shared" si="182"/>
        <v>128.69999999999999</v>
      </c>
      <c r="H5382" s="79">
        <f t="shared" si="183"/>
        <v>23.1</v>
      </c>
    </row>
    <row r="5383" spans="1:10" hidden="1" outlineLevel="1" x14ac:dyDescent="0.2">
      <c r="B5383" s="60" t="s">
        <v>1287</v>
      </c>
      <c r="C5383" s="78">
        <f>1*0.1*1.1*10</f>
        <v>1.1000000000000001</v>
      </c>
      <c r="D5383" s="61" t="s">
        <v>196</v>
      </c>
      <c r="E5383" s="79">
        <v>6533.9</v>
      </c>
      <c r="F5383" s="79">
        <v>1176.0999999999999</v>
      </c>
      <c r="G5383" s="79">
        <f t="shared" si="182"/>
        <v>7187.29</v>
      </c>
      <c r="H5383" s="79">
        <f t="shared" si="183"/>
        <v>1293.71</v>
      </c>
    </row>
    <row r="5384" spans="1:10" hidden="1" outlineLevel="1" x14ac:dyDescent="0.2">
      <c r="B5384" s="60" t="s">
        <v>1295</v>
      </c>
      <c r="C5384" s="78">
        <f>0.25*10</f>
        <v>2.5</v>
      </c>
      <c r="D5384" s="61" t="s">
        <v>204</v>
      </c>
      <c r="E5384" s="79">
        <v>110.17</v>
      </c>
      <c r="F5384" s="79">
        <v>19.829999999999998</v>
      </c>
      <c r="G5384" s="79">
        <f t="shared" si="182"/>
        <v>275.43</v>
      </c>
      <c r="H5384" s="79">
        <f t="shared" si="183"/>
        <v>49.58</v>
      </c>
    </row>
    <row r="5385" spans="1:10" hidden="1" outlineLevel="1" x14ac:dyDescent="0.2">
      <c r="B5385" s="60" t="s">
        <v>1296</v>
      </c>
      <c r="C5385" s="78">
        <v>2</v>
      </c>
      <c r="D5385" s="61" t="s">
        <v>176</v>
      </c>
      <c r="E5385" s="79">
        <v>135.6</v>
      </c>
      <c r="F5385" s="79">
        <v>11.370000000000001</v>
      </c>
      <c r="G5385" s="79">
        <f t="shared" si="182"/>
        <v>271.2</v>
      </c>
      <c r="H5385" s="79">
        <f t="shared" si="183"/>
        <v>22.74</v>
      </c>
    </row>
    <row r="5386" spans="1:10" hidden="1" outlineLevel="1" x14ac:dyDescent="0.2">
      <c r="B5386" s="60" t="s">
        <v>1297</v>
      </c>
      <c r="C5386" s="78">
        <f>2*10</f>
        <v>20</v>
      </c>
      <c r="D5386" s="61" t="s">
        <v>176</v>
      </c>
      <c r="E5386" s="79">
        <v>11.69</v>
      </c>
      <c r="F5386" s="79">
        <v>2.1</v>
      </c>
      <c r="G5386" s="79">
        <f t="shared" si="182"/>
        <v>233.8</v>
      </c>
      <c r="H5386" s="79">
        <f t="shared" si="183"/>
        <v>42</v>
      </c>
    </row>
    <row r="5387" spans="1:10" hidden="1" outlineLevel="1" x14ac:dyDescent="0.2">
      <c r="A5387" s="55"/>
      <c r="B5387" s="77" t="s">
        <v>1210</v>
      </c>
      <c r="C5387" s="78"/>
      <c r="D5387" s="78"/>
      <c r="E5387" s="57"/>
      <c r="F5387" s="57"/>
      <c r="G5387" s="57"/>
      <c r="H5387" s="57"/>
      <c r="I5387" s="58"/>
      <c r="J5387" s="63"/>
    </row>
    <row r="5388" spans="1:10" hidden="1" outlineLevel="1" x14ac:dyDescent="0.2">
      <c r="A5388" s="55"/>
      <c r="B5388" s="89" t="s">
        <v>1298</v>
      </c>
      <c r="C5388" s="78">
        <v>4</v>
      </c>
      <c r="D5388" s="61" t="s">
        <v>176</v>
      </c>
      <c r="E5388" s="79">
        <v>952.02823529411762</v>
      </c>
      <c r="F5388" s="79">
        <v>0</v>
      </c>
      <c r="G5388" s="79">
        <f>ROUND((C5388*(E5388)),2)</f>
        <v>3808.11</v>
      </c>
      <c r="H5388" s="79">
        <f>ROUND((C5388*(F5388)),2)</f>
        <v>0</v>
      </c>
      <c r="I5388" s="58"/>
      <c r="J5388" s="63"/>
    </row>
    <row r="5389" spans="1:10" hidden="1" outlineLevel="1" x14ac:dyDescent="0.2">
      <c r="A5389" s="55"/>
      <c r="B5389" s="89" t="s">
        <v>1299</v>
      </c>
      <c r="C5389" s="78">
        <f>2*10</f>
        <v>20</v>
      </c>
      <c r="D5389" s="61" t="s">
        <v>176</v>
      </c>
      <c r="E5389" s="79">
        <v>5.7960453808752019</v>
      </c>
      <c r="F5389" s="79">
        <v>0</v>
      </c>
      <c r="G5389" s="79">
        <f>ROUND((C5389*(E5389)),2)</f>
        <v>115.92</v>
      </c>
      <c r="H5389" s="79">
        <f>ROUND((C5389*(F5389)),2)</f>
        <v>0</v>
      </c>
      <c r="I5389" s="58"/>
      <c r="J5389" s="63"/>
    </row>
    <row r="5390" spans="1:10" hidden="1" outlineLevel="1" x14ac:dyDescent="0.2">
      <c r="A5390" s="62"/>
      <c r="B5390" s="76" t="s">
        <v>174</v>
      </c>
      <c r="C5390" s="78"/>
      <c r="D5390" s="78"/>
      <c r="E5390" s="79"/>
      <c r="F5390" s="79"/>
      <c r="G5390" s="79">
        <f>SUM(G5376:G5389)</f>
        <v>16080.92</v>
      </c>
      <c r="H5390" s="79">
        <f>SUM(H5376:H5389)</f>
        <v>2161.9199999999996</v>
      </c>
      <c r="I5390" s="79">
        <f>SUM(G5390:H5390)</f>
        <v>18242.84</v>
      </c>
    </row>
    <row r="5391" spans="1:10" collapsed="1" x14ac:dyDescent="0.2">
      <c r="A5391" s="62"/>
      <c r="C5391" s="78"/>
      <c r="D5391" s="78"/>
      <c r="E5391" s="79"/>
      <c r="F5391" s="79"/>
      <c r="G5391" s="79"/>
      <c r="H5391" s="79"/>
      <c r="I5391" s="79"/>
    </row>
    <row r="5392" spans="1:10" ht="24" x14ac:dyDescent="0.2">
      <c r="A5392" s="71">
        <f>+A5372+0.01</f>
        <v>128.1099999999999</v>
      </c>
      <c r="B5392" s="72" t="s">
        <v>1314</v>
      </c>
      <c r="C5392" s="73">
        <v>1</v>
      </c>
      <c r="D5392" s="73" t="s">
        <v>196</v>
      </c>
      <c r="E5392" s="74"/>
      <c r="F5392" s="74"/>
      <c r="G5392" s="74">
        <f>+G5410/C5394</f>
        <v>15932.12</v>
      </c>
      <c r="H5392" s="74">
        <f>+H5410/C5394</f>
        <v>2135.3199999999997</v>
      </c>
      <c r="I5392" s="75">
        <f>+H5392+G5392</f>
        <v>18067.440000000002</v>
      </c>
      <c r="J5392" s="66" t="s">
        <v>167</v>
      </c>
    </row>
    <row r="5393" spans="1:10" hidden="1" outlineLevel="1" x14ac:dyDescent="0.2">
      <c r="A5393" s="55"/>
      <c r="B5393" s="77" t="s">
        <v>1301</v>
      </c>
      <c r="C5393" s="56"/>
      <c r="D5393" s="56"/>
      <c r="E5393" s="57"/>
      <c r="F5393" s="57"/>
      <c r="G5393" s="57"/>
      <c r="H5393" s="57"/>
      <c r="I5393" s="58"/>
      <c r="J5393" s="63"/>
    </row>
    <row r="5394" spans="1:10" hidden="1" outlineLevel="1" x14ac:dyDescent="0.2">
      <c r="A5394" s="55"/>
      <c r="B5394" s="77" t="s">
        <v>169</v>
      </c>
      <c r="C5394" s="78">
        <v>1</v>
      </c>
      <c r="D5394" s="78" t="s">
        <v>196</v>
      </c>
      <c r="E5394" s="57"/>
      <c r="F5394" s="57"/>
      <c r="G5394" s="57"/>
      <c r="H5394" s="57"/>
      <c r="I5394" s="58"/>
      <c r="J5394" s="63"/>
    </row>
    <row r="5395" spans="1:10" hidden="1" outlineLevel="1" x14ac:dyDescent="0.2">
      <c r="A5395" s="55"/>
      <c r="B5395" s="77" t="s">
        <v>170</v>
      </c>
      <c r="C5395" s="78"/>
      <c r="D5395" s="78"/>
      <c r="E5395" s="57"/>
      <c r="F5395" s="57"/>
      <c r="G5395" s="57"/>
      <c r="H5395" s="57"/>
      <c r="I5395" s="58"/>
      <c r="J5395" s="63"/>
    </row>
    <row r="5396" spans="1:10" hidden="1" outlineLevel="1" x14ac:dyDescent="0.2">
      <c r="B5396" s="60" t="s">
        <v>1302</v>
      </c>
      <c r="C5396" s="78">
        <v>20</v>
      </c>
      <c r="D5396" s="61" t="s">
        <v>1291</v>
      </c>
      <c r="E5396" s="79">
        <v>37.75</v>
      </c>
      <c r="F5396" s="79">
        <v>6.8</v>
      </c>
      <c r="G5396" s="79">
        <f t="shared" ref="G5396:G5406" si="184">ROUND((C5396*(E5396)),2)</f>
        <v>755</v>
      </c>
      <c r="H5396" s="79">
        <f t="shared" ref="H5396:H5406" si="185">ROUND((C5396*(F5396)),2)</f>
        <v>136</v>
      </c>
    </row>
    <row r="5397" spans="1:10" hidden="1" outlineLevel="1" x14ac:dyDescent="0.2">
      <c r="B5397" s="60" t="s">
        <v>1312</v>
      </c>
      <c r="C5397" s="78">
        <f>0.011*10</f>
        <v>0.10999999999999999</v>
      </c>
      <c r="D5397" s="61" t="s">
        <v>519</v>
      </c>
      <c r="E5397" s="79">
        <v>21402.54</v>
      </c>
      <c r="F5397" s="79">
        <v>3852.46</v>
      </c>
      <c r="G5397" s="79">
        <f t="shared" si="184"/>
        <v>2354.2800000000002</v>
      </c>
      <c r="H5397" s="79">
        <f t="shared" si="185"/>
        <v>423.77</v>
      </c>
    </row>
    <row r="5398" spans="1:10" hidden="1" outlineLevel="1" x14ac:dyDescent="0.2">
      <c r="B5398" s="60" t="s">
        <v>1285</v>
      </c>
      <c r="C5398" s="78">
        <v>1.37</v>
      </c>
      <c r="D5398" s="61" t="s">
        <v>563</v>
      </c>
      <c r="E5398" s="79">
        <v>131.36000000000001</v>
      </c>
      <c r="F5398" s="79">
        <v>23.64</v>
      </c>
      <c r="G5398" s="79">
        <f t="shared" si="184"/>
        <v>179.96</v>
      </c>
      <c r="H5398" s="79">
        <f t="shared" si="185"/>
        <v>32.39</v>
      </c>
    </row>
    <row r="5399" spans="1:10" hidden="1" outlineLevel="1" x14ac:dyDescent="0.2">
      <c r="B5399" s="60" t="s">
        <v>1286</v>
      </c>
      <c r="C5399" s="78">
        <v>0.13</v>
      </c>
      <c r="D5399" s="61" t="s">
        <v>251</v>
      </c>
      <c r="E5399" s="79">
        <v>3281.36</v>
      </c>
      <c r="F5399" s="79">
        <v>590.64</v>
      </c>
      <c r="G5399" s="79">
        <f t="shared" si="184"/>
        <v>426.58</v>
      </c>
      <c r="H5399" s="79">
        <f t="shared" si="185"/>
        <v>76.78</v>
      </c>
    </row>
    <row r="5400" spans="1:10" hidden="1" outlineLevel="1" x14ac:dyDescent="0.2">
      <c r="B5400" s="60" t="s">
        <v>1292</v>
      </c>
      <c r="C5400" s="83">
        <v>6.8999999999999999E-3</v>
      </c>
      <c r="D5400" s="61" t="s">
        <v>158</v>
      </c>
      <c r="E5400" s="79">
        <v>13650</v>
      </c>
      <c r="F5400" s="79">
        <v>2457</v>
      </c>
      <c r="G5400" s="79">
        <f t="shared" si="184"/>
        <v>94.19</v>
      </c>
      <c r="H5400" s="79">
        <f t="shared" si="185"/>
        <v>16.95</v>
      </c>
    </row>
    <row r="5401" spans="1:10" hidden="1" outlineLevel="1" x14ac:dyDescent="0.2">
      <c r="B5401" s="60" t="s">
        <v>1293</v>
      </c>
      <c r="C5401" s="85">
        <v>3.3999999999999996E-2</v>
      </c>
      <c r="D5401" s="61" t="s">
        <v>158</v>
      </c>
      <c r="E5401" s="79">
        <v>2990</v>
      </c>
      <c r="F5401" s="79">
        <v>538.20000000000005</v>
      </c>
      <c r="G5401" s="79">
        <f t="shared" si="184"/>
        <v>101.66</v>
      </c>
      <c r="H5401" s="79">
        <f t="shared" si="185"/>
        <v>18.3</v>
      </c>
    </row>
    <row r="5402" spans="1:10" hidden="1" outlineLevel="1" x14ac:dyDescent="0.2">
      <c r="B5402" s="60" t="s">
        <v>1294</v>
      </c>
      <c r="C5402" s="78">
        <v>15</v>
      </c>
      <c r="D5402" s="61" t="s">
        <v>158</v>
      </c>
      <c r="E5402" s="79">
        <v>8.58</v>
      </c>
      <c r="F5402" s="79">
        <v>1.54</v>
      </c>
      <c r="G5402" s="79">
        <f t="shared" si="184"/>
        <v>128.69999999999999</v>
      </c>
      <c r="H5402" s="79">
        <f t="shared" si="185"/>
        <v>23.1</v>
      </c>
    </row>
    <row r="5403" spans="1:10" hidden="1" outlineLevel="1" x14ac:dyDescent="0.2">
      <c r="B5403" s="60" t="s">
        <v>1287</v>
      </c>
      <c r="C5403" s="78">
        <v>1.1000000000000001</v>
      </c>
      <c r="D5403" s="61" t="s">
        <v>196</v>
      </c>
      <c r="E5403" s="79">
        <v>6533.9</v>
      </c>
      <c r="F5403" s="79">
        <v>1176.0999999999999</v>
      </c>
      <c r="G5403" s="79">
        <f t="shared" si="184"/>
        <v>7187.29</v>
      </c>
      <c r="H5403" s="79">
        <f t="shared" si="185"/>
        <v>1293.71</v>
      </c>
    </row>
    <row r="5404" spans="1:10" hidden="1" outlineLevel="1" x14ac:dyDescent="0.2">
      <c r="B5404" s="60" t="s">
        <v>1295</v>
      </c>
      <c r="C5404" s="78">
        <v>2.5</v>
      </c>
      <c r="D5404" s="61" t="s">
        <v>204</v>
      </c>
      <c r="E5404" s="79">
        <v>110.17</v>
      </c>
      <c r="F5404" s="79">
        <v>19.829999999999998</v>
      </c>
      <c r="G5404" s="79">
        <f t="shared" si="184"/>
        <v>275.43</v>
      </c>
      <c r="H5404" s="79">
        <f t="shared" si="185"/>
        <v>49.58</v>
      </c>
    </row>
    <row r="5405" spans="1:10" hidden="1" outlineLevel="1" x14ac:dyDescent="0.2">
      <c r="B5405" s="60" t="s">
        <v>1296</v>
      </c>
      <c r="C5405" s="78">
        <v>2</v>
      </c>
      <c r="D5405" s="61" t="s">
        <v>176</v>
      </c>
      <c r="E5405" s="79">
        <v>135.6</v>
      </c>
      <c r="F5405" s="79">
        <v>11.370000000000001</v>
      </c>
      <c r="G5405" s="79">
        <f t="shared" si="184"/>
        <v>271.2</v>
      </c>
      <c r="H5405" s="79">
        <f t="shared" si="185"/>
        <v>22.74</v>
      </c>
    </row>
    <row r="5406" spans="1:10" hidden="1" outlineLevel="1" x14ac:dyDescent="0.2">
      <c r="B5406" s="60" t="s">
        <v>1297</v>
      </c>
      <c r="C5406" s="78">
        <v>20</v>
      </c>
      <c r="D5406" s="61" t="s">
        <v>176</v>
      </c>
      <c r="E5406" s="79">
        <v>11.69</v>
      </c>
      <c r="F5406" s="79">
        <v>2.1</v>
      </c>
      <c r="G5406" s="79">
        <f t="shared" si="184"/>
        <v>233.8</v>
      </c>
      <c r="H5406" s="79">
        <f t="shared" si="185"/>
        <v>42</v>
      </c>
    </row>
    <row r="5407" spans="1:10" hidden="1" outlineLevel="1" x14ac:dyDescent="0.2">
      <c r="A5407" s="55"/>
      <c r="B5407" s="77" t="s">
        <v>1210</v>
      </c>
      <c r="C5407" s="78"/>
      <c r="D5407" s="78"/>
      <c r="E5407" s="57"/>
      <c r="F5407" s="57"/>
      <c r="G5407" s="57"/>
      <c r="H5407" s="57"/>
      <c r="I5407" s="58"/>
      <c r="J5407" s="63"/>
    </row>
    <row r="5408" spans="1:10" hidden="1" outlineLevel="1" x14ac:dyDescent="0.2">
      <c r="A5408" s="55"/>
      <c r="B5408" s="89" t="s">
        <v>1298</v>
      </c>
      <c r="C5408" s="78">
        <v>4</v>
      </c>
      <c r="D5408" s="61" t="s">
        <v>176</v>
      </c>
      <c r="E5408" s="79">
        <v>952.02823529411762</v>
      </c>
      <c r="F5408" s="79">
        <v>0</v>
      </c>
      <c r="G5408" s="79">
        <f>ROUND((C5408*(E5408)),2)</f>
        <v>3808.11</v>
      </c>
      <c r="H5408" s="79">
        <f>ROUND((C5408*(F5408)),2)</f>
        <v>0</v>
      </c>
      <c r="I5408" s="58"/>
      <c r="J5408" s="63"/>
    </row>
    <row r="5409" spans="1:10" hidden="1" outlineLevel="1" x14ac:dyDescent="0.2">
      <c r="A5409" s="55"/>
      <c r="B5409" s="89" t="s">
        <v>1299</v>
      </c>
      <c r="C5409" s="78">
        <v>20</v>
      </c>
      <c r="D5409" s="61" t="s">
        <v>176</v>
      </c>
      <c r="E5409" s="79">
        <v>5.7960453808752019</v>
      </c>
      <c r="F5409" s="79">
        <v>0</v>
      </c>
      <c r="G5409" s="79">
        <f>ROUND((C5409*(E5409)),2)</f>
        <v>115.92</v>
      </c>
      <c r="H5409" s="79">
        <f>ROUND((C5409*(F5409)),2)</f>
        <v>0</v>
      </c>
      <c r="I5409" s="58"/>
      <c r="J5409" s="63"/>
    </row>
    <row r="5410" spans="1:10" hidden="1" outlineLevel="1" x14ac:dyDescent="0.2">
      <c r="A5410" s="62"/>
      <c r="B5410" s="76" t="s">
        <v>174</v>
      </c>
      <c r="C5410" s="78"/>
      <c r="D5410" s="78"/>
      <c r="E5410" s="79"/>
      <c r="F5410" s="79"/>
      <c r="G5410" s="79">
        <f>SUM(G5396:G5409)</f>
        <v>15932.12</v>
      </c>
      <c r="H5410" s="79">
        <f>SUM(H5396:H5409)</f>
        <v>2135.3199999999997</v>
      </c>
      <c r="I5410" s="79">
        <f>SUM(G5410:H5410)</f>
        <v>18067.440000000002</v>
      </c>
    </row>
    <row r="5411" spans="1:10" collapsed="1" x14ac:dyDescent="0.2">
      <c r="A5411" s="62"/>
      <c r="C5411" s="78"/>
      <c r="D5411" s="78"/>
      <c r="E5411" s="79"/>
      <c r="F5411" s="79"/>
      <c r="G5411" s="79"/>
      <c r="H5411" s="79"/>
      <c r="I5411" s="79"/>
    </row>
    <row r="5412" spans="1:10" ht="24" x14ac:dyDescent="0.2">
      <c r="A5412" s="71">
        <f>+A5392+0.01</f>
        <v>128.11999999999989</v>
      </c>
      <c r="B5412" s="72" t="s">
        <v>1315</v>
      </c>
      <c r="C5412" s="73">
        <v>1</v>
      </c>
      <c r="D5412" s="73" t="s">
        <v>196</v>
      </c>
      <c r="E5412" s="74"/>
      <c r="F5412" s="74"/>
      <c r="G5412" s="74">
        <f>+G5430/C5414</f>
        <v>15565.090000000002</v>
      </c>
      <c r="H5412" s="74">
        <f>+H5430/C5414</f>
        <v>2069.1000000000004</v>
      </c>
      <c r="I5412" s="75">
        <f>+H5412+G5412</f>
        <v>17634.190000000002</v>
      </c>
      <c r="J5412" s="66" t="s">
        <v>167</v>
      </c>
    </row>
    <row r="5413" spans="1:10" hidden="1" outlineLevel="1" x14ac:dyDescent="0.2">
      <c r="A5413" s="55"/>
      <c r="B5413" s="77" t="s">
        <v>1301</v>
      </c>
      <c r="C5413" s="56"/>
      <c r="D5413" s="56"/>
      <c r="E5413" s="57"/>
      <c r="F5413" s="57"/>
      <c r="G5413" s="57"/>
      <c r="H5413" s="57"/>
      <c r="I5413" s="58"/>
      <c r="J5413" s="63"/>
    </row>
    <row r="5414" spans="1:10" hidden="1" outlineLevel="1" x14ac:dyDescent="0.2">
      <c r="A5414" s="55"/>
      <c r="B5414" s="77" t="s">
        <v>169</v>
      </c>
      <c r="C5414" s="78">
        <v>1</v>
      </c>
      <c r="D5414" s="78" t="s">
        <v>196</v>
      </c>
      <c r="E5414" s="57"/>
      <c r="F5414" s="57"/>
      <c r="G5414" s="57"/>
      <c r="H5414" s="57"/>
      <c r="I5414" s="58"/>
      <c r="J5414" s="63"/>
    </row>
    <row r="5415" spans="1:10" hidden="1" outlineLevel="1" x14ac:dyDescent="0.2">
      <c r="A5415" s="55"/>
      <c r="B5415" s="77" t="s">
        <v>170</v>
      </c>
      <c r="C5415" s="78"/>
      <c r="D5415" s="78"/>
      <c r="E5415" s="57"/>
      <c r="F5415" s="57"/>
      <c r="G5415" s="57"/>
      <c r="H5415" s="57"/>
      <c r="I5415" s="58"/>
      <c r="J5415" s="63"/>
    </row>
    <row r="5416" spans="1:10" hidden="1" outlineLevel="1" x14ac:dyDescent="0.2">
      <c r="B5416" s="60" t="s">
        <v>1304</v>
      </c>
      <c r="C5416" s="78">
        <f>2*10</f>
        <v>20</v>
      </c>
      <c r="D5416" s="61" t="s">
        <v>1291</v>
      </c>
      <c r="E5416" s="79">
        <v>19.07</v>
      </c>
      <c r="F5416" s="79">
        <v>3.43</v>
      </c>
      <c r="G5416" s="79">
        <f t="shared" ref="G5416:G5426" si="186">ROUND((C5416*(E5416)),2)</f>
        <v>381.4</v>
      </c>
      <c r="H5416" s="79">
        <f t="shared" ref="H5416:H5426" si="187">ROUND((C5416*(F5416)),2)</f>
        <v>68.599999999999994</v>
      </c>
    </row>
    <row r="5417" spans="1:10" hidden="1" outlineLevel="1" x14ac:dyDescent="0.2">
      <c r="B5417" s="60" t="s">
        <v>1312</v>
      </c>
      <c r="C5417" s="78">
        <f>0.011*10</f>
        <v>0.10999999999999999</v>
      </c>
      <c r="D5417" s="61" t="s">
        <v>519</v>
      </c>
      <c r="E5417" s="79">
        <v>21402.54</v>
      </c>
      <c r="F5417" s="79">
        <v>3852.46</v>
      </c>
      <c r="G5417" s="79">
        <f t="shared" si="186"/>
        <v>2354.2800000000002</v>
      </c>
      <c r="H5417" s="79">
        <f t="shared" si="187"/>
        <v>423.77</v>
      </c>
    </row>
    <row r="5418" spans="1:10" hidden="1" outlineLevel="1" x14ac:dyDescent="0.2">
      <c r="B5418" s="60" t="s">
        <v>1285</v>
      </c>
      <c r="C5418" s="78">
        <v>1.37</v>
      </c>
      <c r="D5418" s="61" t="s">
        <v>563</v>
      </c>
      <c r="E5418" s="79">
        <v>131.36000000000001</v>
      </c>
      <c r="F5418" s="79">
        <v>23.64</v>
      </c>
      <c r="G5418" s="79">
        <f t="shared" si="186"/>
        <v>179.96</v>
      </c>
      <c r="H5418" s="79">
        <f t="shared" si="187"/>
        <v>32.39</v>
      </c>
    </row>
    <row r="5419" spans="1:10" hidden="1" outlineLevel="1" x14ac:dyDescent="0.2">
      <c r="B5419" s="60" t="s">
        <v>1286</v>
      </c>
      <c r="C5419" s="78">
        <f>0.013*10</f>
        <v>0.13</v>
      </c>
      <c r="D5419" s="61" t="s">
        <v>251</v>
      </c>
      <c r="E5419" s="79">
        <v>3281.36</v>
      </c>
      <c r="F5419" s="79">
        <v>590.64</v>
      </c>
      <c r="G5419" s="79">
        <f t="shared" si="186"/>
        <v>426.58</v>
      </c>
      <c r="H5419" s="79">
        <f t="shared" si="187"/>
        <v>76.78</v>
      </c>
    </row>
    <row r="5420" spans="1:10" hidden="1" outlineLevel="1" x14ac:dyDescent="0.2">
      <c r="B5420" s="60" t="s">
        <v>1292</v>
      </c>
      <c r="C5420" s="83">
        <f>0.00069*10</f>
        <v>6.8999999999999999E-3</v>
      </c>
      <c r="D5420" s="61" t="s">
        <v>158</v>
      </c>
      <c r="E5420" s="79">
        <v>13650</v>
      </c>
      <c r="F5420" s="79">
        <v>2457</v>
      </c>
      <c r="G5420" s="79">
        <f t="shared" si="186"/>
        <v>94.19</v>
      </c>
      <c r="H5420" s="79">
        <f t="shared" si="187"/>
        <v>16.95</v>
      </c>
    </row>
    <row r="5421" spans="1:10" hidden="1" outlineLevel="1" x14ac:dyDescent="0.2">
      <c r="B5421" s="60" t="s">
        <v>1305</v>
      </c>
      <c r="C5421" s="85">
        <f>0.0015*10</f>
        <v>1.4999999999999999E-2</v>
      </c>
      <c r="D5421" s="61" t="s">
        <v>158</v>
      </c>
      <c r="E5421" s="79">
        <v>7215</v>
      </c>
      <c r="F5421" s="79">
        <v>1298.7</v>
      </c>
      <c r="G5421" s="79">
        <f t="shared" si="186"/>
        <v>108.23</v>
      </c>
      <c r="H5421" s="79">
        <f t="shared" si="187"/>
        <v>19.48</v>
      </c>
    </row>
    <row r="5422" spans="1:10" hidden="1" outlineLevel="1" x14ac:dyDescent="0.2">
      <c r="B5422" s="60" t="s">
        <v>1294</v>
      </c>
      <c r="C5422" s="78">
        <v>15</v>
      </c>
      <c r="D5422" s="61" t="s">
        <v>158</v>
      </c>
      <c r="E5422" s="79">
        <v>8.58</v>
      </c>
      <c r="F5422" s="79">
        <v>1.54</v>
      </c>
      <c r="G5422" s="79">
        <f t="shared" si="186"/>
        <v>128.69999999999999</v>
      </c>
      <c r="H5422" s="79">
        <f t="shared" si="187"/>
        <v>23.1</v>
      </c>
    </row>
    <row r="5423" spans="1:10" hidden="1" outlineLevel="1" x14ac:dyDescent="0.2">
      <c r="B5423" s="60" t="s">
        <v>1287</v>
      </c>
      <c r="C5423" s="78">
        <v>1.1000000000000001</v>
      </c>
      <c r="D5423" s="61" t="s">
        <v>196</v>
      </c>
      <c r="E5423" s="79">
        <v>6533.9</v>
      </c>
      <c r="F5423" s="79">
        <v>1176.0999999999999</v>
      </c>
      <c r="G5423" s="79">
        <f t="shared" si="186"/>
        <v>7187.29</v>
      </c>
      <c r="H5423" s="79">
        <f t="shared" si="187"/>
        <v>1293.71</v>
      </c>
    </row>
    <row r="5424" spans="1:10" hidden="1" outlineLevel="1" x14ac:dyDescent="0.2">
      <c r="B5424" s="60" t="s">
        <v>1295</v>
      </c>
      <c r="C5424" s="78">
        <v>2.5</v>
      </c>
      <c r="D5424" s="61" t="s">
        <v>204</v>
      </c>
      <c r="E5424" s="79">
        <v>110.17</v>
      </c>
      <c r="F5424" s="79">
        <v>19.829999999999998</v>
      </c>
      <c r="G5424" s="79">
        <f t="shared" si="186"/>
        <v>275.43</v>
      </c>
      <c r="H5424" s="79">
        <f t="shared" si="187"/>
        <v>49.58</v>
      </c>
    </row>
    <row r="5425" spans="1:10" hidden="1" outlineLevel="1" x14ac:dyDescent="0.2">
      <c r="B5425" s="60" t="s">
        <v>1296</v>
      </c>
      <c r="C5425" s="78">
        <v>2</v>
      </c>
      <c r="D5425" s="61" t="s">
        <v>176</v>
      </c>
      <c r="E5425" s="79">
        <v>135.6</v>
      </c>
      <c r="F5425" s="79">
        <v>11.370000000000001</v>
      </c>
      <c r="G5425" s="79">
        <f t="shared" si="186"/>
        <v>271.2</v>
      </c>
      <c r="H5425" s="79">
        <f t="shared" si="187"/>
        <v>22.74</v>
      </c>
    </row>
    <row r="5426" spans="1:10" hidden="1" outlineLevel="1" x14ac:dyDescent="0.2">
      <c r="B5426" s="60" t="s">
        <v>1297</v>
      </c>
      <c r="C5426" s="78">
        <v>20</v>
      </c>
      <c r="D5426" s="61" t="s">
        <v>176</v>
      </c>
      <c r="E5426" s="79">
        <v>11.69</v>
      </c>
      <c r="F5426" s="79">
        <v>2.1</v>
      </c>
      <c r="G5426" s="79">
        <f t="shared" si="186"/>
        <v>233.8</v>
      </c>
      <c r="H5426" s="79">
        <f t="shared" si="187"/>
        <v>42</v>
      </c>
    </row>
    <row r="5427" spans="1:10" hidden="1" outlineLevel="1" x14ac:dyDescent="0.2">
      <c r="A5427" s="55"/>
      <c r="B5427" s="77" t="s">
        <v>1210</v>
      </c>
      <c r="C5427" s="78"/>
      <c r="D5427" s="78"/>
      <c r="E5427" s="57"/>
      <c r="F5427" s="57"/>
      <c r="G5427" s="57"/>
      <c r="H5427" s="57"/>
      <c r="I5427" s="58"/>
      <c r="J5427" s="63"/>
    </row>
    <row r="5428" spans="1:10" hidden="1" outlineLevel="1" x14ac:dyDescent="0.2">
      <c r="A5428" s="55"/>
      <c r="B5428" s="89" t="s">
        <v>1298</v>
      </c>
      <c r="C5428" s="78">
        <v>4</v>
      </c>
      <c r="D5428" s="61" t="s">
        <v>176</v>
      </c>
      <c r="E5428" s="79">
        <v>952.02823529411762</v>
      </c>
      <c r="F5428" s="79">
        <v>0</v>
      </c>
      <c r="G5428" s="79">
        <f>ROUND((C5428*(E5428)),2)</f>
        <v>3808.11</v>
      </c>
      <c r="H5428" s="79">
        <f>ROUND((C5428*(F5428)),2)</f>
        <v>0</v>
      </c>
      <c r="I5428" s="58"/>
      <c r="J5428" s="63"/>
    </row>
    <row r="5429" spans="1:10" hidden="1" outlineLevel="1" x14ac:dyDescent="0.2">
      <c r="A5429" s="55"/>
      <c r="B5429" s="89" t="s">
        <v>1299</v>
      </c>
      <c r="C5429" s="78">
        <v>20</v>
      </c>
      <c r="D5429" s="61" t="s">
        <v>176</v>
      </c>
      <c r="E5429" s="79">
        <v>5.7960453808752019</v>
      </c>
      <c r="F5429" s="79">
        <v>0</v>
      </c>
      <c r="G5429" s="79">
        <f>ROUND((C5429*(E5429)),2)</f>
        <v>115.92</v>
      </c>
      <c r="H5429" s="79">
        <f>ROUND((C5429*(F5429)),2)</f>
        <v>0</v>
      </c>
      <c r="I5429" s="58"/>
      <c r="J5429" s="63"/>
    </row>
    <row r="5430" spans="1:10" hidden="1" outlineLevel="1" x14ac:dyDescent="0.2">
      <c r="A5430" s="62"/>
      <c r="B5430" s="76" t="s">
        <v>174</v>
      </c>
      <c r="C5430" s="78"/>
      <c r="D5430" s="78"/>
      <c r="E5430" s="79"/>
      <c r="F5430" s="79"/>
      <c r="G5430" s="79">
        <f>SUM(G5416:G5429)</f>
        <v>15565.090000000002</v>
      </c>
      <c r="H5430" s="79">
        <f>SUM(H5416:H5429)</f>
        <v>2069.1000000000004</v>
      </c>
      <c r="I5430" s="79">
        <f>SUM(G5430:H5430)</f>
        <v>17634.190000000002</v>
      </c>
    </row>
    <row r="5431" spans="1:10" collapsed="1" x14ac:dyDescent="0.2"/>
    <row r="5432" spans="1:10" ht="24" x14ac:dyDescent="0.2">
      <c r="A5432" s="71">
        <f>+A5412+0.01</f>
        <v>128.12999999999988</v>
      </c>
      <c r="B5432" s="72" t="s">
        <v>1316</v>
      </c>
      <c r="C5432" s="73">
        <v>1</v>
      </c>
      <c r="D5432" s="73" t="s">
        <v>196</v>
      </c>
      <c r="E5432" s="74"/>
      <c r="F5432" s="74"/>
      <c r="G5432" s="74">
        <f>+G5441/C5434</f>
        <v>16028.279999999999</v>
      </c>
      <c r="H5432" s="74">
        <f>+H5441/C5434</f>
        <v>2885.08</v>
      </c>
      <c r="I5432" s="75">
        <f>+H5432+G5432</f>
        <v>18913.36</v>
      </c>
      <c r="J5432" s="66" t="s">
        <v>167</v>
      </c>
    </row>
    <row r="5433" spans="1:10" hidden="1" outlineLevel="1" x14ac:dyDescent="0.2">
      <c r="A5433" s="55"/>
      <c r="B5433" s="77" t="s">
        <v>1317</v>
      </c>
      <c r="C5433" s="56"/>
      <c r="D5433" s="56"/>
      <c r="E5433" s="57"/>
      <c r="F5433" s="57"/>
      <c r="G5433" s="57"/>
      <c r="H5433" s="57"/>
      <c r="I5433" s="58"/>
      <c r="J5433" s="63"/>
    </row>
    <row r="5434" spans="1:10" hidden="1" outlineLevel="1" x14ac:dyDescent="0.2">
      <c r="A5434" s="55"/>
      <c r="B5434" s="77" t="s">
        <v>169</v>
      </c>
      <c r="C5434" s="78">
        <v>1</v>
      </c>
      <c r="D5434" s="78" t="s">
        <v>196</v>
      </c>
      <c r="E5434" s="57"/>
      <c r="F5434" s="57"/>
      <c r="G5434" s="57"/>
      <c r="H5434" s="57"/>
      <c r="I5434" s="58"/>
      <c r="J5434" s="63"/>
    </row>
    <row r="5435" spans="1:10" hidden="1" outlineLevel="1" x14ac:dyDescent="0.2">
      <c r="A5435" s="55"/>
      <c r="B5435" s="77" t="s">
        <v>170</v>
      </c>
      <c r="C5435" s="78"/>
      <c r="D5435" s="78"/>
      <c r="E5435" s="57"/>
      <c r="F5435" s="57"/>
      <c r="G5435" s="57"/>
      <c r="H5435" s="57"/>
      <c r="I5435" s="58"/>
      <c r="J5435" s="63"/>
    </row>
    <row r="5436" spans="1:10" hidden="1" outlineLevel="1" x14ac:dyDescent="0.2">
      <c r="B5436" s="60" t="s">
        <v>1283</v>
      </c>
      <c r="C5436" s="78">
        <v>2</v>
      </c>
      <c r="D5436" s="61" t="s">
        <v>176</v>
      </c>
      <c r="E5436" s="79">
        <v>1690</v>
      </c>
      <c r="F5436" s="79">
        <v>304.2</v>
      </c>
      <c r="G5436" s="79">
        <f>ROUND((C5436*(E5436)),2)</f>
        <v>3380</v>
      </c>
      <c r="H5436" s="79">
        <f>ROUND((C5436*(F5436)),2)</f>
        <v>608.4</v>
      </c>
    </row>
    <row r="5437" spans="1:10" hidden="1" outlineLevel="1" x14ac:dyDescent="0.2">
      <c r="B5437" s="60" t="s">
        <v>1284</v>
      </c>
      <c r="C5437" s="78">
        <v>0.22</v>
      </c>
      <c r="D5437" s="61" t="s">
        <v>519</v>
      </c>
      <c r="E5437" s="79">
        <v>19535.59</v>
      </c>
      <c r="F5437" s="79">
        <v>3516.41</v>
      </c>
      <c r="G5437" s="79">
        <f>ROUND((C5437*(E5437)),2)</f>
        <v>4297.83</v>
      </c>
      <c r="H5437" s="79">
        <f>ROUND((C5437*(F5437)),2)</f>
        <v>773.61</v>
      </c>
    </row>
    <row r="5438" spans="1:10" hidden="1" outlineLevel="1" x14ac:dyDescent="0.2">
      <c r="B5438" s="60" t="s">
        <v>1285</v>
      </c>
      <c r="C5438" s="78">
        <f>1.18*2</f>
        <v>2.36</v>
      </c>
      <c r="D5438" s="61" t="s">
        <v>563</v>
      </c>
      <c r="E5438" s="79">
        <v>131.36000000000001</v>
      </c>
      <c r="F5438" s="79">
        <v>23.64</v>
      </c>
      <c r="G5438" s="79">
        <f>ROUND((C5438*(E5438)),2)</f>
        <v>310.01</v>
      </c>
      <c r="H5438" s="79">
        <f>ROUND((C5438*(F5438)),2)</f>
        <v>55.79</v>
      </c>
    </row>
    <row r="5439" spans="1:10" hidden="1" outlineLevel="1" x14ac:dyDescent="0.2">
      <c r="B5439" s="60" t="s">
        <v>1318</v>
      </c>
      <c r="C5439" s="78">
        <f>0.013*10*2</f>
        <v>0.26</v>
      </c>
      <c r="D5439" s="61" t="s">
        <v>251</v>
      </c>
      <c r="E5439" s="79">
        <v>3281.36</v>
      </c>
      <c r="F5439" s="79">
        <v>590.64</v>
      </c>
      <c r="G5439" s="79">
        <f>ROUND((C5439*(E5439)),2)</f>
        <v>853.15</v>
      </c>
      <c r="H5439" s="79">
        <f>ROUND((C5439*(F5439)),2)</f>
        <v>153.57</v>
      </c>
    </row>
    <row r="5440" spans="1:10" hidden="1" outlineLevel="1" x14ac:dyDescent="0.2">
      <c r="B5440" s="60" t="s">
        <v>1287</v>
      </c>
      <c r="C5440" s="78">
        <f>1*0.1*1.1*10</f>
        <v>1.1000000000000001</v>
      </c>
      <c r="D5440" s="61" t="s">
        <v>196</v>
      </c>
      <c r="E5440" s="79">
        <v>6533.9</v>
      </c>
      <c r="F5440" s="79">
        <v>1176.0999999999999</v>
      </c>
      <c r="G5440" s="79">
        <f>ROUND((C5440*(E5440)),2)</f>
        <v>7187.29</v>
      </c>
      <c r="H5440" s="79">
        <f>ROUND((C5440*(F5440)),2)</f>
        <v>1293.71</v>
      </c>
    </row>
    <row r="5441" spans="1:10" hidden="1" outlineLevel="1" x14ac:dyDescent="0.2">
      <c r="A5441" s="62"/>
      <c r="B5441" s="76" t="s">
        <v>174</v>
      </c>
      <c r="C5441" s="78"/>
      <c r="D5441" s="78"/>
      <c r="E5441" s="79"/>
      <c r="F5441" s="79"/>
      <c r="G5441" s="79">
        <f>SUM(G5436:G5440)</f>
        <v>16028.279999999999</v>
      </c>
      <c r="H5441" s="79">
        <f>SUM(H5436:H5440)</f>
        <v>2885.08</v>
      </c>
      <c r="I5441" s="79">
        <f>SUM(G5441:H5441)</f>
        <v>18913.36</v>
      </c>
    </row>
    <row r="5442" spans="1:10" collapsed="1" x14ac:dyDescent="0.2">
      <c r="A5442" s="62"/>
      <c r="C5442" s="78"/>
      <c r="D5442" s="78"/>
      <c r="E5442" s="79"/>
      <c r="F5442" s="79"/>
      <c r="G5442" s="79"/>
      <c r="H5442" s="79"/>
      <c r="I5442" s="79"/>
    </row>
    <row r="5443" spans="1:10" ht="24" x14ac:dyDescent="0.2">
      <c r="A5443" s="71">
        <f>+A5432+0.01</f>
        <v>128.13999999999987</v>
      </c>
      <c r="B5443" s="72" t="s">
        <v>1319</v>
      </c>
      <c r="C5443" s="73">
        <v>1</v>
      </c>
      <c r="D5443" s="73" t="s">
        <v>196</v>
      </c>
      <c r="E5443" s="74"/>
      <c r="F5443" s="74"/>
      <c r="G5443" s="74">
        <f>+G5458/C5445</f>
        <v>15354.889999999998</v>
      </c>
      <c r="H5443" s="74">
        <f>+H5458/C5445</f>
        <v>2410.56</v>
      </c>
      <c r="I5443" s="75">
        <f>+H5443+G5443</f>
        <v>17765.449999999997</v>
      </c>
      <c r="J5443" s="66" t="s">
        <v>167</v>
      </c>
    </row>
    <row r="5444" spans="1:10" hidden="1" outlineLevel="1" x14ac:dyDescent="0.2">
      <c r="A5444" s="55"/>
      <c r="B5444" s="77" t="s">
        <v>1320</v>
      </c>
      <c r="C5444" s="56"/>
      <c r="D5444" s="56"/>
      <c r="E5444" s="57"/>
      <c r="F5444" s="57"/>
      <c r="G5444" s="57"/>
      <c r="H5444" s="57"/>
      <c r="I5444" s="58"/>
      <c r="J5444" s="63"/>
    </row>
    <row r="5445" spans="1:10" hidden="1" outlineLevel="1" x14ac:dyDescent="0.2">
      <c r="A5445" s="55"/>
      <c r="B5445" s="77" t="s">
        <v>169</v>
      </c>
      <c r="C5445" s="78">
        <v>1</v>
      </c>
      <c r="D5445" s="78" t="s">
        <v>196</v>
      </c>
      <c r="E5445" s="57"/>
      <c r="F5445" s="57"/>
      <c r="G5445" s="57"/>
      <c r="H5445" s="57"/>
      <c r="I5445" s="58"/>
      <c r="J5445" s="63"/>
    </row>
    <row r="5446" spans="1:10" hidden="1" outlineLevel="1" x14ac:dyDescent="0.2">
      <c r="A5446" s="55"/>
      <c r="B5446" s="77" t="s">
        <v>170</v>
      </c>
      <c r="C5446" s="78"/>
      <c r="D5446" s="78"/>
      <c r="E5446" s="57"/>
      <c r="F5446" s="57"/>
      <c r="G5446" s="57"/>
      <c r="H5446" s="57"/>
      <c r="I5446" s="58"/>
      <c r="J5446" s="63"/>
    </row>
    <row r="5447" spans="1:10" hidden="1" outlineLevel="1" x14ac:dyDescent="0.2">
      <c r="B5447" s="60" t="s">
        <v>1290</v>
      </c>
      <c r="C5447" s="78">
        <v>10</v>
      </c>
      <c r="D5447" s="61" t="s">
        <v>1291</v>
      </c>
      <c r="E5447" s="79">
        <v>45.19</v>
      </c>
      <c r="F5447" s="79">
        <v>8.1300000000000008</v>
      </c>
      <c r="G5447" s="79">
        <f t="shared" ref="G5447:G5454" si="188">ROUND((C5447*(E5447)),2)</f>
        <v>451.9</v>
      </c>
      <c r="H5447" s="79">
        <f t="shared" ref="H5447:H5454" si="189">ROUND((C5447*(F5447)),2)</f>
        <v>81.3</v>
      </c>
    </row>
    <row r="5448" spans="1:10" hidden="1" outlineLevel="1" x14ac:dyDescent="0.2">
      <c r="B5448" s="60" t="s">
        <v>1284</v>
      </c>
      <c r="C5448" s="78">
        <v>0.22</v>
      </c>
      <c r="D5448" s="61" t="s">
        <v>519</v>
      </c>
      <c r="E5448" s="79">
        <v>19535.59</v>
      </c>
      <c r="F5448" s="79">
        <v>3516.41</v>
      </c>
      <c r="G5448" s="79">
        <f t="shared" si="188"/>
        <v>4297.83</v>
      </c>
      <c r="H5448" s="79">
        <f t="shared" si="189"/>
        <v>773.61</v>
      </c>
    </row>
    <row r="5449" spans="1:10" hidden="1" outlineLevel="1" x14ac:dyDescent="0.2">
      <c r="B5449" s="60" t="s">
        <v>1285</v>
      </c>
      <c r="C5449" s="78">
        <v>2.36</v>
      </c>
      <c r="D5449" s="61" t="s">
        <v>563</v>
      </c>
      <c r="E5449" s="79">
        <v>131.36000000000001</v>
      </c>
      <c r="F5449" s="79">
        <v>23.64</v>
      </c>
      <c r="G5449" s="79">
        <f t="shared" si="188"/>
        <v>310.01</v>
      </c>
      <c r="H5449" s="79">
        <f t="shared" si="189"/>
        <v>55.79</v>
      </c>
    </row>
    <row r="5450" spans="1:10" hidden="1" outlineLevel="1" x14ac:dyDescent="0.2">
      <c r="B5450" s="60" t="s">
        <v>1318</v>
      </c>
      <c r="C5450" s="78">
        <v>0.26</v>
      </c>
      <c r="D5450" s="61" t="s">
        <v>251</v>
      </c>
      <c r="E5450" s="79">
        <v>3281.36</v>
      </c>
      <c r="F5450" s="79">
        <v>590.64</v>
      </c>
      <c r="G5450" s="79">
        <f t="shared" si="188"/>
        <v>853.15</v>
      </c>
      <c r="H5450" s="79">
        <f t="shared" si="189"/>
        <v>153.57</v>
      </c>
    </row>
    <row r="5451" spans="1:10" hidden="1" outlineLevel="1" x14ac:dyDescent="0.2">
      <c r="B5451" s="60" t="s">
        <v>1292</v>
      </c>
      <c r="C5451" s="83">
        <f>0.00069*5</f>
        <v>3.4499999999999999E-3</v>
      </c>
      <c r="D5451" s="61" t="s">
        <v>158</v>
      </c>
      <c r="E5451" s="79">
        <v>13650</v>
      </c>
      <c r="F5451" s="79">
        <v>2457</v>
      </c>
      <c r="G5451" s="79">
        <f t="shared" si="188"/>
        <v>47.09</v>
      </c>
      <c r="H5451" s="79">
        <f t="shared" si="189"/>
        <v>8.48</v>
      </c>
    </row>
    <row r="5452" spans="1:10" hidden="1" outlineLevel="1" x14ac:dyDescent="0.2">
      <c r="B5452" s="60" t="s">
        <v>1294</v>
      </c>
      <c r="C5452" s="78">
        <f>1.5*10</f>
        <v>15</v>
      </c>
      <c r="D5452" s="61" t="s">
        <v>158</v>
      </c>
      <c r="E5452" s="79">
        <v>8.58</v>
      </c>
      <c r="F5452" s="79">
        <v>1.54</v>
      </c>
      <c r="G5452" s="79">
        <f t="shared" si="188"/>
        <v>128.69999999999999</v>
      </c>
      <c r="H5452" s="79">
        <f t="shared" si="189"/>
        <v>23.1</v>
      </c>
    </row>
    <row r="5453" spans="1:10" hidden="1" outlineLevel="1" x14ac:dyDescent="0.2">
      <c r="B5453" s="60" t="s">
        <v>1287</v>
      </c>
      <c r="C5453" s="78">
        <f>1*0.1*1.1*10</f>
        <v>1.1000000000000001</v>
      </c>
      <c r="D5453" s="61" t="s">
        <v>196</v>
      </c>
      <c r="E5453" s="79">
        <v>6533.9</v>
      </c>
      <c r="F5453" s="79">
        <v>1176.0999999999999</v>
      </c>
      <c r="G5453" s="79">
        <f t="shared" si="188"/>
        <v>7187.29</v>
      </c>
      <c r="H5453" s="79">
        <f t="shared" si="189"/>
        <v>1293.71</v>
      </c>
    </row>
    <row r="5454" spans="1:10" hidden="1" outlineLevel="1" x14ac:dyDescent="0.2">
      <c r="B5454" s="60" t="s">
        <v>1297</v>
      </c>
      <c r="C5454" s="78">
        <v>10</v>
      </c>
      <c r="D5454" s="61" t="s">
        <v>176</v>
      </c>
      <c r="E5454" s="79">
        <v>11.69</v>
      </c>
      <c r="F5454" s="79">
        <v>2.1</v>
      </c>
      <c r="G5454" s="79">
        <f t="shared" si="188"/>
        <v>116.9</v>
      </c>
      <c r="H5454" s="79">
        <f t="shared" si="189"/>
        <v>21</v>
      </c>
    </row>
    <row r="5455" spans="1:10" hidden="1" outlineLevel="1" x14ac:dyDescent="0.2">
      <c r="A5455" s="55"/>
      <c r="B5455" s="77" t="s">
        <v>1210</v>
      </c>
      <c r="C5455" s="78"/>
      <c r="D5455" s="78"/>
      <c r="E5455" s="57"/>
      <c r="F5455" s="57"/>
      <c r="G5455" s="57"/>
      <c r="H5455" s="57"/>
      <c r="I5455" s="58"/>
      <c r="J5455" s="63"/>
    </row>
    <row r="5456" spans="1:10" hidden="1" outlineLevel="1" x14ac:dyDescent="0.2">
      <c r="A5456" s="55"/>
      <c r="B5456" s="89" t="s">
        <v>1298</v>
      </c>
      <c r="C5456" s="78">
        <v>2</v>
      </c>
      <c r="D5456" s="61" t="s">
        <v>176</v>
      </c>
      <c r="E5456" s="79">
        <v>952.02823529411762</v>
      </c>
      <c r="F5456" s="79">
        <v>0</v>
      </c>
      <c r="G5456" s="79">
        <f>ROUND((C5456*(E5456)),2)</f>
        <v>1904.06</v>
      </c>
      <c r="H5456" s="79">
        <f>ROUND((C5456*(F5456)),2)</f>
        <v>0</v>
      </c>
      <c r="I5456" s="58"/>
      <c r="J5456" s="63"/>
    </row>
    <row r="5457" spans="1:10" hidden="1" outlineLevel="1" x14ac:dyDescent="0.2">
      <c r="A5457" s="55"/>
      <c r="B5457" s="89" t="s">
        <v>1299</v>
      </c>
      <c r="C5457" s="78">
        <v>10</v>
      </c>
      <c r="D5457" s="61" t="s">
        <v>176</v>
      </c>
      <c r="E5457" s="79">
        <v>5.7960453808752019</v>
      </c>
      <c r="F5457" s="79">
        <v>0</v>
      </c>
      <c r="G5457" s="79">
        <f>ROUND((C5457*(E5457)),2)</f>
        <v>57.96</v>
      </c>
      <c r="H5457" s="79">
        <f>ROUND((C5457*(F5457)),2)</f>
        <v>0</v>
      </c>
      <c r="I5457" s="58"/>
      <c r="J5457" s="63"/>
    </row>
    <row r="5458" spans="1:10" hidden="1" outlineLevel="1" x14ac:dyDescent="0.2">
      <c r="A5458" s="62"/>
      <c r="B5458" s="76" t="s">
        <v>174</v>
      </c>
      <c r="C5458" s="78"/>
      <c r="D5458" s="78"/>
      <c r="E5458" s="79"/>
      <c r="F5458" s="79"/>
      <c r="G5458" s="79">
        <f>SUM(G5447:G5457)</f>
        <v>15354.889999999998</v>
      </c>
      <c r="H5458" s="79">
        <f>SUM(H5447:H5457)</f>
        <v>2410.56</v>
      </c>
      <c r="I5458" s="79">
        <f>SUM(G5458:H5458)</f>
        <v>17765.449999999997</v>
      </c>
    </row>
    <row r="5459" spans="1:10" collapsed="1" x14ac:dyDescent="0.2">
      <c r="A5459" s="62"/>
      <c r="C5459" s="78"/>
      <c r="D5459" s="78"/>
      <c r="E5459" s="79"/>
      <c r="F5459" s="79"/>
      <c r="G5459" s="79"/>
      <c r="H5459" s="79"/>
      <c r="I5459" s="79"/>
    </row>
    <row r="5460" spans="1:10" ht="24" x14ac:dyDescent="0.2">
      <c r="A5460" s="71">
        <f>+A5443+0.01</f>
        <v>128.14999999999986</v>
      </c>
      <c r="B5460" s="72" t="s">
        <v>1321</v>
      </c>
      <c r="C5460" s="73">
        <v>1</v>
      </c>
      <c r="D5460" s="73" t="s">
        <v>196</v>
      </c>
      <c r="E5460" s="74"/>
      <c r="F5460" s="74"/>
      <c r="G5460" s="74">
        <f>+G5475/C5462</f>
        <v>15281.179999999997</v>
      </c>
      <c r="H5460" s="74">
        <f>+H5475/C5462</f>
        <v>2397.38</v>
      </c>
      <c r="I5460" s="75">
        <f>+H5460+G5460</f>
        <v>17678.559999999998</v>
      </c>
      <c r="J5460" s="66" t="s">
        <v>167</v>
      </c>
    </row>
    <row r="5461" spans="1:10" hidden="1" outlineLevel="1" x14ac:dyDescent="0.2">
      <c r="A5461" s="55"/>
      <c r="B5461" s="77" t="s">
        <v>1322</v>
      </c>
      <c r="C5461" s="56"/>
      <c r="D5461" s="56"/>
      <c r="E5461" s="57"/>
      <c r="F5461" s="57"/>
      <c r="G5461" s="57"/>
      <c r="H5461" s="57"/>
      <c r="I5461" s="58"/>
      <c r="J5461" s="63"/>
    </row>
    <row r="5462" spans="1:10" hidden="1" outlineLevel="1" x14ac:dyDescent="0.2">
      <c r="A5462" s="55"/>
      <c r="B5462" s="77" t="s">
        <v>169</v>
      </c>
      <c r="C5462" s="78">
        <v>1</v>
      </c>
      <c r="D5462" s="78" t="s">
        <v>196</v>
      </c>
      <c r="E5462" s="57"/>
      <c r="F5462" s="57"/>
      <c r="G5462" s="57"/>
      <c r="H5462" s="57"/>
      <c r="I5462" s="58"/>
      <c r="J5462" s="63"/>
    </row>
    <row r="5463" spans="1:10" hidden="1" outlineLevel="1" x14ac:dyDescent="0.2">
      <c r="A5463" s="55"/>
      <c r="B5463" s="77" t="s">
        <v>170</v>
      </c>
      <c r="C5463" s="78"/>
      <c r="D5463" s="78"/>
      <c r="E5463" s="57"/>
      <c r="F5463" s="57"/>
      <c r="G5463" s="57"/>
      <c r="H5463" s="57"/>
      <c r="I5463" s="58"/>
      <c r="J5463" s="63"/>
    </row>
    <row r="5464" spans="1:10" hidden="1" outlineLevel="1" x14ac:dyDescent="0.2">
      <c r="B5464" s="60" t="s">
        <v>1302</v>
      </c>
      <c r="C5464" s="78">
        <v>10</v>
      </c>
      <c r="D5464" s="61" t="s">
        <v>1291</v>
      </c>
      <c r="E5464" s="79">
        <v>37.75</v>
      </c>
      <c r="F5464" s="79">
        <v>6.8</v>
      </c>
      <c r="G5464" s="79">
        <f t="shared" ref="G5464:G5471" si="190">ROUND((C5464*(E5464)),2)</f>
        <v>377.5</v>
      </c>
      <c r="H5464" s="79">
        <f t="shared" ref="H5464:H5471" si="191">ROUND((C5464*(F5464)),2)</f>
        <v>68</v>
      </c>
    </row>
    <row r="5465" spans="1:10" hidden="1" outlineLevel="1" x14ac:dyDescent="0.2">
      <c r="B5465" s="60" t="s">
        <v>1284</v>
      </c>
      <c r="C5465" s="78">
        <v>0.22</v>
      </c>
      <c r="D5465" s="61" t="s">
        <v>519</v>
      </c>
      <c r="E5465" s="79">
        <v>19535.59</v>
      </c>
      <c r="F5465" s="79">
        <v>3516.41</v>
      </c>
      <c r="G5465" s="79">
        <f t="shared" si="190"/>
        <v>4297.83</v>
      </c>
      <c r="H5465" s="79">
        <f t="shared" si="191"/>
        <v>773.61</v>
      </c>
    </row>
    <row r="5466" spans="1:10" hidden="1" outlineLevel="1" x14ac:dyDescent="0.2">
      <c r="B5466" s="60" t="s">
        <v>1285</v>
      </c>
      <c r="C5466" s="78">
        <v>2.36</v>
      </c>
      <c r="D5466" s="61" t="s">
        <v>563</v>
      </c>
      <c r="E5466" s="79">
        <v>131.36000000000001</v>
      </c>
      <c r="F5466" s="79">
        <v>23.64</v>
      </c>
      <c r="G5466" s="79">
        <f t="shared" si="190"/>
        <v>310.01</v>
      </c>
      <c r="H5466" s="79">
        <f t="shared" si="191"/>
        <v>55.79</v>
      </c>
    </row>
    <row r="5467" spans="1:10" hidden="1" outlineLevel="1" x14ac:dyDescent="0.2">
      <c r="B5467" s="60" t="s">
        <v>1318</v>
      </c>
      <c r="C5467" s="78">
        <v>0.26</v>
      </c>
      <c r="D5467" s="61" t="s">
        <v>251</v>
      </c>
      <c r="E5467" s="79">
        <v>3281.36</v>
      </c>
      <c r="F5467" s="79">
        <v>590.64</v>
      </c>
      <c r="G5467" s="79">
        <f t="shared" si="190"/>
        <v>853.15</v>
      </c>
      <c r="H5467" s="79">
        <f t="shared" si="191"/>
        <v>153.57</v>
      </c>
    </row>
    <row r="5468" spans="1:10" hidden="1" outlineLevel="1" x14ac:dyDescent="0.2">
      <c r="B5468" s="60" t="s">
        <v>1292</v>
      </c>
      <c r="C5468" s="83">
        <v>3.5000000000000001E-3</v>
      </c>
      <c r="D5468" s="61" t="s">
        <v>158</v>
      </c>
      <c r="E5468" s="79">
        <v>13650</v>
      </c>
      <c r="F5468" s="79">
        <v>2457</v>
      </c>
      <c r="G5468" s="79">
        <f t="shared" si="190"/>
        <v>47.78</v>
      </c>
      <c r="H5468" s="79">
        <f t="shared" si="191"/>
        <v>8.6</v>
      </c>
    </row>
    <row r="5469" spans="1:10" hidden="1" outlineLevel="1" x14ac:dyDescent="0.2">
      <c r="B5469" s="60" t="s">
        <v>1294</v>
      </c>
      <c r="C5469" s="78">
        <v>15</v>
      </c>
      <c r="D5469" s="61" t="s">
        <v>158</v>
      </c>
      <c r="E5469" s="79">
        <v>8.58</v>
      </c>
      <c r="F5469" s="79">
        <v>1.54</v>
      </c>
      <c r="G5469" s="79">
        <f t="shared" si="190"/>
        <v>128.69999999999999</v>
      </c>
      <c r="H5469" s="79">
        <f t="shared" si="191"/>
        <v>23.1</v>
      </c>
    </row>
    <row r="5470" spans="1:10" hidden="1" outlineLevel="1" x14ac:dyDescent="0.2">
      <c r="B5470" s="60" t="s">
        <v>1287</v>
      </c>
      <c r="C5470" s="78">
        <v>1.1000000000000001</v>
      </c>
      <c r="D5470" s="61" t="s">
        <v>196</v>
      </c>
      <c r="E5470" s="79">
        <v>6533.9</v>
      </c>
      <c r="F5470" s="79">
        <v>1176.0999999999999</v>
      </c>
      <c r="G5470" s="79">
        <f t="shared" si="190"/>
        <v>7187.29</v>
      </c>
      <c r="H5470" s="79">
        <f t="shared" si="191"/>
        <v>1293.71</v>
      </c>
    </row>
    <row r="5471" spans="1:10" hidden="1" outlineLevel="1" x14ac:dyDescent="0.2">
      <c r="B5471" s="60" t="s">
        <v>1297</v>
      </c>
      <c r="C5471" s="78">
        <v>10</v>
      </c>
      <c r="D5471" s="61" t="s">
        <v>176</v>
      </c>
      <c r="E5471" s="79">
        <v>11.69</v>
      </c>
      <c r="F5471" s="79">
        <v>2.1</v>
      </c>
      <c r="G5471" s="79">
        <f t="shared" si="190"/>
        <v>116.9</v>
      </c>
      <c r="H5471" s="79">
        <f t="shared" si="191"/>
        <v>21</v>
      </c>
    </row>
    <row r="5472" spans="1:10" hidden="1" outlineLevel="1" x14ac:dyDescent="0.2">
      <c r="A5472" s="55"/>
      <c r="B5472" s="77" t="s">
        <v>1210</v>
      </c>
      <c r="C5472" s="78"/>
      <c r="D5472" s="78"/>
      <c r="E5472" s="57"/>
      <c r="F5472" s="57"/>
      <c r="G5472" s="57"/>
      <c r="H5472" s="57"/>
      <c r="I5472" s="58"/>
      <c r="J5472" s="63"/>
    </row>
    <row r="5473" spans="1:10" hidden="1" outlineLevel="1" x14ac:dyDescent="0.2">
      <c r="A5473" s="55"/>
      <c r="B5473" s="89" t="s">
        <v>1298</v>
      </c>
      <c r="C5473" s="78">
        <v>2</v>
      </c>
      <c r="D5473" s="61" t="s">
        <v>176</v>
      </c>
      <c r="E5473" s="79">
        <v>952.02823529411762</v>
      </c>
      <c r="F5473" s="79">
        <v>0</v>
      </c>
      <c r="G5473" s="79">
        <f>ROUND((C5473*(E5473)),2)</f>
        <v>1904.06</v>
      </c>
      <c r="H5473" s="79">
        <f>ROUND((C5473*(F5473)),2)</f>
        <v>0</v>
      </c>
      <c r="I5473" s="58"/>
      <c r="J5473" s="63"/>
    </row>
    <row r="5474" spans="1:10" hidden="1" outlineLevel="1" x14ac:dyDescent="0.2">
      <c r="A5474" s="55"/>
      <c r="B5474" s="89" t="s">
        <v>1299</v>
      </c>
      <c r="C5474" s="78">
        <v>10</v>
      </c>
      <c r="D5474" s="61" t="s">
        <v>176</v>
      </c>
      <c r="E5474" s="79">
        <v>5.7960453808752019</v>
      </c>
      <c r="F5474" s="79">
        <v>0</v>
      </c>
      <c r="G5474" s="79">
        <f>ROUND((C5474*(E5474)),2)</f>
        <v>57.96</v>
      </c>
      <c r="H5474" s="79">
        <f>ROUND((C5474*(F5474)),2)</f>
        <v>0</v>
      </c>
      <c r="I5474" s="58"/>
      <c r="J5474" s="63"/>
    </row>
    <row r="5475" spans="1:10" hidden="1" outlineLevel="1" x14ac:dyDescent="0.2">
      <c r="A5475" s="62"/>
      <c r="B5475" s="76" t="s">
        <v>174</v>
      </c>
      <c r="C5475" s="78"/>
      <c r="D5475" s="78"/>
      <c r="E5475" s="79"/>
      <c r="F5475" s="79"/>
      <c r="G5475" s="79">
        <f>SUM(G5464:G5474)</f>
        <v>15281.179999999997</v>
      </c>
      <c r="H5475" s="79">
        <f>SUM(H5464:H5474)</f>
        <v>2397.38</v>
      </c>
      <c r="I5475" s="79">
        <f>SUM(G5475:H5475)</f>
        <v>17678.559999999998</v>
      </c>
    </row>
    <row r="5476" spans="1:10" collapsed="1" x14ac:dyDescent="0.2">
      <c r="A5476" s="62"/>
      <c r="C5476" s="78"/>
      <c r="D5476" s="78"/>
      <c r="E5476" s="79"/>
      <c r="F5476" s="79"/>
      <c r="G5476" s="79"/>
      <c r="H5476" s="79"/>
      <c r="I5476" s="79"/>
    </row>
    <row r="5477" spans="1:10" ht="24" x14ac:dyDescent="0.2">
      <c r="A5477" s="71">
        <f>+A5460+0.01</f>
        <v>128.15999999999985</v>
      </c>
      <c r="B5477" s="72" t="s">
        <v>1323</v>
      </c>
      <c r="C5477" s="73">
        <v>1</v>
      </c>
      <c r="D5477" s="73" t="s">
        <v>196</v>
      </c>
      <c r="E5477" s="74"/>
      <c r="F5477" s="74"/>
      <c r="G5477" s="74">
        <f>+G5492/C5479</f>
        <v>15094.379999999997</v>
      </c>
      <c r="H5477" s="74">
        <f>+H5492/C5479</f>
        <v>2363.6799999999998</v>
      </c>
      <c r="I5477" s="75">
        <f>+H5477+G5477</f>
        <v>17458.059999999998</v>
      </c>
      <c r="J5477" s="66" t="s">
        <v>167</v>
      </c>
    </row>
    <row r="5478" spans="1:10" hidden="1" outlineLevel="1" x14ac:dyDescent="0.2">
      <c r="A5478" s="55"/>
      <c r="B5478" s="77" t="s">
        <v>1322</v>
      </c>
      <c r="C5478" s="56"/>
      <c r="D5478" s="56"/>
      <c r="E5478" s="57"/>
      <c r="F5478" s="57"/>
      <c r="G5478" s="57"/>
      <c r="H5478" s="57"/>
      <c r="I5478" s="58"/>
      <c r="J5478" s="63"/>
    </row>
    <row r="5479" spans="1:10" hidden="1" outlineLevel="1" x14ac:dyDescent="0.2">
      <c r="A5479" s="55"/>
      <c r="B5479" s="77" t="s">
        <v>169</v>
      </c>
      <c r="C5479" s="78">
        <v>1</v>
      </c>
      <c r="D5479" s="78" t="s">
        <v>196</v>
      </c>
      <c r="E5479" s="57"/>
      <c r="F5479" s="57"/>
      <c r="G5479" s="57"/>
      <c r="H5479" s="57"/>
      <c r="I5479" s="58"/>
      <c r="J5479" s="63"/>
    </row>
    <row r="5480" spans="1:10" hidden="1" outlineLevel="1" x14ac:dyDescent="0.2">
      <c r="A5480" s="55"/>
      <c r="B5480" s="77" t="s">
        <v>170</v>
      </c>
      <c r="C5480" s="78"/>
      <c r="D5480" s="78"/>
      <c r="E5480" s="57"/>
      <c r="F5480" s="57"/>
      <c r="G5480" s="57"/>
      <c r="H5480" s="57"/>
      <c r="I5480" s="58"/>
      <c r="J5480" s="63"/>
    </row>
    <row r="5481" spans="1:10" hidden="1" outlineLevel="1" x14ac:dyDescent="0.2">
      <c r="B5481" s="60" t="s">
        <v>1304</v>
      </c>
      <c r="C5481" s="78">
        <v>10</v>
      </c>
      <c r="D5481" s="61" t="s">
        <v>1291</v>
      </c>
      <c r="E5481" s="79">
        <v>19.07</v>
      </c>
      <c r="F5481" s="79">
        <v>3.43</v>
      </c>
      <c r="G5481" s="79">
        <f t="shared" ref="G5481:G5488" si="192">ROUND((C5481*(E5481)),2)</f>
        <v>190.7</v>
      </c>
      <c r="H5481" s="79">
        <f t="shared" ref="H5481:H5488" si="193">ROUND((C5481*(F5481)),2)</f>
        <v>34.299999999999997</v>
      </c>
    </row>
    <row r="5482" spans="1:10" hidden="1" outlineLevel="1" x14ac:dyDescent="0.2">
      <c r="B5482" s="60" t="s">
        <v>1284</v>
      </c>
      <c r="C5482" s="78">
        <v>0.22</v>
      </c>
      <c r="D5482" s="61" t="s">
        <v>519</v>
      </c>
      <c r="E5482" s="79">
        <v>19535.59</v>
      </c>
      <c r="F5482" s="79">
        <v>3516.41</v>
      </c>
      <c r="G5482" s="79">
        <f t="shared" si="192"/>
        <v>4297.83</v>
      </c>
      <c r="H5482" s="79">
        <f t="shared" si="193"/>
        <v>773.61</v>
      </c>
    </row>
    <row r="5483" spans="1:10" hidden="1" outlineLevel="1" x14ac:dyDescent="0.2">
      <c r="B5483" s="60" t="s">
        <v>1285</v>
      </c>
      <c r="C5483" s="78">
        <v>2.36</v>
      </c>
      <c r="D5483" s="61" t="s">
        <v>563</v>
      </c>
      <c r="E5483" s="79">
        <v>131.36000000000001</v>
      </c>
      <c r="F5483" s="79">
        <v>23.64</v>
      </c>
      <c r="G5483" s="79">
        <f t="shared" si="192"/>
        <v>310.01</v>
      </c>
      <c r="H5483" s="79">
        <f t="shared" si="193"/>
        <v>55.79</v>
      </c>
    </row>
    <row r="5484" spans="1:10" hidden="1" outlineLevel="1" x14ac:dyDescent="0.2">
      <c r="B5484" s="60" t="s">
        <v>1318</v>
      </c>
      <c r="C5484" s="78">
        <v>0.26</v>
      </c>
      <c r="D5484" s="61" t="s">
        <v>251</v>
      </c>
      <c r="E5484" s="79">
        <v>3281.36</v>
      </c>
      <c r="F5484" s="79">
        <v>590.64</v>
      </c>
      <c r="G5484" s="79">
        <f t="shared" si="192"/>
        <v>853.15</v>
      </c>
      <c r="H5484" s="79">
        <f t="shared" si="193"/>
        <v>153.57</v>
      </c>
    </row>
    <row r="5485" spans="1:10" hidden="1" outlineLevel="1" x14ac:dyDescent="0.2">
      <c r="B5485" s="60" t="s">
        <v>1292</v>
      </c>
      <c r="C5485" s="83">
        <v>3.5000000000000001E-3</v>
      </c>
      <c r="D5485" s="61" t="s">
        <v>158</v>
      </c>
      <c r="E5485" s="79">
        <v>13650</v>
      </c>
      <c r="F5485" s="79">
        <v>2457</v>
      </c>
      <c r="G5485" s="79">
        <f t="shared" si="192"/>
        <v>47.78</v>
      </c>
      <c r="H5485" s="79">
        <f t="shared" si="193"/>
        <v>8.6</v>
      </c>
    </row>
    <row r="5486" spans="1:10" hidden="1" outlineLevel="1" x14ac:dyDescent="0.2">
      <c r="B5486" s="60" t="s">
        <v>1294</v>
      </c>
      <c r="C5486" s="78">
        <v>15</v>
      </c>
      <c r="D5486" s="61" t="s">
        <v>158</v>
      </c>
      <c r="E5486" s="79">
        <v>8.58</v>
      </c>
      <c r="F5486" s="79">
        <v>1.54</v>
      </c>
      <c r="G5486" s="79">
        <f t="shared" si="192"/>
        <v>128.69999999999999</v>
      </c>
      <c r="H5486" s="79">
        <f t="shared" si="193"/>
        <v>23.1</v>
      </c>
    </row>
    <row r="5487" spans="1:10" hidden="1" outlineLevel="1" x14ac:dyDescent="0.2">
      <c r="B5487" s="60" t="s">
        <v>1287</v>
      </c>
      <c r="C5487" s="78">
        <v>1.1000000000000001</v>
      </c>
      <c r="D5487" s="61" t="s">
        <v>196</v>
      </c>
      <c r="E5487" s="79">
        <v>6533.9</v>
      </c>
      <c r="F5487" s="79">
        <v>1176.0999999999999</v>
      </c>
      <c r="G5487" s="79">
        <f t="shared" si="192"/>
        <v>7187.29</v>
      </c>
      <c r="H5487" s="79">
        <f t="shared" si="193"/>
        <v>1293.71</v>
      </c>
    </row>
    <row r="5488" spans="1:10" hidden="1" outlineLevel="1" x14ac:dyDescent="0.2">
      <c r="B5488" s="60" t="s">
        <v>1297</v>
      </c>
      <c r="C5488" s="78">
        <v>10</v>
      </c>
      <c r="D5488" s="61" t="s">
        <v>176</v>
      </c>
      <c r="E5488" s="79">
        <v>11.69</v>
      </c>
      <c r="F5488" s="79">
        <v>2.1</v>
      </c>
      <c r="G5488" s="79">
        <f t="shared" si="192"/>
        <v>116.9</v>
      </c>
      <c r="H5488" s="79">
        <f t="shared" si="193"/>
        <v>21</v>
      </c>
    </row>
    <row r="5489" spans="1:10" hidden="1" outlineLevel="1" x14ac:dyDescent="0.2">
      <c r="A5489" s="55"/>
      <c r="B5489" s="77" t="s">
        <v>1210</v>
      </c>
      <c r="C5489" s="78"/>
      <c r="D5489" s="78"/>
      <c r="E5489" s="57"/>
      <c r="F5489" s="57"/>
      <c r="G5489" s="57"/>
      <c r="H5489" s="57"/>
      <c r="I5489" s="58"/>
      <c r="J5489" s="63"/>
    </row>
    <row r="5490" spans="1:10" hidden="1" outlineLevel="1" x14ac:dyDescent="0.2">
      <c r="A5490" s="55"/>
      <c r="B5490" s="89" t="s">
        <v>1298</v>
      </c>
      <c r="C5490" s="78">
        <v>2</v>
      </c>
      <c r="D5490" s="61" t="s">
        <v>176</v>
      </c>
      <c r="E5490" s="79">
        <v>952.02823529411762</v>
      </c>
      <c r="F5490" s="79">
        <v>0</v>
      </c>
      <c r="G5490" s="79">
        <f>ROUND((C5490*(E5490)),2)</f>
        <v>1904.06</v>
      </c>
      <c r="H5490" s="79">
        <f>ROUND((C5490*(F5490)),2)</f>
        <v>0</v>
      </c>
      <c r="I5490" s="58"/>
      <c r="J5490" s="63"/>
    </row>
    <row r="5491" spans="1:10" hidden="1" outlineLevel="1" x14ac:dyDescent="0.2">
      <c r="A5491" s="55"/>
      <c r="B5491" s="89" t="s">
        <v>1299</v>
      </c>
      <c r="C5491" s="78">
        <v>10</v>
      </c>
      <c r="D5491" s="61" t="s">
        <v>176</v>
      </c>
      <c r="E5491" s="79">
        <v>5.7960453808752019</v>
      </c>
      <c r="F5491" s="79">
        <v>0</v>
      </c>
      <c r="G5491" s="79">
        <f>ROUND((C5491*(E5491)),2)</f>
        <v>57.96</v>
      </c>
      <c r="H5491" s="79">
        <f>ROUND((C5491*(F5491)),2)</f>
        <v>0</v>
      </c>
      <c r="I5491" s="58"/>
      <c r="J5491" s="63"/>
    </row>
    <row r="5492" spans="1:10" hidden="1" outlineLevel="1" x14ac:dyDescent="0.2">
      <c r="A5492" s="62"/>
      <c r="B5492" s="76" t="s">
        <v>174</v>
      </c>
      <c r="C5492" s="78"/>
      <c r="D5492" s="78"/>
      <c r="E5492" s="79"/>
      <c r="F5492" s="79"/>
      <c r="G5492" s="79">
        <f>SUM(G5481:G5491)</f>
        <v>15094.379999999997</v>
      </c>
      <c r="H5492" s="79">
        <f>SUM(H5481:H5491)</f>
        <v>2363.6799999999998</v>
      </c>
      <c r="I5492" s="79">
        <f>SUM(G5492:H5492)</f>
        <v>17458.059999999998</v>
      </c>
    </row>
    <row r="5493" spans="1:10" collapsed="1" x14ac:dyDescent="0.2">
      <c r="A5493" s="62"/>
      <c r="C5493" s="78"/>
      <c r="D5493" s="78"/>
      <c r="E5493" s="79"/>
      <c r="F5493" s="79"/>
      <c r="G5493" s="79"/>
      <c r="H5493" s="79"/>
      <c r="I5493" s="79"/>
    </row>
    <row r="5494" spans="1:10" ht="24" x14ac:dyDescent="0.2">
      <c r="A5494" s="71">
        <f>+A5477+0.01</f>
        <v>128.16999999999985</v>
      </c>
      <c r="B5494" s="72" t="s">
        <v>1324</v>
      </c>
      <c r="C5494" s="73">
        <v>1</v>
      </c>
      <c r="D5494" s="73" t="s">
        <v>196</v>
      </c>
      <c r="E5494" s="74"/>
      <c r="F5494" s="74"/>
      <c r="G5494" s="74">
        <f>+G5503/C5496</f>
        <v>16440.11</v>
      </c>
      <c r="H5494" s="74">
        <f>+H5503/C5496</f>
        <v>2959.2</v>
      </c>
      <c r="I5494" s="75">
        <f>+H5494+G5494</f>
        <v>19399.310000000001</v>
      </c>
      <c r="J5494" s="66" t="s">
        <v>167</v>
      </c>
    </row>
    <row r="5495" spans="1:10" hidden="1" outlineLevel="1" x14ac:dyDescent="0.2">
      <c r="A5495" s="55"/>
      <c r="B5495" s="77" t="s">
        <v>1317</v>
      </c>
      <c r="C5495" s="56"/>
      <c r="D5495" s="56"/>
      <c r="E5495" s="57"/>
      <c r="F5495" s="57"/>
      <c r="G5495" s="57"/>
      <c r="H5495" s="57"/>
      <c r="I5495" s="58"/>
      <c r="J5495" s="63"/>
    </row>
    <row r="5496" spans="1:10" hidden="1" outlineLevel="1" x14ac:dyDescent="0.2">
      <c r="A5496" s="55"/>
      <c r="B5496" s="77" t="s">
        <v>169</v>
      </c>
      <c r="C5496" s="78">
        <v>1</v>
      </c>
      <c r="D5496" s="78" t="s">
        <v>196</v>
      </c>
      <c r="E5496" s="57"/>
      <c r="F5496" s="57"/>
      <c r="G5496" s="57"/>
      <c r="H5496" s="57"/>
      <c r="I5496" s="58"/>
      <c r="J5496" s="63"/>
    </row>
    <row r="5497" spans="1:10" hidden="1" outlineLevel="1" x14ac:dyDescent="0.2">
      <c r="A5497" s="55"/>
      <c r="B5497" s="77" t="s">
        <v>170</v>
      </c>
      <c r="C5497" s="78"/>
      <c r="D5497" s="78"/>
      <c r="E5497" s="57"/>
      <c r="F5497" s="57"/>
      <c r="G5497" s="57"/>
      <c r="H5497" s="57"/>
      <c r="I5497" s="58"/>
      <c r="J5497" s="63"/>
    </row>
    <row r="5498" spans="1:10" hidden="1" outlineLevel="1" x14ac:dyDescent="0.2">
      <c r="B5498" s="60" t="s">
        <v>1283</v>
      </c>
      <c r="C5498" s="78">
        <v>2</v>
      </c>
      <c r="D5498" s="61" t="s">
        <v>176</v>
      </c>
      <c r="E5498" s="79">
        <v>1690</v>
      </c>
      <c r="F5498" s="79">
        <v>304.2</v>
      </c>
      <c r="G5498" s="79">
        <f>ROUND((C5498*(E5498)),2)</f>
        <v>3380</v>
      </c>
      <c r="H5498" s="79">
        <f>ROUND((C5498*(F5498)),2)</f>
        <v>608.4</v>
      </c>
    </row>
    <row r="5499" spans="1:10" hidden="1" outlineLevel="1" x14ac:dyDescent="0.2">
      <c r="B5499" s="60" t="s">
        <v>1307</v>
      </c>
      <c r="C5499" s="78">
        <v>0.22</v>
      </c>
      <c r="D5499" s="61" t="s">
        <v>519</v>
      </c>
      <c r="E5499" s="79">
        <v>21294.07</v>
      </c>
      <c r="F5499" s="79">
        <v>3832.93</v>
      </c>
      <c r="G5499" s="79">
        <f>ROUND((C5499*(E5499)),2)</f>
        <v>4684.7</v>
      </c>
      <c r="H5499" s="79">
        <f>ROUND((C5499*(F5499)),2)</f>
        <v>843.24</v>
      </c>
    </row>
    <row r="5500" spans="1:10" hidden="1" outlineLevel="1" x14ac:dyDescent="0.2">
      <c r="B5500" s="60" t="s">
        <v>1285</v>
      </c>
      <c r="C5500" s="78">
        <v>2.5499999999999998</v>
      </c>
      <c r="D5500" s="61" t="s">
        <v>563</v>
      </c>
      <c r="E5500" s="79">
        <v>131.36000000000001</v>
      </c>
      <c r="F5500" s="79">
        <v>23.64</v>
      </c>
      <c r="G5500" s="79">
        <f>ROUND((C5500*(E5500)),2)</f>
        <v>334.97</v>
      </c>
      <c r="H5500" s="79">
        <f>ROUND((C5500*(F5500)),2)</f>
        <v>60.28</v>
      </c>
    </row>
    <row r="5501" spans="1:10" hidden="1" outlineLevel="1" x14ac:dyDescent="0.2">
      <c r="B5501" s="60" t="s">
        <v>1318</v>
      </c>
      <c r="C5501" s="78">
        <f>0.013*10*2</f>
        <v>0.26</v>
      </c>
      <c r="D5501" s="61" t="s">
        <v>251</v>
      </c>
      <c r="E5501" s="79">
        <v>3281.36</v>
      </c>
      <c r="F5501" s="79">
        <v>590.64</v>
      </c>
      <c r="G5501" s="79">
        <f>ROUND((C5501*(E5501)),2)</f>
        <v>853.15</v>
      </c>
      <c r="H5501" s="79">
        <f>ROUND((C5501*(F5501)),2)</f>
        <v>153.57</v>
      </c>
    </row>
    <row r="5502" spans="1:10" hidden="1" outlineLevel="1" x14ac:dyDescent="0.2">
      <c r="B5502" s="60" t="s">
        <v>1287</v>
      </c>
      <c r="C5502" s="78">
        <f>1*0.1*1.1*10</f>
        <v>1.1000000000000001</v>
      </c>
      <c r="D5502" s="61" t="s">
        <v>196</v>
      </c>
      <c r="E5502" s="79">
        <v>6533.9</v>
      </c>
      <c r="F5502" s="79">
        <v>1176.0999999999999</v>
      </c>
      <c r="G5502" s="79">
        <f>ROUND((C5502*(E5502)),2)</f>
        <v>7187.29</v>
      </c>
      <c r="H5502" s="79">
        <f>ROUND((C5502*(F5502)),2)</f>
        <v>1293.71</v>
      </c>
    </row>
    <row r="5503" spans="1:10" hidden="1" outlineLevel="1" x14ac:dyDescent="0.2">
      <c r="A5503" s="62"/>
      <c r="B5503" s="76" t="s">
        <v>174</v>
      </c>
      <c r="C5503" s="78"/>
      <c r="D5503" s="78"/>
      <c r="E5503" s="79"/>
      <c r="F5503" s="79"/>
      <c r="G5503" s="79">
        <f>SUM(G5498:G5502)</f>
        <v>16440.11</v>
      </c>
      <c r="H5503" s="79">
        <f>SUM(H5498:H5502)</f>
        <v>2959.2</v>
      </c>
      <c r="I5503" s="79">
        <f>SUM(G5503:H5503)</f>
        <v>19399.310000000001</v>
      </c>
    </row>
    <row r="5504" spans="1:10" collapsed="1" x14ac:dyDescent="0.2">
      <c r="A5504" s="62"/>
      <c r="C5504" s="78"/>
      <c r="D5504" s="78"/>
      <c r="E5504" s="79"/>
      <c r="F5504" s="79"/>
      <c r="G5504" s="79"/>
      <c r="H5504" s="79"/>
      <c r="I5504" s="79"/>
    </row>
    <row r="5505" spans="1:10" ht="24" x14ac:dyDescent="0.2">
      <c r="A5505" s="71">
        <f>+A5494+0.01</f>
        <v>128.17999999999984</v>
      </c>
      <c r="B5505" s="72" t="s">
        <v>1325</v>
      </c>
      <c r="C5505" s="73">
        <v>1</v>
      </c>
      <c r="D5505" s="73" t="s">
        <v>196</v>
      </c>
      <c r="E5505" s="74"/>
      <c r="F5505" s="74"/>
      <c r="G5505" s="74">
        <f>+G5520/C5507</f>
        <v>15766.719999999998</v>
      </c>
      <c r="H5505" s="74">
        <f>+H5520/C5507</f>
        <v>2484.6799999999998</v>
      </c>
      <c r="I5505" s="75">
        <f>+H5505+G5505</f>
        <v>18251.399999999998</v>
      </c>
      <c r="J5505" s="66" t="s">
        <v>167</v>
      </c>
    </row>
    <row r="5506" spans="1:10" hidden="1" outlineLevel="1" x14ac:dyDescent="0.2">
      <c r="A5506" s="55"/>
      <c r="B5506" s="77" t="s">
        <v>1320</v>
      </c>
      <c r="C5506" s="56"/>
      <c r="D5506" s="56"/>
      <c r="E5506" s="57"/>
      <c r="F5506" s="57"/>
      <c r="G5506" s="57"/>
      <c r="H5506" s="57"/>
      <c r="I5506" s="58"/>
      <c r="J5506" s="63"/>
    </row>
    <row r="5507" spans="1:10" hidden="1" outlineLevel="1" x14ac:dyDescent="0.2">
      <c r="A5507" s="55"/>
      <c r="B5507" s="77" t="s">
        <v>169</v>
      </c>
      <c r="C5507" s="78">
        <v>1</v>
      </c>
      <c r="D5507" s="78" t="s">
        <v>196</v>
      </c>
      <c r="E5507" s="57"/>
      <c r="F5507" s="57"/>
      <c r="G5507" s="57"/>
      <c r="H5507" s="57"/>
      <c r="I5507" s="58"/>
      <c r="J5507" s="63"/>
    </row>
    <row r="5508" spans="1:10" hidden="1" outlineLevel="1" x14ac:dyDescent="0.2">
      <c r="A5508" s="55"/>
      <c r="B5508" s="77" t="s">
        <v>170</v>
      </c>
      <c r="C5508" s="78"/>
      <c r="D5508" s="78"/>
      <c r="E5508" s="57"/>
      <c r="F5508" s="57"/>
      <c r="G5508" s="57"/>
      <c r="H5508" s="57"/>
      <c r="I5508" s="58"/>
      <c r="J5508" s="63"/>
    </row>
    <row r="5509" spans="1:10" hidden="1" outlineLevel="1" x14ac:dyDescent="0.2">
      <c r="B5509" s="60" t="s">
        <v>1290</v>
      </c>
      <c r="C5509" s="78">
        <v>10</v>
      </c>
      <c r="D5509" s="61" t="s">
        <v>1291</v>
      </c>
      <c r="E5509" s="79">
        <v>45.19</v>
      </c>
      <c r="F5509" s="79">
        <v>8.1300000000000008</v>
      </c>
      <c r="G5509" s="79">
        <f t="shared" ref="G5509:G5516" si="194">ROUND((C5509*(E5509)),2)</f>
        <v>451.9</v>
      </c>
      <c r="H5509" s="79">
        <f t="shared" ref="H5509:H5516" si="195">ROUND((C5509*(F5509)),2)</f>
        <v>81.3</v>
      </c>
    </row>
    <row r="5510" spans="1:10" hidden="1" outlineLevel="1" x14ac:dyDescent="0.2">
      <c r="B5510" s="60" t="s">
        <v>1307</v>
      </c>
      <c r="C5510" s="78">
        <v>0.22</v>
      </c>
      <c r="D5510" s="61" t="s">
        <v>519</v>
      </c>
      <c r="E5510" s="79">
        <v>21294.07</v>
      </c>
      <c r="F5510" s="79">
        <v>3832.93</v>
      </c>
      <c r="G5510" s="79">
        <f t="shared" si="194"/>
        <v>4684.7</v>
      </c>
      <c r="H5510" s="79">
        <f t="shared" si="195"/>
        <v>843.24</v>
      </c>
    </row>
    <row r="5511" spans="1:10" hidden="1" outlineLevel="1" x14ac:dyDescent="0.2">
      <c r="B5511" s="60" t="s">
        <v>1285</v>
      </c>
      <c r="C5511" s="78">
        <v>2.5499999999999998</v>
      </c>
      <c r="D5511" s="61" t="s">
        <v>563</v>
      </c>
      <c r="E5511" s="79">
        <v>131.36000000000001</v>
      </c>
      <c r="F5511" s="79">
        <v>23.64</v>
      </c>
      <c r="G5511" s="79">
        <f t="shared" si="194"/>
        <v>334.97</v>
      </c>
      <c r="H5511" s="79">
        <f t="shared" si="195"/>
        <v>60.28</v>
      </c>
    </row>
    <row r="5512" spans="1:10" hidden="1" outlineLevel="1" x14ac:dyDescent="0.2">
      <c r="B5512" s="60" t="s">
        <v>1318</v>
      </c>
      <c r="C5512" s="78">
        <v>0.26</v>
      </c>
      <c r="D5512" s="61" t="s">
        <v>251</v>
      </c>
      <c r="E5512" s="79">
        <v>3281.36</v>
      </c>
      <c r="F5512" s="79">
        <v>590.64</v>
      </c>
      <c r="G5512" s="79">
        <f t="shared" si="194"/>
        <v>853.15</v>
      </c>
      <c r="H5512" s="79">
        <f t="shared" si="195"/>
        <v>153.57</v>
      </c>
    </row>
    <row r="5513" spans="1:10" hidden="1" outlineLevel="1" x14ac:dyDescent="0.2">
      <c r="B5513" s="60" t="s">
        <v>1292</v>
      </c>
      <c r="C5513" s="83">
        <f>0.00069*5</f>
        <v>3.4499999999999999E-3</v>
      </c>
      <c r="D5513" s="61" t="s">
        <v>158</v>
      </c>
      <c r="E5513" s="79">
        <v>13650</v>
      </c>
      <c r="F5513" s="79">
        <v>2457</v>
      </c>
      <c r="G5513" s="79">
        <f t="shared" si="194"/>
        <v>47.09</v>
      </c>
      <c r="H5513" s="79">
        <f t="shared" si="195"/>
        <v>8.48</v>
      </c>
    </row>
    <row r="5514" spans="1:10" hidden="1" outlineLevel="1" x14ac:dyDescent="0.2">
      <c r="B5514" s="60" t="s">
        <v>1294</v>
      </c>
      <c r="C5514" s="78">
        <f>1.5*10</f>
        <v>15</v>
      </c>
      <c r="D5514" s="61" t="s">
        <v>158</v>
      </c>
      <c r="E5514" s="79">
        <v>8.58</v>
      </c>
      <c r="F5514" s="79">
        <v>1.54</v>
      </c>
      <c r="G5514" s="79">
        <f t="shared" si="194"/>
        <v>128.69999999999999</v>
      </c>
      <c r="H5514" s="79">
        <f t="shared" si="195"/>
        <v>23.1</v>
      </c>
    </row>
    <row r="5515" spans="1:10" hidden="1" outlineLevel="1" x14ac:dyDescent="0.2">
      <c r="B5515" s="60" t="s">
        <v>1287</v>
      </c>
      <c r="C5515" s="78">
        <f>1*0.1*1.1*10</f>
        <v>1.1000000000000001</v>
      </c>
      <c r="D5515" s="61" t="s">
        <v>196</v>
      </c>
      <c r="E5515" s="79">
        <v>6533.9</v>
      </c>
      <c r="F5515" s="79">
        <v>1176.0999999999999</v>
      </c>
      <c r="G5515" s="79">
        <f t="shared" si="194"/>
        <v>7187.29</v>
      </c>
      <c r="H5515" s="79">
        <f t="shared" si="195"/>
        <v>1293.71</v>
      </c>
    </row>
    <row r="5516" spans="1:10" hidden="1" outlineLevel="1" x14ac:dyDescent="0.2">
      <c r="B5516" s="60" t="s">
        <v>1297</v>
      </c>
      <c r="C5516" s="78">
        <v>10</v>
      </c>
      <c r="D5516" s="61" t="s">
        <v>176</v>
      </c>
      <c r="E5516" s="79">
        <v>11.69</v>
      </c>
      <c r="F5516" s="79">
        <v>2.1</v>
      </c>
      <c r="G5516" s="79">
        <f t="shared" si="194"/>
        <v>116.9</v>
      </c>
      <c r="H5516" s="79">
        <f t="shared" si="195"/>
        <v>21</v>
      </c>
    </row>
    <row r="5517" spans="1:10" hidden="1" outlineLevel="1" x14ac:dyDescent="0.2">
      <c r="A5517" s="55"/>
      <c r="B5517" s="77" t="s">
        <v>1210</v>
      </c>
      <c r="C5517" s="78"/>
      <c r="D5517" s="78"/>
      <c r="E5517" s="57"/>
      <c r="F5517" s="57"/>
      <c r="G5517" s="57"/>
      <c r="H5517" s="57"/>
      <c r="I5517" s="58"/>
      <c r="J5517" s="63"/>
    </row>
    <row r="5518" spans="1:10" hidden="1" outlineLevel="1" x14ac:dyDescent="0.2">
      <c r="A5518" s="55"/>
      <c r="B5518" s="89" t="s">
        <v>1298</v>
      </c>
      <c r="C5518" s="78">
        <v>2</v>
      </c>
      <c r="D5518" s="61" t="s">
        <v>176</v>
      </c>
      <c r="E5518" s="79">
        <v>952.02823529411762</v>
      </c>
      <c r="F5518" s="79">
        <v>0</v>
      </c>
      <c r="G5518" s="79">
        <f>ROUND((C5518*(E5518)),2)</f>
        <v>1904.06</v>
      </c>
      <c r="H5518" s="79">
        <f>ROUND((C5518*(F5518)),2)</f>
        <v>0</v>
      </c>
      <c r="I5518" s="58"/>
      <c r="J5518" s="63"/>
    </row>
    <row r="5519" spans="1:10" hidden="1" outlineLevel="1" x14ac:dyDescent="0.2">
      <c r="A5519" s="55"/>
      <c r="B5519" s="89" t="s">
        <v>1299</v>
      </c>
      <c r="C5519" s="78">
        <v>10</v>
      </c>
      <c r="D5519" s="61" t="s">
        <v>176</v>
      </c>
      <c r="E5519" s="79">
        <v>5.7960453808752019</v>
      </c>
      <c r="F5519" s="79">
        <v>0</v>
      </c>
      <c r="G5519" s="79">
        <f>ROUND((C5519*(E5519)),2)</f>
        <v>57.96</v>
      </c>
      <c r="H5519" s="79">
        <f>ROUND((C5519*(F5519)),2)</f>
        <v>0</v>
      </c>
      <c r="I5519" s="58"/>
      <c r="J5519" s="63"/>
    </row>
    <row r="5520" spans="1:10" hidden="1" outlineLevel="1" x14ac:dyDescent="0.2">
      <c r="A5520" s="62"/>
      <c r="B5520" s="76" t="s">
        <v>174</v>
      </c>
      <c r="C5520" s="78"/>
      <c r="D5520" s="78"/>
      <c r="E5520" s="79"/>
      <c r="F5520" s="79"/>
      <c r="G5520" s="79">
        <f>SUM(G5509:G5519)</f>
        <v>15766.719999999998</v>
      </c>
      <c r="H5520" s="79">
        <f>SUM(H5509:H5519)</f>
        <v>2484.6799999999998</v>
      </c>
      <c r="I5520" s="79">
        <f>SUM(G5520:H5520)</f>
        <v>18251.399999999998</v>
      </c>
    </row>
    <row r="5521" spans="1:10" collapsed="1" x14ac:dyDescent="0.2">
      <c r="A5521" s="62"/>
      <c r="C5521" s="78"/>
      <c r="D5521" s="78"/>
      <c r="E5521" s="79"/>
      <c r="F5521" s="79"/>
      <c r="G5521" s="79"/>
      <c r="H5521" s="79"/>
      <c r="I5521" s="79"/>
    </row>
    <row r="5522" spans="1:10" ht="24" x14ac:dyDescent="0.2">
      <c r="A5522" s="71">
        <f>+A5505+0.01</f>
        <v>128.18999999999983</v>
      </c>
      <c r="B5522" s="72" t="s">
        <v>1326</v>
      </c>
      <c r="C5522" s="73">
        <v>1</v>
      </c>
      <c r="D5522" s="73" t="s">
        <v>196</v>
      </c>
      <c r="E5522" s="74"/>
      <c r="F5522" s="74"/>
      <c r="G5522" s="74">
        <f>+G5537/C5524</f>
        <v>15693.009999999998</v>
      </c>
      <c r="H5522" s="74">
        <f>+H5537/C5524</f>
        <v>2471.5</v>
      </c>
      <c r="I5522" s="75">
        <f>+H5522+G5522</f>
        <v>18164.509999999998</v>
      </c>
      <c r="J5522" s="66" t="s">
        <v>167</v>
      </c>
    </row>
    <row r="5523" spans="1:10" hidden="1" outlineLevel="1" x14ac:dyDescent="0.2">
      <c r="A5523" s="55"/>
      <c r="B5523" s="77" t="s">
        <v>1322</v>
      </c>
      <c r="C5523" s="56"/>
      <c r="D5523" s="56"/>
      <c r="E5523" s="57"/>
      <c r="F5523" s="57"/>
      <c r="G5523" s="57"/>
      <c r="H5523" s="57"/>
      <c r="I5523" s="58"/>
      <c r="J5523" s="63"/>
    </row>
    <row r="5524" spans="1:10" hidden="1" outlineLevel="1" x14ac:dyDescent="0.2">
      <c r="A5524" s="55"/>
      <c r="B5524" s="77" t="s">
        <v>169</v>
      </c>
      <c r="C5524" s="78">
        <v>1</v>
      </c>
      <c r="D5524" s="78" t="s">
        <v>196</v>
      </c>
      <c r="E5524" s="57"/>
      <c r="F5524" s="57"/>
      <c r="G5524" s="57"/>
      <c r="H5524" s="57"/>
      <c r="I5524" s="58"/>
      <c r="J5524" s="63"/>
    </row>
    <row r="5525" spans="1:10" hidden="1" outlineLevel="1" x14ac:dyDescent="0.2">
      <c r="A5525" s="55"/>
      <c r="B5525" s="77" t="s">
        <v>170</v>
      </c>
      <c r="C5525" s="78"/>
      <c r="D5525" s="78"/>
      <c r="E5525" s="57"/>
      <c r="F5525" s="57"/>
      <c r="G5525" s="57"/>
      <c r="H5525" s="57"/>
      <c r="I5525" s="58"/>
      <c r="J5525" s="63"/>
    </row>
    <row r="5526" spans="1:10" hidden="1" outlineLevel="1" x14ac:dyDescent="0.2">
      <c r="B5526" s="60" t="s">
        <v>1302</v>
      </c>
      <c r="C5526" s="78">
        <v>10</v>
      </c>
      <c r="D5526" s="61" t="s">
        <v>1291</v>
      </c>
      <c r="E5526" s="79">
        <v>37.75</v>
      </c>
      <c r="F5526" s="79">
        <v>6.8</v>
      </c>
      <c r="G5526" s="79">
        <f t="shared" ref="G5526:G5533" si="196">ROUND((C5526*(E5526)),2)</f>
        <v>377.5</v>
      </c>
      <c r="H5526" s="79">
        <f t="shared" ref="H5526:H5533" si="197">ROUND((C5526*(F5526)),2)</f>
        <v>68</v>
      </c>
    </row>
    <row r="5527" spans="1:10" hidden="1" outlineLevel="1" x14ac:dyDescent="0.2">
      <c r="B5527" s="60" t="s">
        <v>1307</v>
      </c>
      <c r="C5527" s="78">
        <v>0.22</v>
      </c>
      <c r="D5527" s="61" t="s">
        <v>519</v>
      </c>
      <c r="E5527" s="79">
        <v>21294.07</v>
      </c>
      <c r="F5527" s="79">
        <v>3832.93</v>
      </c>
      <c r="G5527" s="79">
        <f t="shared" si="196"/>
        <v>4684.7</v>
      </c>
      <c r="H5527" s="79">
        <f t="shared" si="197"/>
        <v>843.24</v>
      </c>
    </row>
    <row r="5528" spans="1:10" hidden="1" outlineLevel="1" x14ac:dyDescent="0.2">
      <c r="B5528" s="60" t="s">
        <v>1285</v>
      </c>
      <c r="C5528" s="78">
        <v>2.5499999999999998</v>
      </c>
      <c r="D5528" s="61" t="s">
        <v>563</v>
      </c>
      <c r="E5528" s="79">
        <v>131.36000000000001</v>
      </c>
      <c r="F5528" s="79">
        <v>23.64</v>
      </c>
      <c r="G5528" s="79">
        <f t="shared" si="196"/>
        <v>334.97</v>
      </c>
      <c r="H5528" s="79">
        <f t="shared" si="197"/>
        <v>60.28</v>
      </c>
    </row>
    <row r="5529" spans="1:10" hidden="1" outlineLevel="1" x14ac:dyDescent="0.2">
      <c r="B5529" s="60" t="s">
        <v>1318</v>
      </c>
      <c r="C5529" s="78">
        <v>0.26</v>
      </c>
      <c r="D5529" s="61" t="s">
        <v>251</v>
      </c>
      <c r="E5529" s="79">
        <v>3281.36</v>
      </c>
      <c r="F5529" s="79">
        <v>590.64</v>
      </c>
      <c r="G5529" s="79">
        <f t="shared" si="196"/>
        <v>853.15</v>
      </c>
      <c r="H5529" s="79">
        <f t="shared" si="197"/>
        <v>153.57</v>
      </c>
    </row>
    <row r="5530" spans="1:10" hidden="1" outlineLevel="1" x14ac:dyDescent="0.2">
      <c r="B5530" s="60" t="s">
        <v>1292</v>
      </c>
      <c r="C5530" s="83">
        <v>3.5000000000000001E-3</v>
      </c>
      <c r="D5530" s="61" t="s">
        <v>158</v>
      </c>
      <c r="E5530" s="79">
        <v>13650</v>
      </c>
      <c r="F5530" s="79">
        <v>2457</v>
      </c>
      <c r="G5530" s="79">
        <f t="shared" si="196"/>
        <v>47.78</v>
      </c>
      <c r="H5530" s="79">
        <f t="shared" si="197"/>
        <v>8.6</v>
      </c>
    </row>
    <row r="5531" spans="1:10" hidden="1" outlineLevel="1" x14ac:dyDescent="0.2">
      <c r="B5531" s="60" t="s">
        <v>1294</v>
      </c>
      <c r="C5531" s="78">
        <v>15</v>
      </c>
      <c r="D5531" s="61" t="s">
        <v>158</v>
      </c>
      <c r="E5531" s="79">
        <v>8.58</v>
      </c>
      <c r="F5531" s="79">
        <v>1.54</v>
      </c>
      <c r="G5531" s="79">
        <f t="shared" si="196"/>
        <v>128.69999999999999</v>
      </c>
      <c r="H5531" s="79">
        <f t="shared" si="197"/>
        <v>23.1</v>
      </c>
    </row>
    <row r="5532" spans="1:10" hidden="1" outlineLevel="1" x14ac:dyDescent="0.2">
      <c r="B5532" s="60" t="s">
        <v>1287</v>
      </c>
      <c r="C5532" s="78">
        <v>1.1000000000000001</v>
      </c>
      <c r="D5532" s="61" t="s">
        <v>196</v>
      </c>
      <c r="E5532" s="79">
        <v>6533.9</v>
      </c>
      <c r="F5532" s="79">
        <v>1176.0999999999999</v>
      </c>
      <c r="G5532" s="79">
        <f t="shared" si="196"/>
        <v>7187.29</v>
      </c>
      <c r="H5532" s="79">
        <f t="shared" si="197"/>
        <v>1293.71</v>
      </c>
    </row>
    <row r="5533" spans="1:10" hidden="1" outlineLevel="1" x14ac:dyDescent="0.2">
      <c r="B5533" s="60" t="s">
        <v>1297</v>
      </c>
      <c r="C5533" s="78">
        <v>10</v>
      </c>
      <c r="D5533" s="61" t="s">
        <v>176</v>
      </c>
      <c r="E5533" s="79">
        <v>11.69</v>
      </c>
      <c r="F5533" s="79">
        <v>2.1</v>
      </c>
      <c r="G5533" s="79">
        <f t="shared" si="196"/>
        <v>116.9</v>
      </c>
      <c r="H5533" s="79">
        <f t="shared" si="197"/>
        <v>21</v>
      </c>
    </row>
    <row r="5534" spans="1:10" hidden="1" outlineLevel="1" x14ac:dyDescent="0.2">
      <c r="A5534" s="55"/>
      <c r="B5534" s="77" t="s">
        <v>1210</v>
      </c>
      <c r="C5534" s="78"/>
      <c r="D5534" s="78"/>
      <c r="E5534" s="57"/>
      <c r="F5534" s="57"/>
      <c r="G5534" s="57"/>
      <c r="H5534" s="57"/>
      <c r="I5534" s="58"/>
      <c r="J5534" s="63"/>
    </row>
    <row r="5535" spans="1:10" hidden="1" outlineLevel="1" x14ac:dyDescent="0.2">
      <c r="A5535" s="55"/>
      <c r="B5535" s="89" t="s">
        <v>1298</v>
      </c>
      <c r="C5535" s="78">
        <v>2</v>
      </c>
      <c r="D5535" s="61" t="s">
        <v>176</v>
      </c>
      <c r="E5535" s="79">
        <v>952.02823529411762</v>
      </c>
      <c r="F5535" s="79">
        <v>0</v>
      </c>
      <c r="G5535" s="79">
        <f>ROUND((C5535*(E5535)),2)</f>
        <v>1904.06</v>
      </c>
      <c r="H5535" s="79">
        <f>ROUND((C5535*(F5535)),2)</f>
        <v>0</v>
      </c>
      <c r="I5535" s="58"/>
      <c r="J5535" s="63"/>
    </row>
    <row r="5536" spans="1:10" hidden="1" outlineLevel="1" x14ac:dyDescent="0.2">
      <c r="A5536" s="55"/>
      <c r="B5536" s="89" t="s">
        <v>1299</v>
      </c>
      <c r="C5536" s="78">
        <v>10</v>
      </c>
      <c r="D5536" s="61" t="s">
        <v>176</v>
      </c>
      <c r="E5536" s="79">
        <v>5.7960453808752019</v>
      </c>
      <c r="F5536" s="79">
        <v>0</v>
      </c>
      <c r="G5536" s="79">
        <f>ROUND((C5536*(E5536)),2)</f>
        <v>57.96</v>
      </c>
      <c r="H5536" s="79">
        <f>ROUND((C5536*(F5536)),2)</f>
        <v>0</v>
      </c>
      <c r="I5536" s="58"/>
      <c r="J5536" s="63"/>
    </row>
    <row r="5537" spans="1:10" hidden="1" outlineLevel="1" x14ac:dyDescent="0.2">
      <c r="A5537" s="62"/>
      <c r="B5537" s="76" t="s">
        <v>174</v>
      </c>
      <c r="C5537" s="78"/>
      <c r="D5537" s="78"/>
      <c r="E5537" s="79"/>
      <c r="F5537" s="79"/>
      <c r="G5537" s="79">
        <f>SUM(G5526:G5536)</f>
        <v>15693.009999999998</v>
      </c>
      <c r="H5537" s="79">
        <f>SUM(H5526:H5536)</f>
        <v>2471.5</v>
      </c>
      <c r="I5537" s="79">
        <f>SUM(G5537:H5537)</f>
        <v>18164.509999999998</v>
      </c>
    </row>
    <row r="5538" spans="1:10" collapsed="1" x14ac:dyDescent="0.2">
      <c r="A5538" s="62"/>
      <c r="C5538" s="78"/>
      <c r="D5538" s="78"/>
      <c r="E5538" s="79"/>
      <c r="F5538" s="79"/>
      <c r="G5538" s="79"/>
      <c r="H5538" s="79"/>
      <c r="I5538" s="79"/>
    </row>
    <row r="5539" spans="1:10" ht="24" x14ac:dyDescent="0.2">
      <c r="A5539" s="71">
        <f>+A5522+0.01</f>
        <v>128.19999999999982</v>
      </c>
      <c r="B5539" s="72" t="s">
        <v>1327</v>
      </c>
      <c r="C5539" s="73">
        <v>1</v>
      </c>
      <c r="D5539" s="73" t="s">
        <v>196</v>
      </c>
      <c r="E5539" s="74"/>
      <c r="F5539" s="74"/>
      <c r="G5539" s="74">
        <f>+G5554/C5541</f>
        <v>15506.209999999997</v>
      </c>
      <c r="H5539" s="74">
        <f>+H5554/C5541</f>
        <v>2437.7999999999997</v>
      </c>
      <c r="I5539" s="75">
        <f>+H5539+G5539</f>
        <v>17944.009999999998</v>
      </c>
      <c r="J5539" s="66" t="s">
        <v>167</v>
      </c>
    </row>
    <row r="5540" spans="1:10" hidden="1" outlineLevel="1" x14ac:dyDescent="0.2">
      <c r="A5540" s="55"/>
      <c r="B5540" s="77" t="s">
        <v>1322</v>
      </c>
      <c r="C5540" s="56"/>
      <c r="D5540" s="56"/>
      <c r="E5540" s="57"/>
      <c r="F5540" s="57"/>
      <c r="G5540" s="57"/>
      <c r="H5540" s="57"/>
      <c r="I5540" s="58"/>
      <c r="J5540" s="63"/>
    </row>
    <row r="5541" spans="1:10" hidden="1" outlineLevel="1" x14ac:dyDescent="0.2">
      <c r="A5541" s="55"/>
      <c r="B5541" s="77" t="s">
        <v>169</v>
      </c>
      <c r="C5541" s="78">
        <v>1</v>
      </c>
      <c r="D5541" s="78" t="s">
        <v>196</v>
      </c>
      <c r="E5541" s="57"/>
      <c r="F5541" s="57"/>
      <c r="G5541" s="57"/>
      <c r="H5541" s="57"/>
      <c r="I5541" s="58"/>
      <c r="J5541" s="63"/>
    </row>
    <row r="5542" spans="1:10" hidden="1" outlineLevel="1" x14ac:dyDescent="0.2">
      <c r="A5542" s="55"/>
      <c r="B5542" s="77" t="s">
        <v>170</v>
      </c>
      <c r="C5542" s="78"/>
      <c r="D5542" s="78"/>
      <c r="E5542" s="57"/>
      <c r="F5542" s="57"/>
      <c r="G5542" s="57"/>
      <c r="H5542" s="57"/>
      <c r="I5542" s="58"/>
      <c r="J5542" s="63"/>
    </row>
    <row r="5543" spans="1:10" hidden="1" outlineLevel="1" x14ac:dyDescent="0.2">
      <c r="B5543" s="60" t="s">
        <v>1304</v>
      </c>
      <c r="C5543" s="78">
        <v>10</v>
      </c>
      <c r="D5543" s="61" t="s">
        <v>1291</v>
      </c>
      <c r="E5543" s="79">
        <v>19.07</v>
      </c>
      <c r="F5543" s="79">
        <v>3.43</v>
      </c>
      <c r="G5543" s="79">
        <f t="shared" ref="G5543:G5550" si="198">ROUND((C5543*(E5543)),2)</f>
        <v>190.7</v>
      </c>
      <c r="H5543" s="79">
        <f t="shared" ref="H5543:H5550" si="199">ROUND((C5543*(F5543)),2)</f>
        <v>34.299999999999997</v>
      </c>
    </row>
    <row r="5544" spans="1:10" hidden="1" outlineLevel="1" x14ac:dyDescent="0.2">
      <c r="B5544" s="60" t="s">
        <v>1307</v>
      </c>
      <c r="C5544" s="78">
        <v>0.22</v>
      </c>
      <c r="D5544" s="61" t="s">
        <v>519</v>
      </c>
      <c r="E5544" s="79">
        <v>21294.07</v>
      </c>
      <c r="F5544" s="79">
        <v>3832.93</v>
      </c>
      <c r="G5544" s="79">
        <f t="shared" si="198"/>
        <v>4684.7</v>
      </c>
      <c r="H5544" s="79">
        <f t="shared" si="199"/>
        <v>843.24</v>
      </c>
    </row>
    <row r="5545" spans="1:10" hidden="1" outlineLevel="1" x14ac:dyDescent="0.2">
      <c r="B5545" s="60" t="s">
        <v>1285</v>
      </c>
      <c r="C5545" s="78">
        <v>2.5499999999999998</v>
      </c>
      <c r="D5545" s="61" t="s">
        <v>563</v>
      </c>
      <c r="E5545" s="79">
        <v>131.36000000000001</v>
      </c>
      <c r="F5545" s="79">
        <v>23.64</v>
      </c>
      <c r="G5545" s="79">
        <f t="shared" si="198"/>
        <v>334.97</v>
      </c>
      <c r="H5545" s="79">
        <f t="shared" si="199"/>
        <v>60.28</v>
      </c>
    </row>
    <row r="5546" spans="1:10" hidden="1" outlineLevel="1" x14ac:dyDescent="0.2">
      <c r="B5546" s="60" t="s">
        <v>1318</v>
      </c>
      <c r="C5546" s="78">
        <v>0.26</v>
      </c>
      <c r="D5546" s="61" t="s">
        <v>251</v>
      </c>
      <c r="E5546" s="79">
        <v>3281.36</v>
      </c>
      <c r="F5546" s="79">
        <v>590.64</v>
      </c>
      <c r="G5546" s="79">
        <f t="shared" si="198"/>
        <v>853.15</v>
      </c>
      <c r="H5546" s="79">
        <f t="shared" si="199"/>
        <v>153.57</v>
      </c>
    </row>
    <row r="5547" spans="1:10" hidden="1" outlineLevel="1" x14ac:dyDescent="0.2">
      <c r="B5547" s="60" t="s">
        <v>1292</v>
      </c>
      <c r="C5547" s="83">
        <v>3.5000000000000001E-3</v>
      </c>
      <c r="D5547" s="61" t="s">
        <v>158</v>
      </c>
      <c r="E5547" s="79">
        <v>13650</v>
      </c>
      <c r="F5547" s="79">
        <v>2457</v>
      </c>
      <c r="G5547" s="79">
        <f t="shared" si="198"/>
        <v>47.78</v>
      </c>
      <c r="H5547" s="79">
        <f t="shared" si="199"/>
        <v>8.6</v>
      </c>
    </row>
    <row r="5548" spans="1:10" hidden="1" outlineLevel="1" x14ac:dyDescent="0.2">
      <c r="B5548" s="60" t="s">
        <v>1294</v>
      </c>
      <c r="C5548" s="78">
        <v>15</v>
      </c>
      <c r="D5548" s="61" t="s">
        <v>158</v>
      </c>
      <c r="E5548" s="79">
        <v>8.58</v>
      </c>
      <c r="F5548" s="79">
        <v>1.54</v>
      </c>
      <c r="G5548" s="79">
        <f t="shared" si="198"/>
        <v>128.69999999999999</v>
      </c>
      <c r="H5548" s="79">
        <f t="shared" si="199"/>
        <v>23.1</v>
      </c>
    </row>
    <row r="5549" spans="1:10" hidden="1" outlineLevel="1" x14ac:dyDescent="0.2">
      <c r="B5549" s="60" t="s">
        <v>1287</v>
      </c>
      <c r="C5549" s="78">
        <v>1.1000000000000001</v>
      </c>
      <c r="D5549" s="61" t="s">
        <v>196</v>
      </c>
      <c r="E5549" s="79">
        <v>6533.9</v>
      </c>
      <c r="F5549" s="79">
        <v>1176.0999999999999</v>
      </c>
      <c r="G5549" s="79">
        <f t="shared" si="198"/>
        <v>7187.29</v>
      </c>
      <c r="H5549" s="79">
        <f t="shared" si="199"/>
        <v>1293.71</v>
      </c>
    </row>
    <row r="5550" spans="1:10" hidden="1" outlineLevel="1" x14ac:dyDescent="0.2">
      <c r="B5550" s="60" t="s">
        <v>1297</v>
      </c>
      <c r="C5550" s="78">
        <v>10</v>
      </c>
      <c r="D5550" s="61" t="s">
        <v>176</v>
      </c>
      <c r="E5550" s="79">
        <v>11.69</v>
      </c>
      <c r="F5550" s="79">
        <v>2.1</v>
      </c>
      <c r="G5550" s="79">
        <f t="shared" si="198"/>
        <v>116.9</v>
      </c>
      <c r="H5550" s="79">
        <f t="shared" si="199"/>
        <v>21</v>
      </c>
    </row>
    <row r="5551" spans="1:10" hidden="1" outlineLevel="1" x14ac:dyDescent="0.2">
      <c r="A5551" s="55"/>
      <c r="B5551" s="77" t="s">
        <v>1210</v>
      </c>
      <c r="C5551" s="78"/>
      <c r="D5551" s="78"/>
      <c r="E5551" s="57"/>
      <c r="F5551" s="57"/>
      <c r="G5551" s="57"/>
      <c r="H5551" s="57"/>
      <c r="I5551" s="58"/>
      <c r="J5551" s="63"/>
    </row>
    <row r="5552" spans="1:10" hidden="1" outlineLevel="1" x14ac:dyDescent="0.2">
      <c r="A5552" s="55"/>
      <c r="B5552" s="89" t="s">
        <v>1298</v>
      </c>
      <c r="C5552" s="78">
        <v>2</v>
      </c>
      <c r="D5552" s="61" t="s">
        <v>176</v>
      </c>
      <c r="E5552" s="79">
        <v>952.02823529411762</v>
      </c>
      <c r="F5552" s="79">
        <v>0</v>
      </c>
      <c r="G5552" s="79">
        <f>ROUND((C5552*(E5552)),2)</f>
        <v>1904.06</v>
      </c>
      <c r="H5552" s="79">
        <f>ROUND((C5552*(F5552)),2)</f>
        <v>0</v>
      </c>
      <c r="I5552" s="58"/>
      <c r="J5552" s="63"/>
    </row>
    <row r="5553" spans="1:10" hidden="1" outlineLevel="1" x14ac:dyDescent="0.2">
      <c r="A5553" s="55"/>
      <c r="B5553" s="89" t="s">
        <v>1299</v>
      </c>
      <c r="C5553" s="78">
        <v>10</v>
      </c>
      <c r="D5553" s="61" t="s">
        <v>176</v>
      </c>
      <c r="E5553" s="79">
        <v>5.7960453808752019</v>
      </c>
      <c r="F5553" s="79">
        <v>0</v>
      </c>
      <c r="G5553" s="79">
        <f>ROUND((C5553*(E5553)),2)</f>
        <v>57.96</v>
      </c>
      <c r="H5553" s="79">
        <f>ROUND((C5553*(F5553)),2)</f>
        <v>0</v>
      </c>
      <c r="I5553" s="58"/>
      <c r="J5553" s="63"/>
    </row>
    <row r="5554" spans="1:10" hidden="1" outlineLevel="1" x14ac:dyDescent="0.2">
      <c r="A5554" s="62"/>
      <c r="B5554" s="76" t="s">
        <v>174</v>
      </c>
      <c r="C5554" s="78"/>
      <c r="D5554" s="78"/>
      <c r="E5554" s="79"/>
      <c r="F5554" s="79"/>
      <c r="G5554" s="79">
        <f>SUM(G5543:G5553)</f>
        <v>15506.209999999997</v>
      </c>
      <c r="H5554" s="79">
        <f>SUM(H5543:H5553)</f>
        <v>2437.7999999999997</v>
      </c>
      <c r="I5554" s="79">
        <f>SUM(G5554:H5554)</f>
        <v>17944.009999999998</v>
      </c>
    </row>
    <row r="5555" spans="1:10" collapsed="1" x14ac:dyDescent="0.2"/>
    <row r="5556" spans="1:10" ht="24" x14ac:dyDescent="0.2">
      <c r="A5556" s="71">
        <f>+A5539+0.01</f>
        <v>128.20999999999981</v>
      </c>
      <c r="B5556" s="72" t="s">
        <v>1328</v>
      </c>
      <c r="C5556" s="73">
        <v>1</v>
      </c>
      <c r="D5556" s="73" t="s">
        <v>196</v>
      </c>
      <c r="E5556" s="74"/>
      <c r="F5556" s="74"/>
      <c r="G5556" s="74">
        <f>+G5565/C5558</f>
        <v>16488.93</v>
      </c>
      <c r="H5556" s="74">
        <f>+H5565/C5558</f>
        <v>2967.99</v>
      </c>
      <c r="I5556" s="75">
        <f>+H5556+G5556</f>
        <v>19456.919999999998</v>
      </c>
      <c r="J5556" s="66" t="s">
        <v>167</v>
      </c>
    </row>
    <row r="5557" spans="1:10" hidden="1" outlineLevel="1" x14ac:dyDescent="0.2">
      <c r="A5557" s="55"/>
      <c r="B5557" s="77" t="s">
        <v>1317</v>
      </c>
      <c r="C5557" s="56"/>
      <c r="D5557" s="56"/>
      <c r="E5557" s="57"/>
      <c r="F5557" s="57"/>
      <c r="G5557" s="57"/>
      <c r="H5557" s="57"/>
      <c r="I5557" s="58"/>
      <c r="J5557" s="63"/>
    </row>
    <row r="5558" spans="1:10" hidden="1" outlineLevel="1" x14ac:dyDescent="0.2">
      <c r="A5558" s="55"/>
      <c r="B5558" s="77" t="s">
        <v>169</v>
      </c>
      <c r="C5558" s="78">
        <v>1</v>
      </c>
      <c r="D5558" s="78" t="s">
        <v>196</v>
      </c>
      <c r="E5558" s="57"/>
      <c r="F5558" s="57"/>
      <c r="G5558" s="57"/>
      <c r="H5558" s="57"/>
      <c r="I5558" s="58"/>
      <c r="J5558" s="63"/>
    </row>
    <row r="5559" spans="1:10" hidden="1" outlineLevel="1" x14ac:dyDescent="0.2">
      <c r="A5559" s="55"/>
      <c r="B5559" s="77" t="s">
        <v>170</v>
      </c>
      <c r="C5559" s="78"/>
      <c r="D5559" s="78"/>
      <c r="E5559" s="57"/>
      <c r="F5559" s="57"/>
      <c r="G5559" s="57"/>
      <c r="H5559" s="57"/>
      <c r="I5559" s="58"/>
      <c r="J5559" s="63"/>
    </row>
    <row r="5560" spans="1:10" hidden="1" outlineLevel="1" x14ac:dyDescent="0.2">
      <c r="B5560" s="60" t="s">
        <v>1283</v>
      </c>
      <c r="C5560" s="78">
        <v>2</v>
      </c>
      <c r="D5560" s="61" t="s">
        <v>176</v>
      </c>
      <c r="E5560" s="79">
        <v>1690</v>
      </c>
      <c r="F5560" s="79">
        <v>304.2</v>
      </c>
      <c r="G5560" s="79">
        <f>ROUND((C5560*(E5560)),2)</f>
        <v>3380</v>
      </c>
      <c r="H5560" s="79">
        <f>ROUND((C5560*(F5560)),2)</f>
        <v>608.4</v>
      </c>
    </row>
    <row r="5561" spans="1:10" hidden="1" outlineLevel="1" x14ac:dyDescent="0.2">
      <c r="B5561" s="60" t="s">
        <v>1312</v>
      </c>
      <c r="C5561" s="78">
        <v>0.22</v>
      </c>
      <c r="D5561" s="61" t="s">
        <v>519</v>
      </c>
      <c r="E5561" s="79">
        <v>21402.54</v>
      </c>
      <c r="F5561" s="79">
        <v>3852.46</v>
      </c>
      <c r="G5561" s="79">
        <f>ROUND((C5561*(E5561)),2)</f>
        <v>4708.5600000000004</v>
      </c>
      <c r="H5561" s="79">
        <f>ROUND((C5561*(F5561)),2)</f>
        <v>847.54</v>
      </c>
    </row>
    <row r="5562" spans="1:10" hidden="1" outlineLevel="1" x14ac:dyDescent="0.2">
      <c r="B5562" s="60" t="s">
        <v>1285</v>
      </c>
      <c r="C5562" s="78">
        <v>2.74</v>
      </c>
      <c r="D5562" s="61" t="s">
        <v>563</v>
      </c>
      <c r="E5562" s="79">
        <v>131.36000000000001</v>
      </c>
      <c r="F5562" s="79">
        <v>23.64</v>
      </c>
      <c r="G5562" s="79">
        <f>ROUND((C5562*(E5562)),2)</f>
        <v>359.93</v>
      </c>
      <c r="H5562" s="79">
        <f>ROUND((C5562*(F5562)),2)</f>
        <v>64.77</v>
      </c>
    </row>
    <row r="5563" spans="1:10" hidden="1" outlineLevel="1" x14ac:dyDescent="0.2">
      <c r="B5563" s="60" t="s">
        <v>1318</v>
      </c>
      <c r="C5563" s="78">
        <f>0.013*10*2</f>
        <v>0.26</v>
      </c>
      <c r="D5563" s="61" t="s">
        <v>251</v>
      </c>
      <c r="E5563" s="79">
        <v>3281.36</v>
      </c>
      <c r="F5563" s="79">
        <v>590.64</v>
      </c>
      <c r="G5563" s="79">
        <f>ROUND((C5563*(E5563)),2)</f>
        <v>853.15</v>
      </c>
      <c r="H5563" s="79">
        <f>ROUND((C5563*(F5563)),2)</f>
        <v>153.57</v>
      </c>
    </row>
    <row r="5564" spans="1:10" hidden="1" outlineLevel="1" x14ac:dyDescent="0.2">
      <c r="B5564" s="60" t="s">
        <v>1287</v>
      </c>
      <c r="C5564" s="78">
        <f>1*0.1*1.1*10</f>
        <v>1.1000000000000001</v>
      </c>
      <c r="D5564" s="61" t="s">
        <v>196</v>
      </c>
      <c r="E5564" s="79">
        <v>6533.9</v>
      </c>
      <c r="F5564" s="79">
        <v>1176.0999999999999</v>
      </c>
      <c r="G5564" s="79">
        <f>ROUND((C5564*(E5564)),2)</f>
        <v>7187.29</v>
      </c>
      <c r="H5564" s="79">
        <f>ROUND((C5564*(F5564)),2)</f>
        <v>1293.71</v>
      </c>
    </row>
    <row r="5565" spans="1:10" hidden="1" outlineLevel="1" x14ac:dyDescent="0.2">
      <c r="A5565" s="62"/>
      <c r="B5565" s="76" t="s">
        <v>174</v>
      </c>
      <c r="C5565" s="78"/>
      <c r="D5565" s="78"/>
      <c r="E5565" s="79"/>
      <c r="F5565" s="79"/>
      <c r="G5565" s="79">
        <f>SUM(G5560:G5564)</f>
        <v>16488.93</v>
      </c>
      <c r="H5565" s="79">
        <f>SUM(H5560:H5564)</f>
        <v>2967.99</v>
      </c>
      <c r="I5565" s="79">
        <f>SUM(G5565:H5565)</f>
        <v>19456.919999999998</v>
      </c>
    </row>
    <row r="5566" spans="1:10" collapsed="1" x14ac:dyDescent="0.2">
      <c r="A5566" s="62"/>
      <c r="C5566" s="78"/>
      <c r="D5566" s="78"/>
      <c r="E5566" s="79"/>
      <c r="F5566" s="79"/>
      <c r="G5566" s="79"/>
      <c r="H5566" s="79"/>
      <c r="I5566" s="79"/>
    </row>
    <row r="5567" spans="1:10" ht="24" x14ac:dyDescent="0.2">
      <c r="A5567" s="71">
        <f>+A5556+0.01</f>
        <v>128.2199999999998</v>
      </c>
      <c r="B5567" s="72" t="s">
        <v>1329</v>
      </c>
      <c r="C5567" s="73">
        <v>1</v>
      </c>
      <c r="D5567" s="73" t="s">
        <v>196</v>
      </c>
      <c r="E5567" s="74"/>
      <c r="F5567" s="74"/>
      <c r="G5567" s="74">
        <f>+G5582/C5569</f>
        <v>15815.539999999997</v>
      </c>
      <c r="H5567" s="74">
        <f>+H5582/C5569</f>
        <v>2493.4699999999998</v>
      </c>
      <c r="I5567" s="75">
        <f>+H5567+G5567</f>
        <v>18309.009999999998</v>
      </c>
      <c r="J5567" s="66" t="s">
        <v>167</v>
      </c>
    </row>
    <row r="5568" spans="1:10" hidden="1" outlineLevel="1" x14ac:dyDescent="0.2">
      <c r="A5568" s="55"/>
      <c r="B5568" s="77" t="s">
        <v>1320</v>
      </c>
      <c r="C5568" s="56"/>
      <c r="D5568" s="56"/>
      <c r="E5568" s="57"/>
      <c r="F5568" s="57"/>
      <c r="G5568" s="57"/>
      <c r="H5568" s="57"/>
      <c r="I5568" s="58"/>
      <c r="J5568" s="63"/>
    </row>
    <row r="5569" spans="1:10" hidden="1" outlineLevel="1" x14ac:dyDescent="0.2">
      <c r="A5569" s="55"/>
      <c r="B5569" s="77" t="s">
        <v>169</v>
      </c>
      <c r="C5569" s="78">
        <v>1</v>
      </c>
      <c r="D5569" s="78" t="s">
        <v>196</v>
      </c>
      <c r="E5569" s="57"/>
      <c r="F5569" s="57"/>
      <c r="G5569" s="57"/>
      <c r="H5569" s="57"/>
      <c r="I5569" s="58"/>
      <c r="J5569" s="63"/>
    </row>
    <row r="5570" spans="1:10" hidden="1" outlineLevel="1" x14ac:dyDescent="0.2">
      <c r="A5570" s="55"/>
      <c r="B5570" s="77" t="s">
        <v>170</v>
      </c>
      <c r="C5570" s="78"/>
      <c r="D5570" s="78"/>
      <c r="E5570" s="57"/>
      <c r="F5570" s="57"/>
      <c r="G5570" s="57"/>
      <c r="H5570" s="57"/>
      <c r="I5570" s="58"/>
      <c r="J5570" s="63"/>
    </row>
    <row r="5571" spans="1:10" hidden="1" outlineLevel="1" x14ac:dyDescent="0.2">
      <c r="B5571" s="60" t="s">
        <v>1290</v>
      </c>
      <c r="C5571" s="78">
        <v>10</v>
      </c>
      <c r="D5571" s="61" t="s">
        <v>1291</v>
      </c>
      <c r="E5571" s="79">
        <v>45.19</v>
      </c>
      <c r="F5571" s="79">
        <v>8.1300000000000008</v>
      </c>
      <c r="G5571" s="79">
        <f t="shared" ref="G5571:G5578" si="200">ROUND((C5571*(E5571)),2)</f>
        <v>451.9</v>
      </c>
      <c r="H5571" s="79">
        <f t="shared" ref="H5571:H5578" si="201">ROUND((C5571*(F5571)),2)</f>
        <v>81.3</v>
      </c>
    </row>
    <row r="5572" spans="1:10" hidden="1" outlineLevel="1" x14ac:dyDescent="0.2">
      <c r="B5572" s="60" t="s">
        <v>1312</v>
      </c>
      <c r="C5572" s="78">
        <v>0.22</v>
      </c>
      <c r="D5572" s="61" t="s">
        <v>519</v>
      </c>
      <c r="E5572" s="79">
        <v>21402.54</v>
      </c>
      <c r="F5572" s="79">
        <v>3852.46</v>
      </c>
      <c r="G5572" s="79">
        <f t="shared" si="200"/>
        <v>4708.5600000000004</v>
      </c>
      <c r="H5572" s="79">
        <f t="shared" si="201"/>
        <v>847.54</v>
      </c>
    </row>
    <row r="5573" spans="1:10" hidden="1" outlineLevel="1" x14ac:dyDescent="0.2">
      <c r="B5573" s="60" t="s">
        <v>1285</v>
      </c>
      <c r="C5573" s="78">
        <v>2.74</v>
      </c>
      <c r="D5573" s="61" t="s">
        <v>563</v>
      </c>
      <c r="E5573" s="79">
        <v>131.36000000000001</v>
      </c>
      <c r="F5573" s="79">
        <v>23.64</v>
      </c>
      <c r="G5573" s="79">
        <f t="shared" si="200"/>
        <v>359.93</v>
      </c>
      <c r="H5573" s="79">
        <f t="shared" si="201"/>
        <v>64.77</v>
      </c>
    </row>
    <row r="5574" spans="1:10" hidden="1" outlineLevel="1" x14ac:dyDescent="0.2">
      <c r="B5574" s="60" t="s">
        <v>1318</v>
      </c>
      <c r="C5574" s="78">
        <v>0.26</v>
      </c>
      <c r="D5574" s="61" t="s">
        <v>251</v>
      </c>
      <c r="E5574" s="79">
        <v>3281.36</v>
      </c>
      <c r="F5574" s="79">
        <v>590.64</v>
      </c>
      <c r="G5574" s="79">
        <f t="shared" si="200"/>
        <v>853.15</v>
      </c>
      <c r="H5574" s="79">
        <f t="shared" si="201"/>
        <v>153.57</v>
      </c>
    </row>
    <row r="5575" spans="1:10" hidden="1" outlineLevel="1" x14ac:dyDescent="0.2">
      <c r="B5575" s="60" t="s">
        <v>1292</v>
      </c>
      <c r="C5575" s="83">
        <f>0.00069*5</f>
        <v>3.4499999999999999E-3</v>
      </c>
      <c r="D5575" s="61" t="s">
        <v>158</v>
      </c>
      <c r="E5575" s="79">
        <v>13650</v>
      </c>
      <c r="F5575" s="79">
        <v>2457</v>
      </c>
      <c r="G5575" s="79">
        <f t="shared" si="200"/>
        <v>47.09</v>
      </c>
      <c r="H5575" s="79">
        <f t="shared" si="201"/>
        <v>8.48</v>
      </c>
    </row>
    <row r="5576" spans="1:10" hidden="1" outlineLevel="1" x14ac:dyDescent="0.2">
      <c r="B5576" s="60" t="s">
        <v>1294</v>
      </c>
      <c r="C5576" s="78">
        <f>1.5*10</f>
        <v>15</v>
      </c>
      <c r="D5576" s="61" t="s">
        <v>158</v>
      </c>
      <c r="E5576" s="79">
        <v>8.58</v>
      </c>
      <c r="F5576" s="79">
        <v>1.54</v>
      </c>
      <c r="G5576" s="79">
        <f t="shared" si="200"/>
        <v>128.69999999999999</v>
      </c>
      <c r="H5576" s="79">
        <f t="shared" si="201"/>
        <v>23.1</v>
      </c>
    </row>
    <row r="5577" spans="1:10" hidden="1" outlineLevel="1" x14ac:dyDescent="0.2">
      <c r="B5577" s="60" t="s">
        <v>1287</v>
      </c>
      <c r="C5577" s="78">
        <f>1*0.1*1.1*10</f>
        <v>1.1000000000000001</v>
      </c>
      <c r="D5577" s="61" t="s">
        <v>196</v>
      </c>
      <c r="E5577" s="79">
        <v>6533.9</v>
      </c>
      <c r="F5577" s="79">
        <v>1176.0999999999999</v>
      </c>
      <c r="G5577" s="79">
        <f t="shared" si="200"/>
        <v>7187.29</v>
      </c>
      <c r="H5577" s="79">
        <f t="shared" si="201"/>
        <v>1293.71</v>
      </c>
    </row>
    <row r="5578" spans="1:10" hidden="1" outlineLevel="1" x14ac:dyDescent="0.2">
      <c r="B5578" s="60" t="s">
        <v>1297</v>
      </c>
      <c r="C5578" s="78">
        <v>10</v>
      </c>
      <c r="D5578" s="61" t="s">
        <v>176</v>
      </c>
      <c r="E5578" s="79">
        <v>11.69</v>
      </c>
      <c r="F5578" s="79">
        <v>2.1</v>
      </c>
      <c r="G5578" s="79">
        <f t="shared" si="200"/>
        <v>116.9</v>
      </c>
      <c r="H5578" s="79">
        <f t="shared" si="201"/>
        <v>21</v>
      </c>
    </row>
    <row r="5579" spans="1:10" hidden="1" outlineLevel="1" x14ac:dyDescent="0.2">
      <c r="A5579" s="55"/>
      <c r="B5579" s="77" t="s">
        <v>1210</v>
      </c>
      <c r="C5579" s="78"/>
      <c r="D5579" s="78"/>
      <c r="E5579" s="57"/>
      <c r="F5579" s="57"/>
      <c r="G5579" s="57"/>
      <c r="H5579" s="57"/>
      <c r="I5579" s="58"/>
      <c r="J5579" s="63"/>
    </row>
    <row r="5580" spans="1:10" hidden="1" outlineLevel="1" x14ac:dyDescent="0.2">
      <c r="A5580" s="55"/>
      <c r="B5580" s="89" t="s">
        <v>1298</v>
      </c>
      <c r="C5580" s="78">
        <v>2</v>
      </c>
      <c r="D5580" s="61" t="s">
        <v>176</v>
      </c>
      <c r="E5580" s="79">
        <v>952.02823529411762</v>
      </c>
      <c r="F5580" s="79">
        <v>0</v>
      </c>
      <c r="G5580" s="79">
        <f>ROUND((C5580*(E5580)),2)</f>
        <v>1904.06</v>
      </c>
      <c r="H5580" s="79">
        <f>ROUND((C5580*(F5580)),2)</f>
        <v>0</v>
      </c>
      <c r="I5580" s="58"/>
      <c r="J5580" s="63"/>
    </row>
    <row r="5581" spans="1:10" hidden="1" outlineLevel="1" x14ac:dyDescent="0.2">
      <c r="A5581" s="55"/>
      <c r="B5581" s="89" t="s">
        <v>1299</v>
      </c>
      <c r="C5581" s="78">
        <v>10</v>
      </c>
      <c r="D5581" s="61" t="s">
        <v>176</v>
      </c>
      <c r="E5581" s="79">
        <v>5.7960453808752019</v>
      </c>
      <c r="F5581" s="79">
        <v>0</v>
      </c>
      <c r="G5581" s="79">
        <f>ROUND((C5581*(E5581)),2)</f>
        <v>57.96</v>
      </c>
      <c r="H5581" s="79">
        <f>ROUND((C5581*(F5581)),2)</f>
        <v>0</v>
      </c>
      <c r="I5581" s="58"/>
      <c r="J5581" s="63"/>
    </row>
    <row r="5582" spans="1:10" hidden="1" outlineLevel="1" x14ac:dyDescent="0.2">
      <c r="A5582" s="62"/>
      <c r="B5582" s="76" t="s">
        <v>174</v>
      </c>
      <c r="C5582" s="78"/>
      <c r="D5582" s="78"/>
      <c r="E5582" s="79"/>
      <c r="F5582" s="79"/>
      <c r="G5582" s="79">
        <f>SUM(G5571:G5581)</f>
        <v>15815.539999999997</v>
      </c>
      <c r="H5582" s="79">
        <f>SUM(H5571:H5581)</f>
        <v>2493.4699999999998</v>
      </c>
      <c r="I5582" s="79">
        <f>SUM(G5582:H5582)</f>
        <v>18309.009999999998</v>
      </c>
    </row>
    <row r="5583" spans="1:10" collapsed="1" x14ac:dyDescent="0.2">
      <c r="A5583" s="62"/>
      <c r="C5583" s="78"/>
      <c r="D5583" s="78"/>
      <c r="E5583" s="79"/>
      <c r="F5583" s="79"/>
      <c r="G5583" s="79"/>
      <c r="H5583" s="79"/>
      <c r="I5583" s="79"/>
    </row>
    <row r="5584" spans="1:10" ht="24" x14ac:dyDescent="0.2">
      <c r="A5584" s="71">
        <f>+A5567+0.01</f>
        <v>128.22999999999979</v>
      </c>
      <c r="B5584" s="72" t="s">
        <v>1330</v>
      </c>
      <c r="C5584" s="73">
        <v>1</v>
      </c>
      <c r="D5584" s="73" t="s">
        <v>196</v>
      </c>
      <c r="E5584" s="74"/>
      <c r="F5584" s="74"/>
      <c r="G5584" s="74">
        <f>+G5599/C5586</f>
        <v>15741.829999999998</v>
      </c>
      <c r="H5584" s="74">
        <f>+H5599/C5586</f>
        <v>2480.29</v>
      </c>
      <c r="I5584" s="75">
        <f>+H5584+G5584</f>
        <v>18222.12</v>
      </c>
      <c r="J5584" s="66" t="s">
        <v>167</v>
      </c>
    </row>
    <row r="5585" spans="1:10" hidden="1" outlineLevel="1" x14ac:dyDescent="0.2">
      <c r="A5585" s="55"/>
      <c r="B5585" s="77" t="s">
        <v>1322</v>
      </c>
      <c r="C5585" s="56"/>
      <c r="D5585" s="56"/>
      <c r="E5585" s="57"/>
      <c r="F5585" s="57"/>
      <c r="G5585" s="57"/>
      <c r="H5585" s="57"/>
      <c r="I5585" s="58"/>
      <c r="J5585" s="63"/>
    </row>
    <row r="5586" spans="1:10" hidden="1" outlineLevel="1" x14ac:dyDescent="0.2">
      <c r="A5586" s="55"/>
      <c r="B5586" s="77" t="s">
        <v>169</v>
      </c>
      <c r="C5586" s="78">
        <v>1</v>
      </c>
      <c r="D5586" s="78" t="s">
        <v>196</v>
      </c>
      <c r="E5586" s="57"/>
      <c r="F5586" s="57"/>
      <c r="G5586" s="57"/>
      <c r="H5586" s="57"/>
      <c r="I5586" s="58"/>
      <c r="J5586" s="63"/>
    </row>
    <row r="5587" spans="1:10" hidden="1" outlineLevel="1" x14ac:dyDescent="0.2">
      <c r="A5587" s="55"/>
      <c r="B5587" s="77" t="s">
        <v>170</v>
      </c>
      <c r="C5587" s="78"/>
      <c r="D5587" s="78"/>
      <c r="E5587" s="57"/>
      <c r="F5587" s="57"/>
      <c r="G5587" s="57"/>
      <c r="H5587" s="57"/>
      <c r="I5587" s="58"/>
      <c r="J5587" s="63"/>
    </row>
    <row r="5588" spans="1:10" hidden="1" outlineLevel="1" x14ac:dyDescent="0.2">
      <c r="B5588" s="60" t="s">
        <v>1302</v>
      </c>
      <c r="C5588" s="78">
        <v>10</v>
      </c>
      <c r="D5588" s="61" t="s">
        <v>1291</v>
      </c>
      <c r="E5588" s="79">
        <v>37.75</v>
      </c>
      <c r="F5588" s="79">
        <v>6.8</v>
      </c>
      <c r="G5588" s="79">
        <f t="shared" ref="G5588:G5595" si="202">ROUND((C5588*(E5588)),2)</f>
        <v>377.5</v>
      </c>
      <c r="H5588" s="79">
        <f t="shared" ref="H5588:H5595" si="203">ROUND((C5588*(F5588)),2)</f>
        <v>68</v>
      </c>
    </row>
    <row r="5589" spans="1:10" hidden="1" outlineLevel="1" x14ac:dyDescent="0.2">
      <c r="B5589" s="60" t="s">
        <v>1312</v>
      </c>
      <c r="C5589" s="78">
        <v>0.22</v>
      </c>
      <c r="D5589" s="61" t="s">
        <v>519</v>
      </c>
      <c r="E5589" s="79">
        <v>21402.54</v>
      </c>
      <c r="F5589" s="79">
        <v>3852.46</v>
      </c>
      <c r="G5589" s="79">
        <f t="shared" si="202"/>
        <v>4708.5600000000004</v>
      </c>
      <c r="H5589" s="79">
        <f t="shared" si="203"/>
        <v>847.54</v>
      </c>
    </row>
    <row r="5590" spans="1:10" hidden="1" outlineLevel="1" x14ac:dyDescent="0.2">
      <c r="B5590" s="60" t="s">
        <v>1285</v>
      </c>
      <c r="C5590" s="78">
        <v>2.74</v>
      </c>
      <c r="D5590" s="61" t="s">
        <v>563</v>
      </c>
      <c r="E5590" s="79">
        <v>131.36000000000001</v>
      </c>
      <c r="F5590" s="79">
        <v>23.64</v>
      </c>
      <c r="G5590" s="79">
        <f t="shared" si="202"/>
        <v>359.93</v>
      </c>
      <c r="H5590" s="79">
        <f t="shared" si="203"/>
        <v>64.77</v>
      </c>
    </row>
    <row r="5591" spans="1:10" hidden="1" outlineLevel="1" x14ac:dyDescent="0.2">
      <c r="B5591" s="60" t="s">
        <v>1318</v>
      </c>
      <c r="C5591" s="78">
        <v>0.26</v>
      </c>
      <c r="D5591" s="61" t="s">
        <v>251</v>
      </c>
      <c r="E5591" s="79">
        <v>3281.36</v>
      </c>
      <c r="F5591" s="79">
        <v>590.64</v>
      </c>
      <c r="G5591" s="79">
        <f t="shared" si="202"/>
        <v>853.15</v>
      </c>
      <c r="H5591" s="79">
        <f t="shared" si="203"/>
        <v>153.57</v>
      </c>
    </row>
    <row r="5592" spans="1:10" hidden="1" outlineLevel="1" x14ac:dyDescent="0.2">
      <c r="B5592" s="60" t="s">
        <v>1292</v>
      </c>
      <c r="C5592" s="83">
        <v>3.5000000000000001E-3</v>
      </c>
      <c r="D5592" s="61" t="s">
        <v>158</v>
      </c>
      <c r="E5592" s="79">
        <v>13650</v>
      </c>
      <c r="F5592" s="79">
        <v>2457</v>
      </c>
      <c r="G5592" s="79">
        <f t="shared" si="202"/>
        <v>47.78</v>
      </c>
      <c r="H5592" s="79">
        <f t="shared" si="203"/>
        <v>8.6</v>
      </c>
    </row>
    <row r="5593" spans="1:10" hidden="1" outlineLevel="1" x14ac:dyDescent="0.2">
      <c r="B5593" s="60" t="s">
        <v>1294</v>
      </c>
      <c r="C5593" s="78">
        <v>15</v>
      </c>
      <c r="D5593" s="61" t="s">
        <v>158</v>
      </c>
      <c r="E5593" s="79">
        <v>8.58</v>
      </c>
      <c r="F5593" s="79">
        <v>1.54</v>
      </c>
      <c r="G5593" s="79">
        <f t="shared" si="202"/>
        <v>128.69999999999999</v>
      </c>
      <c r="H5593" s="79">
        <f t="shared" si="203"/>
        <v>23.1</v>
      </c>
    </row>
    <row r="5594" spans="1:10" hidden="1" outlineLevel="1" x14ac:dyDescent="0.2">
      <c r="B5594" s="60" t="s">
        <v>1287</v>
      </c>
      <c r="C5594" s="78">
        <v>1.1000000000000001</v>
      </c>
      <c r="D5594" s="61" t="s">
        <v>196</v>
      </c>
      <c r="E5594" s="79">
        <v>6533.9</v>
      </c>
      <c r="F5594" s="79">
        <v>1176.0999999999999</v>
      </c>
      <c r="G5594" s="79">
        <f t="shared" si="202"/>
        <v>7187.29</v>
      </c>
      <c r="H5594" s="79">
        <f t="shared" si="203"/>
        <v>1293.71</v>
      </c>
    </row>
    <row r="5595" spans="1:10" hidden="1" outlineLevel="1" x14ac:dyDescent="0.2">
      <c r="B5595" s="60" t="s">
        <v>1297</v>
      </c>
      <c r="C5595" s="78">
        <v>10</v>
      </c>
      <c r="D5595" s="61" t="s">
        <v>176</v>
      </c>
      <c r="E5595" s="79">
        <v>11.69</v>
      </c>
      <c r="F5595" s="79">
        <v>2.1</v>
      </c>
      <c r="G5595" s="79">
        <f t="shared" si="202"/>
        <v>116.9</v>
      </c>
      <c r="H5595" s="79">
        <f t="shared" si="203"/>
        <v>21</v>
      </c>
    </row>
    <row r="5596" spans="1:10" hidden="1" outlineLevel="1" x14ac:dyDescent="0.2">
      <c r="A5596" s="55"/>
      <c r="B5596" s="77" t="s">
        <v>1210</v>
      </c>
      <c r="C5596" s="78"/>
      <c r="D5596" s="78"/>
      <c r="E5596" s="57"/>
      <c r="F5596" s="57"/>
      <c r="G5596" s="57"/>
      <c r="H5596" s="57"/>
      <c r="I5596" s="58"/>
      <c r="J5596" s="63"/>
    </row>
    <row r="5597" spans="1:10" hidden="1" outlineLevel="1" x14ac:dyDescent="0.2">
      <c r="A5597" s="55"/>
      <c r="B5597" s="89" t="s">
        <v>1298</v>
      </c>
      <c r="C5597" s="78">
        <v>2</v>
      </c>
      <c r="D5597" s="61" t="s">
        <v>176</v>
      </c>
      <c r="E5597" s="79">
        <v>952.02823529411762</v>
      </c>
      <c r="F5597" s="79">
        <v>0</v>
      </c>
      <c r="G5597" s="79">
        <f>ROUND((C5597*(E5597)),2)</f>
        <v>1904.06</v>
      </c>
      <c r="H5597" s="79">
        <f>ROUND((C5597*(F5597)),2)</f>
        <v>0</v>
      </c>
      <c r="I5597" s="58"/>
      <c r="J5597" s="63"/>
    </row>
    <row r="5598" spans="1:10" hidden="1" outlineLevel="1" x14ac:dyDescent="0.2">
      <c r="A5598" s="55"/>
      <c r="B5598" s="89" t="s">
        <v>1299</v>
      </c>
      <c r="C5598" s="78">
        <v>10</v>
      </c>
      <c r="D5598" s="61" t="s">
        <v>176</v>
      </c>
      <c r="E5598" s="79">
        <v>5.7960453808752019</v>
      </c>
      <c r="F5598" s="79">
        <v>0</v>
      </c>
      <c r="G5598" s="79">
        <f>ROUND((C5598*(E5598)),2)</f>
        <v>57.96</v>
      </c>
      <c r="H5598" s="79">
        <f>ROUND((C5598*(F5598)),2)</f>
        <v>0</v>
      </c>
      <c r="I5598" s="58"/>
      <c r="J5598" s="63"/>
    </row>
    <row r="5599" spans="1:10" hidden="1" outlineLevel="1" x14ac:dyDescent="0.2">
      <c r="A5599" s="62"/>
      <c r="B5599" s="76" t="s">
        <v>174</v>
      </c>
      <c r="C5599" s="78"/>
      <c r="D5599" s="78"/>
      <c r="E5599" s="79"/>
      <c r="F5599" s="79"/>
      <c r="G5599" s="79">
        <f>SUM(G5588:G5598)</f>
        <v>15741.829999999998</v>
      </c>
      <c r="H5599" s="79">
        <f>SUM(H5588:H5598)</f>
        <v>2480.29</v>
      </c>
      <c r="I5599" s="79">
        <f>SUM(G5599:H5599)</f>
        <v>18222.12</v>
      </c>
    </row>
    <row r="5600" spans="1:10" collapsed="1" x14ac:dyDescent="0.2">
      <c r="A5600" s="62"/>
      <c r="C5600" s="78"/>
      <c r="D5600" s="78"/>
      <c r="E5600" s="79"/>
      <c r="F5600" s="79"/>
      <c r="G5600" s="79"/>
      <c r="H5600" s="79"/>
      <c r="I5600" s="79"/>
    </row>
    <row r="5601" spans="1:10" ht="24" x14ac:dyDescent="0.2">
      <c r="A5601" s="71">
        <f>+A5584+0.01</f>
        <v>128.23999999999978</v>
      </c>
      <c r="B5601" s="72" t="s">
        <v>1331</v>
      </c>
      <c r="C5601" s="73">
        <v>1</v>
      </c>
      <c r="D5601" s="73" t="s">
        <v>196</v>
      </c>
      <c r="E5601" s="74"/>
      <c r="F5601" s="74"/>
      <c r="G5601" s="74">
        <f>+G5616/C5603</f>
        <v>15555.029999999999</v>
      </c>
      <c r="H5601" s="74">
        <f>+H5616/C5603</f>
        <v>2446.5899999999997</v>
      </c>
      <c r="I5601" s="75">
        <f>+H5601+G5601</f>
        <v>18001.62</v>
      </c>
      <c r="J5601" s="66" t="s">
        <v>167</v>
      </c>
    </row>
    <row r="5602" spans="1:10" hidden="1" outlineLevel="1" x14ac:dyDescent="0.2">
      <c r="A5602" s="55"/>
      <c r="B5602" s="77" t="s">
        <v>1322</v>
      </c>
      <c r="C5602" s="56"/>
      <c r="D5602" s="56"/>
      <c r="E5602" s="57"/>
      <c r="F5602" s="57"/>
      <c r="G5602" s="57"/>
      <c r="H5602" s="57"/>
      <c r="I5602" s="58"/>
      <c r="J5602" s="63"/>
    </row>
    <row r="5603" spans="1:10" hidden="1" outlineLevel="1" x14ac:dyDescent="0.2">
      <c r="A5603" s="55"/>
      <c r="B5603" s="77" t="s">
        <v>169</v>
      </c>
      <c r="C5603" s="78">
        <v>1</v>
      </c>
      <c r="D5603" s="78" t="s">
        <v>196</v>
      </c>
      <c r="E5603" s="57"/>
      <c r="F5603" s="57"/>
      <c r="G5603" s="57"/>
      <c r="H5603" s="57"/>
      <c r="I5603" s="58"/>
      <c r="J5603" s="63"/>
    </row>
    <row r="5604" spans="1:10" hidden="1" outlineLevel="1" x14ac:dyDescent="0.2">
      <c r="A5604" s="55"/>
      <c r="B5604" s="77" t="s">
        <v>170</v>
      </c>
      <c r="C5604" s="78"/>
      <c r="D5604" s="78"/>
      <c r="E5604" s="57"/>
      <c r="F5604" s="57"/>
      <c r="G5604" s="57"/>
      <c r="H5604" s="57"/>
      <c r="I5604" s="58"/>
      <c r="J5604" s="63"/>
    </row>
    <row r="5605" spans="1:10" hidden="1" outlineLevel="1" x14ac:dyDescent="0.2">
      <c r="B5605" s="60" t="s">
        <v>1304</v>
      </c>
      <c r="C5605" s="78">
        <v>10</v>
      </c>
      <c r="D5605" s="61" t="s">
        <v>1291</v>
      </c>
      <c r="E5605" s="79">
        <v>19.07</v>
      </c>
      <c r="F5605" s="79">
        <v>3.43</v>
      </c>
      <c r="G5605" s="79">
        <f t="shared" ref="G5605:G5612" si="204">ROUND((C5605*(E5605)),2)</f>
        <v>190.7</v>
      </c>
      <c r="H5605" s="79">
        <f t="shared" ref="H5605:H5612" si="205">ROUND((C5605*(F5605)),2)</f>
        <v>34.299999999999997</v>
      </c>
    </row>
    <row r="5606" spans="1:10" hidden="1" outlineLevel="1" x14ac:dyDescent="0.2">
      <c r="B5606" s="60" t="s">
        <v>1312</v>
      </c>
      <c r="C5606" s="78">
        <v>0.22</v>
      </c>
      <c r="D5606" s="61" t="s">
        <v>519</v>
      </c>
      <c r="E5606" s="79">
        <v>21402.54</v>
      </c>
      <c r="F5606" s="79">
        <v>3852.46</v>
      </c>
      <c r="G5606" s="79">
        <f t="shared" si="204"/>
        <v>4708.5600000000004</v>
      </c>
      <c r="H5606" s="79">
        <f t="shared" si="205"/>
        <v>847.54</v>
      </c>
    </row>
    <row r="5607" spans="1:10" hidden="1" outlineLevel="1" x14ac:dyDescent="0.2">
      <c r="B5607" s="60" t="s">
        <v>1285</v>
      </c>
      <c r="C5607" s="78">
        <v>2.74</v>
      </c>
      <c r="D5607" s="61" t="s">
        <v>563</v>
      </c>
      <c r="E5607" s="79">
        <v>131.36000000000001</v>
      </c>
      <c r="F5607" s="79">
        <v>23.64</v>
      </c>
      <c r="G5607" s="79">
        <f t="shared" si="204"/>
        <v>359.93</v>
      </c>
      <c r="H5607" s="79">
        <f t="shared" si="205"/>
        <v>64.77</v>
      </c>
    </row>
    <row r="5608" spans="1:10" hidden="1" outlineLevel="1" x14ac:dyDescent="0.2">
      <c r="B5608" s="60" t="s">
        <v>1318</v>
      </c>
      <c r="C5608" s="78">
        <v>0.26</v>
      </c>
      <c r="D5608" s="61" t="s">
        <v>251</v>
      </c>
      <c r="E5608" s="79">
        <v>3281.36</v>
      </c>
      <c r="F5608" s="79">
        <v>590.64</v>
      </c>
      <c r="G5608" s="79">
        <f t="shared" si="204"/>
        <v>853.15</v>
      </c>
      <c r="H5608" s="79">
        <f t="shared" si="205"/>
        <v>153.57</v>
      </c>
    </row>
    <row r="5609" spans="1:10" hidden="1" outlineLevel="1" x14ac:dyDescent="0.2">
      <c r="B5609" s="60" t="s">
        <v>1292</v>
      </c>
      <c r="C5609" s="83">
        <v>3.5000000000000001E-3</v>
      </c>
      <c r="D5609" s="61" t="s">
        <v>158</v>
      </c>
      <c r="E5609" s="79">
        <v>13650</v>
      </c>
      <c r="F5609" s="79">
        <v>2457</v>
      </c>
      <c r="G5609" s="79">
        <f t="shared" si="204"/>
        <v>47.78</v>
      </c>
      <c r="H5609" s="79">
        <f t="shared" si="205"/>
        <v>8.6</v>
      </c>
    </row>
    <row r="5610" spans="1:10" hidden="1" outlineLevel="1" x14ac:dyDescent="0.2">
      <c r="B5610" s="60" t="s">
        <v>1294</v>
      </c>
      <c r="C5610" s="78">
        <v>15</v>
      </c>
      <c r="D5610" s="61" t="s">
        <v>158</v>
      </c>
      <c r="E5610" s="79">
        <v>8.58</v>
      </c>
      <c r="F5610" s="79">
        <v>1.54</v>
      </c>
      <c r="G5610" s="79">
        <f t="shared" si="204"/>
        <v>128.69999999999999</v>
      </c>
      <c r="H5610" s="79">
        <f t="shared" si="205"/>
        <v>23.1</v>
      </c>
    </row>
    <row r="5611" spans="1:10" hidden="1" outlineLevel="1" x14ac:dyDescent="0.2">
      <c r="B5611" s="60" t="s">
        <v>1287</v>
      </c>
      <c r="C5611" s="78">
        <v>1.1000000000000001</v>
      </c>
      <c r="D5611" s="61" t="s">
        <v>196</v>
      </c>
      <c r="E5611" s="79">
        <v>6533.9</v>
      </c>
      <c r="F5611" s="79">
        <v>1176.0999999999999</v>
      </c>
      <c r="G5611" s="79">
        <f t="shared" si="204"/>
        <v>7187.29</v>
      </c>
      <c r="H5611" s="79">
        <f t="shared" si="205"/>
        <v>1293.71</v>
      </c>
    </row>
    <row r="5612" spans="1:10" hidden="1" outlineLevel="1" x14ac:dyDescent="0.2">
      <c r="B5612" s="60" t="s">
        <v>1297</v>
      </c>
      <c r="C5612" s="78">
        <v>10</v>
      </c>
      <c r="D5612" s="61" t="s">
        <v>176</v>
      </c>
      <c r="E5612" s="79">
        <v>11.69</v>
      </c>
      <c r="F5612" s="79">
        <v>2.1</v>
      </c>
      <c r="G5612" s="79">
        <f t="shared" si="204"/>
        <v>116.9</v>
      </c>
      <c r="H5612" s="79">
        <f t="shared" si="205"/>
        <v>21</v>
      </c>
    </row>
    <row r="5613" spans="1:10" hidden="1" outlineLevel="1" x14ac:dyDescent="0.2">
      <c r="A5613" s="55"/>
      <c r="B5613" s="77" t="s">
        <v>1210</v>
      </c>
      <c r="C5613" s="78"/>
      <c r="D5613" s="78"/>
      <c r="E5613" s="57"/>
      <c r="F5613" s="57"/>
      <c r="G5613" s="57"/>
      <c r="H5613" s="57"/>
      <c r="I5613" s="58"/>
      <c r="J5613" s="63"/>
    </row>
    <row r="5614" spans="1:10" hidden="1" outlineLevel="1" x14ac:dyDescent="0.2">
      <c r="A5614" s="55"/>
      <c r="B5614" s="89" t="s">
        <v>1298</v>
      </c>
      <c r="C5614" s="78">
        <v>2</v>
      </c>
      <c r="D5614" s="61" t="s">
        <v>176</v>
      </c>
      <c r="E5614" s="79">
        <v>952.02823529411762</v>
      </c>
      <c r="F5614" s="79">
        <v>0</v>
      </c>
      <c r="G5614" s="79">
        <f>ROUND((C5614*(E5614)),2)</f>
        <v>1904.06</v>
      </c>
      <c r="H5614" s="79">
        <f>ROUND((C5614*(F5614)),2)</f>
        <v>0</v>
      </c>
      <c r="I5614" s="58"/>
      <c r="J5614" s="63"/>
    </row>
    <row r="5615" spans="1:10" hidden="1" outlineLevel="1" x14ac:dyDescent="0.2">
      <c r="A5615" s="55"/>
      <c r="B5615" s="89" t="s">
        <v>1299</v>
      </c>
      <c r="C5615" s="78">
        <v>10</v>
      </c>
      <c r="D5615" s="61" t="s">
        <v>176</v>
      </c>
      <c r="E5615" s="79">
        <v>5.7960453808752019</v>
      </c>
      <c r="F5615" s="79">
        <v>0</v>
      </c>
      <c r="G5615" s="79">
        <f>ROUND((C5615*(E5615)),2)</f>
        <v>57.96</v>
      </c>
      <c r="H5615" s="79">
        <f>ROUND((C5615*(F5615)),2)</f>
        <v>0</v>
      </c>
      <c r="I5615" s="58"/>
      <c r="J5615" s="63"/>
    </row>
    <row r="5616" spans="1:10" hidden="1" outlineLevel="1" x14ac:dyDescent="0.2">
      <c r="A5616" s="62"/>
      <c r="B5616" s="76" t="s">
        <v>174</v>
      </c>
      <c r="C5616" s="78"/>
      <c r="D5616" s="78"/>
      <c r="E5616" s="79"/>
      <c r="F5616" s="79"/>
      <c r="G5616" s="79">
        <f>SUM(G5605:G5615)</f>
        <v>15555.029999999999</v>
      </c>
      <c r="H5616" s="79">
        <f>SUM(H5605:H5615)</f>
        <v>2446.5899999999997</v>
      </c>
      <c r="I5616" s="79">
        <f>SUM(G5616:H5616)</f>
        <v>18001.62</v>
      </c>
    </row>
    <row r="5617" spans="1:10" collapsed="1" x14ac:dyDescent="0.2"/>
    <row r="5618" spans="1:10" ht="24" x14ac:dyDescent="0.2">
      <c r="A5618" s="71">
        <f>+A5601+0.01</f>
        <v>128.24999999999977</v>
      </c>
      <c r="B5618" s="72" t="s">
        <v>1332</v>
      </c>
      <c r="C5618" s="73">
        <v>1</v>
      </c>
      <c r="D5618" s="73" t="s">
        <v>196</v>
      </c>
      <c r="E5618" s="74"/>
      <c r="F5618" s="74"/>
      <c r="G5618" s="74">
        <f>+G5627/C5620</f>
        <v>14491.43</v>
      </c>
      <c r="H5618" s="74">
        <f>+H5627/C5620</f>
        <v>2608.44</v>
      </c>
      <c r="I5618" s="75">
        <f>+H5618+G5618</f>
        <v>17099.87</v>
      </c>
      <c r="J5618" s="66" t="s">
        <v>167</v>
      </c>
    </row>
    <row r="5619" spans="1:10" hidden="1" outlineLevel="1" x14ac:dyDescent="0.2">
      <c r="A5619" s="55"/>
      <c r="B5619" s="77" t="s">
        <v>1333</v>
      </c>
      <c r="C5619" s="56"/>
      <c r="D5619" s="56"/>
      <c r="E5619" s="57"/>
      <c r="F5619" s="57"/>
      <c r="G5619" s="57"/>
      <c r="H5619" s="57"/>
      <c r="I5619" s="58"/>
      <c r="J5619" s="63"/>
    </row>
    <row r="5620" spans="1:10" hidden="1" outlineLevel="1" x14ac:dyDescent="0.2">
      <c r="A5620" s="55"/>
      <c r="B5620" s="77" t="s">
        <v>169</v>
      </c>
      <c r="C5620" s="78">
        <v>1</v>
      </c>
      <c r="D5620" s="78" t="s">
        <v>196</v>
      </c>
      <c r="E5620" s="57"/>
      <c r="F5620" s="57"/>
      <c r="G5620" s="57"/>
      <c r="H5620" s="57"/>
      <c r="I5620" s="58"/>
      <c r="J5620" s="63"/>
    </row>
    <row r="5621" spans="1:10" hidden="1" outlineLevel="1" x14ac:dyDescent="0.2">
      <c r="A5621" s="55"/>
      <c r="B5621" s="77" t="s">
        <v>170</v>
      </c>
      <c r="C5621" s="78"/>
      <c r="D5621" s="78"/>
      <c r="E5621" s="57"/>
      <c r="F5621" s="57"/>
      <c r="G5621" s="57"/>
      <c r="H5621" s="57"/>
      <c r="I5621" s="58"/>
      <c r="J5621" s="63"/>
    </row>
    <row r="5622" spans="1:10" hidden="1" outlineLevel="1" x14ac:dyDescent="0.2">
      <c r="B5622" s="60" t="s">
        <v>1283</v>
      </c>
      <c r="C5622" s="78">
        <v>1.67</v>
      </c>
      <c r="D5622" s="61" t="s">
        <v>176</v>
      </c>
      <c r="E5622" s="79">
        <v>1690</v>
      </c>
      <c r="F5622" s="79">
        <v>304.2</v>
      </c>
      <c r="G5622" s="79">
        <f>ROUND((C5622*(E5622)),2)</f>
        <v>2822.3</v>
      </c>
      <c r="H5622" s="79">
        <f>ROUND((C5622*(F5622)),2)</f>
        <v>508.01</v>
      </c>
    </row>
    <row r="5623" spans="1:10" hidden="1" outlineLevel="1" x14ac:dyDescent="0.2">
      <c r="B5623" s="60" t="s">
        <v>1284</v>
      </c>
      <c r="C5623" s="78">
        <v>0.18</v>
      </c>
      <c r="D5623" s="61" t="s">
        <v>519</v>
      </c>
      <c r="E5623" s="79">
        <v>19535.59</v>
      </c>
      <c r="F5623" s="79">
        <v>3516.41</v>
      </c>
      <c r="G5623" s="79">
        <f>ROUND((C5623*(E5623)),2)</f>
        <v>3516.41</v>
      </c>
      <c r="H5623" s="79">
        <f>ROUND((C5623*(F5623)),2)</f>
        <v>632.95000000000005</v>
      </c>
    </row>
    <row r="5624" spans="1:10" hidden="1" outlineLevel="1" x14ac:dyDescent="0.2">
      <c r="B5624" s="60" t="s">
        <v>1285</v>
      </c>
      <c r="C5624" s="78">
        <f>1.18*2*0.83</f>
        <v>1.9587999999999999</v>
      </c>
      <c r="D5624" s="61" t="s">
        <v>563</v>
      </c>
      <c r="E5624" s="79">
        <v>131.36000000000001</v>
      </c>
      <c r="F5624" s="79">
        <v>23.64</v>
      </c>
      <c r="G5624" s="79">
        <f>ROUND((C5624*(E5624)),2)</f>
        <v>257.31</v>
      </c>
      <c r="H5624" s="79">
        <f>ROUND((C5624*(F5624)),2)</f>
        <v>46.31</v>
      </c>
    </row>
    <row r="5625" spans="1:10" hidden="1" outlineLevel="1" x14ac:dyDescent="0.2">
      <c r="B5625" s="60" t="s">
        <v>1318</v>
      </c>
      <c r="C5625" s="78">
        <f>0.013*10*2*0.83</f>
        <v>0.21579999999999999</v>
      </c>
      <c r="D5625" s="61" t="s">
        <v>251</v>
      </c>
      <c r="E5625" s="79">
        <v>3281.36</v>
      </c>
      <c r="F5625" s="79">
        <v>590.64</v>
      </c>
      <c r="G5625" s="79">
        <f>ROUND((C5625*(E5625)),2)</f>
        <v>708.12</v>
      </c>
      <c r="H5625" s="79">
        <f>ROUND((C5625*(F5625)),2)</f>
        <v>127.46</v>
      </c>
    </row>
    <row r="5626" spans="1:10" hidden="1" outlineLevel="1" x14ac:dyDescent="0.2">
      <c r="B5626" s="60" t="s">
        <v>1287</v>
      </c>
      <c r="C5626" s="78">
        <f>1*0.1*1.1*10</f>
        <v>1.1000000000000001</v>
      </c>
      <c r="D5626" s="61" t="s">
        <v>196</v>
      </c>
      <c r="E5626" s="79">
        <v>6533.9</v>
      </c>
      <c r="F5626" s="79">
        <v>1176.0999999999999</v>
      </c>
      <c r="G5626" s="79">
        <f>ROUND((C5626*(E5626)),2)</f>
        <v>7187.29</v>
      </c>
      <c r="H5626" s="79">
        <f>ROUND((C5626*(F5626)),2)</f>
        <v>1293.71</v>
      </c>
    </row>
    <row r="5627" spans="1:10" hidden="1" outlineLevel="1" x14ac:dyDescent="0.2">
      <c r="A5627" s="62"/>
      <c r="B5627" s="76" t="s">
        <v>174</v>
      </c>
      <c r="C5627" s="78"/>
      <c r="D5627" s="78"/>
      <c r="E5627" s="79"/>
      <c r="F5627" s="79"/>
      <c r="G5627" s="79">
        <f>SUM(G5622:G5626)</f>
        <v>14491.43</v>
      </c>
      <c r="H5627" s="79">
        <f>SUM(H5622:H5626)</f>
        <v>2608.44</v>
      </c>
      <c r="I5627" s="79">
        <f>SUM(G5627:H5627)</f>
        <v>17099.87</v>
      </c>
    </row>
    <row r="5628" spans="1:10" collapsed="1" x14ac:dyDescent="0.2">
      <c r="A5628" s="62"/>
      <c r="C5628" s="78"/>
      <c r="D5628" s="78"/>
      <c r="E5628" s="79"/>
      <c r="F5628" s="79"/>
      <c r="G5628" s="79"/>
      <c r="H5628" s="79"/>
      <c r="I5628" s="79"/>
    </row>
    <row r="5629" spans="1:10" ht="24" x14ac:dyDescent="0.2">
      <c r="A5629" s="71">
        <f>+A5618+0.01</f>
        <v>128.25999999999976</v>
      </c>
      <c r="B5629" s="72" t="s">
        <v>1334</v>
      </c>
      <c r="C5629" s="73">
        <v>1</v>
      </c>
      <c r="D5629" s="73" t="s">
        <v>196</v>
      </c>
      <c r="E5629" s="74"/>
      <c r="F5629" s="74"/>
      <c r="G5629" s="74">
        <f>+G5644/C5631</f>
        <v>13980.719999999998</v>
      </c>
      <c r="H5629" s="74">
        <f>+H5644/C5631</f>
        <v>2221.5</v>
      </c>
      <c r="I5629" s="75">
        <f>+H5629+G5629</f>
        <v>16202.219999999998</v>
      </c>
      <c r="J5629" s="66" t="s">
        <v>167</v>
      </c>
    </row>
    <row r="5630" spans="1:10" hidden="1" outlineLevel="1" x14ac:dyDescent="0.2">
      <c r="A5630" s="55"/>
      <c r="B5630" s="77" t="s">
        <v>1335</v>
      </c>
      <c r="C5630" s="56"/>
      <c r="D5630" s="56"/>
      <c r="E5630" s="57"/>
      <c r="F5630" s="57"/>
      <c r="G5630" s="57"/>
      <c r="H5630" s="57"/>
      <c r="I5630" s="58"/>
      <c r="J5630" s="63"/>
    </row>
    <row r="5631" spans="1:10" hidden="1" outlineLevel="1" x14ac:dyDescent="0.2">
      <c r="A5631" s="55"/>
      <c r="B5631" s="77" t="s">
        <v>169</v>
      </c>
      <c r="C5631" s="78">
        <v>1</v>
      </c>
      <c r="D5631" s="78" t="s">
        <v>196</v>
      </c>
      <c r="E5631" s="57"/>
      <c r="F5631" s="57"/>
      <c r="G5631" s="57"/>
      <c r="H5631" s="57"/>
      <c r="I5631" s="58"/>
      <c r="J5631" s="63"/>
    </row>
    <row r="5632" spans="1:10" hidden="1" outlineLevel="1" x14ac:dyDescent="0.2">
      <c r="A5632" s="55"/>
      <c r="B5632" s="77" t="s">
        <v>170</v>
      </c>
      <c r="C5632" s="78"/>
      <c r="D5632" s="78"/>
      <c r="E5632" s="57"/>
      <c r="F5632" s="57"/>
      <c r="G5632" s="57"/>
      <c r="H5632" s="57"/>
      <c r="I5632" s="58"/>
      <c r="J5632" s="63"/>
    </row>
    <row r="5633" spans="1:10" hidden="1" outlineLevel="1" x14ac:dyDescent="0.2">
      <c r="B5633" s="60" t="s">
        <v>1290</v>
      </c>
      <c r="C5633" s="78">
        <v>8.33</v>
      </c>
      <c r="D5633" s="61" t="s">
        <v>1291</v>
      </c>
      <c r="E5633" s="79">
        <v>45.19</v>
      </c>
      <c r="F5633" s="79">
        <v>8.1300000000000008</v>
      </c>
      <c r="G5633" s="79">
        <f t="shared" ref="G5633:G5640" si="206">ROUND((C5633*(E5633)),2)</f>
        <v>376.43</v>
      </c>
      <c r="H5633" s="79">
        <f t="shared" ref="H5633:H5640" si="207">ROUND((C5633*(F5633)),2)</f>
        <v>67.72</v>
      </c>
    </row>
    <row r="5634" spans="1:10" hidden="1" outlineLevel="1" x14ac:dyDescent="0.2">
      <c r="B5634" s="60" t="s">
        <v>1284</v>
      </c>
      <c r="C5634" s="78">
        <v>0.18</v>
      </c>
      <c r="D5634" s="61" t="s">
        <v>519</v>
      </c>
      <c r="E5634" s="79">
        <v>19535.59</v>
      </c>
      <c r="F5634" s="79">
        <v>3516.41</v>
      </c>
      <c r="G5634" s="79">
        <f t="shared" si="206"/>
        <v>3516.41</v>
      </c>
      <c r="H5634" s="79">
        <f t="shared" si="207"/>
        <v>632.95000000000005</v>
      </c>
    </row>
    <row r="5635" spans="1:10" hidden="1" outlineLevel="1" x14ac:dyDescent="0.2">
      <c r="B5635" s="60" t="s">
        <v>1285</v>
      </c>
      <c r="C5635" s="78">
        <v>1.96</v>
      </c>
      <c r="D5635" s="61" t="s">
        <v>563</v>
      </c>
      <c r="E5635" s="79">
        <v>131.36000000000001</v>
      </c>
      <c r="F5635" s="79">
        <v>23.64</v>
      </c>
      <c r="G5635" s="79">
        <f t="shared" si="206"/>
        <v>257.47000000000003</v>
      </c>
      <c r="H5635" s="79">
        <f t="shared" si="207"/>
        <v>46.33</v>
      </c>
    </row>
    <row r="5636" spans="1:10" hidden="1" outlineLevel="1" x14ac:dyDescent="0.2">
      <c r="B5636" s="60" t="s">
        <v>1318</v>
      </c>
      <c r="C5636" s="78">
        <v>0.22</v>
      </c>
      <c r="D5636" s="61" t="s">
        <v>251</v>
      </c>
      <c r="E5636" s="79">
        <v>3281.36</v>
      </c>
      <c r="F5636" s="79">
        <v>590.64</v>
      </c>
      <c r="G5636" s="79">
        <f t="shared" si="206"/>
        <v>721.9</v>
      </c>
      <c r="H5636" s="79">
        <f t="shared" si="207"/>
        <v>129.94</v>
      </c>
    </row>
    <row r="5637" spans="1:10" hidden="1" outlineLevel="1" x14ac:dyDescent="0.2">
      <c r="B5637" s="60" t="s">
        <v>1292</v>
      </c>
      <c r="C5637" s="83">
        <f>0.00069*8.33</f>
        <v>5.7476999999999997E-3</v>
      </c>
      <c r="D5637" s="61" t="s">
        <v>158</v>
      </c>
      <c r="E5637" s="79">
        <v>13650</v>
      </c>
      <c r="F5637" s="79">
        <v>2457</v>
      </c>
      <c r="G5637" s="79">
        <f t="shared" si="206"/>
        <v>78.459999999999994</v>
      </c>
      <c r="H5637" s="79">
        <f t="shared" si="207"/>
        <v>14.12</v>
      </c>
    </row>
    <row r="5638" spans="1:10" hidden="1" outlineLevel="1" x14ac:dyDescent="0.2">
      <c r="B5638" s="60" t="s">
        <v>1294</v>
      </c>
      <c r="C5638" s="78">
        <f>1.5*8.33</f>
        <v>12.495000000000001</v>
      </c>
      <c r="D5638" s="61" t="s">
        <v>158</v>
      </c>
      <c r="E5638" s="79">
        <v>8.58</v>
      </c>
      <c r="F5638" s="79">
        <v>1.54</v>
      </c>
      <c r="G5638" s="79">
        <f t="shared" si="206"/>
        <v>107.21</v>
      </c>
      <c r="H5638" s="79">
        <f t="shared" si="207"/>
        <v>19.239999999999998</v>
      </c>
    </row>
    <row r="5639" spans="1:10" hidden="1" outlineLevel="1" x14ac:dyDescent="0.2">
      <c r="B5639" s="60" t="s">
        <v>1287</v>
      </c>
      <c r="C5639" s="78">
        <f>1*0.1*1.1*10</f>
        <v>1.1000000000000001</v>
      </c>
      <c r="D5639" s="61" t="s">
        <v>196</v>
      </c>
      <c r="E5639" s="79">
        <v>6533.9</v>
      </c>
      <c r="F5639" s="79">
        <v>1176.0999999999999</v>
      </c>
      <c r="G5639" s="79">
        <f t="shared" si="206"/>
        <v>7187.29</v>
      </c>
      <c r="H5639" s="79">
        <f t="shared" si="207"/>
        <v>1293.71</v>
      </c>
    </row>
    <row r="5640" spans="1:10" hidden="1" outlineLevel="1" x14ac:dyDescent="0.2">
      <c r="B5640" s="60" t="s">
        <v>1297</v>
      </c>
      <c r="C5640" s="78">
        <v>8.33</v>
      </c>
      <c r="D5640" s="61" t="s">
        <v>176</v>
      </c>
      <c r="E5640" s="79">
        <v>11.69</v>
      </c>
      <c r="F5640" s="79">
        <v>2.1</v>
      </c>
      <c r="G5640" s="79">
        <f t="shared" si="206"/>
        <v>97.38</v>
      </c>
      <c r="H5640" s="79">
        <f t="shared" si="207"/>
        <v>17.489999999999998</v>
      </c>
    </row>
    <row r="5641" spans="1:10" hidden="1" outlineLevel="1" x14ac:dyDescent="0.2">
      <c r="A5641" s="55"/>
      <c r="B5641" s="77" t="s">
        <v>1210</v>
      </c>
      <c r="C5641" s="78"/>
      <c r="D5641" s="78"/>
      <c r="E5641" s="57"/>
      <c r="F5641" s="57"/>
      <c r="G5641" s="57"/>
      <c r="H5641" s="57"/>
      <c r="I5641" s="58"/>
      <c r="J5641" s="63"/>
    </row>
    <row r="5642" spans="1:10" hidden="1" outlineLevel="1" x14ac:dyDescent="0.2">
      <c r="A5642" s="55"/>
      <c r="B5642" s="89" t="s">
        <v>1298</v>
      </c>
      <c r="C5642" s="78">
        <v>1.67</v>
      </c>
      <c r="D5642" s="61" t="s">
        <v>176</v>
      </c>
      <c r="E5642" s="79">
        <v>952.02823529411762</v>
      </c>
      <c r="F5642" s="79">
        <v>0</v>
      </c>
      <c r="G5642" s="79">
        <f>ROUND((C5642*(E5642)),2)</f>
        <v>1589.89</v>
      </c>
      <c r="H5642" s="79">
        <f>ROUND((C5642*(F5642)),2)</f>
        <v>0</v>
      </c>
      <c r="I5642" s="58"/>
      <c r="J5642" s="63"/>
    </row>
    <row r="5643" spans="1:10" hidden="1" outlineLevel="1" x14ac:dyDescent="0.2">
      <c r="A5643" s="55"/>
      <c r="B5643" s="89" t="s">
        <v>1299</v>
      </c>
      <c r="C5643" s="78">
        <v>8.33</v>
      </c>
      <c r="D5643" s="61" t="s">
        <v>176</v>
      </c>
      <c r="E5643" s="79">
        <v>5.7960453808752019</v>
      </c>
      <c r="F5643" s="79">
        <v>0</v>
      </c>
      <c r="G5643" s="79">
        <f>ROUND((C5643*(E5643)),2)</f>
        <v>48.28</v>
      </c>
      <c r="H5643" s="79">
        <f>ROUND((C5643*(F5643)),2)</f>
        <v>0</v>
      </c>
      <c r="I5643" s="58"/>
      <c r="J5643" s="63"/>
    </row>
    <row r="5644" spans="1:10" hidden="1" outlineLevel="1" x14ac:dyDescent="0.2">
      <c r="A5644" s="62"/>
      <c r="B5644" s="76" t="s">
        <v>174</v>
      </c>
      <c r="C5644" s="78"/>
      <c r="D5644" s="78"/>
      <c r="E5644" s="79"/>
      <c r="F5644" s="79"/>
      <c r="G5644" s="79">
        <f>SUM(G5633:G5643)</f>
        <v>13980.719999999998</v>
      </c>
      <c r="H5644" s="79">
        <f>SUM(H5633:H5643)</f>
        <v>2221.5</v>
      </c>
      <c r="I5644" s="79">
        <f>SUM(G5644:H5644)</f>
        <v>16202.219999999998</v>
      </c>
    </row>
    <row r="5645" spans="1:10" collapsed="1" x14ac:dyDescent="0.2">
      <c r="A5645" s="62"/>
      <c r="C5645" s="78"/>
      <c r="D5645" s="78"/>
      <c r="E5645" s="79"/>
      <c r="F5645" s="79"/>
      <c r="G5645" s="79"/>
      <c r="H5645" s="79"/>
      <c r="I5645" s="79"/>
    </row>
    <row r="5646" spans="1:10" ht="24" x14ac:dyDescent="0.2">
      <c r="A5646" s="71">
        <f>+A5629+0.01</f>
        <v>128.26999999999975</v>
      </c>
      <c r="B5646" s="72" t="s">
        <v>1336</v>
      </c>
      <c r="C5646" s="73">
        <v>1</v>
      </c>
      <c r="D5646" s="73" t="s">
        <v>196</v>
      </c>
      <c r="E5646" s="74"/>
      <c r="F5646" s="74"/>
      <c r="G5646" s="74">
        <f>+G5661/C5648</f>
        <v>13918.14</v>
      </c>
      <c r="H5646" s="74">
        <f>+H5661/C5648</f>
        <v>2210.31</v>
      </c>
      <c r="I5646" s="75">
        <f>+H5646+G5646</f>
        <v>16128.449999999999</v>
      </c>
      <c r="J5646" s="66" t="s">
        <v>167</v>
      </c>
    </row>
    <row r="5647" spans="1:10" hidden="1" outlineLevel="1" x14ac:dyDescent="0.2">
      <c r="A5647" s="55"/>
      <c r="B5647" s="77" t="s">
        <v>1337</v>
      </c>
      <c r="C5647" s="56"/>
      <c r="D5647" s="56"/>
      <c r="E5647" s="57"/>
      <c r="F5647" s="57"/>
      <c r="G5647" s="57"/>
      <c r="H5647" s="57"/>
      <c r="I5647" s="58"/>
      <c r="J5647" s="63"/>
    </row>
    <row r="5648" spans="1:10" hidden="1" outlineLevel="1" x14ac:dyDescent="0.2">
      <c r="A5648" s="55"/>
      <c r="B5648" s="77" t="s">
        <v>169</v>
      </c>
      <c r="C5648" s="78">
        <v>1</v>
      </c>
      <c r="D5648" s="78" t="s">
        <v>196</v>
      </c>
      <c r="E5648" s="57"/>
      <c r="F5648" s="57"/>
      <c r="G5648" s="57"/>
      <c r="H5648" s="57"/>
      <c r="I5648" s="58"/>
      <c r="J5648" s="63"/>
    </row>
    <row r="5649" spans="1:10" hidden="1" outlineLevel="1" x14ac:dyDescent="0.2">
      <c r="A5649" s="55"/>
      <c r="B5649" s="77" t="s">
        <v>170</v>
      </c>
      <c r="C5649" s="78"/>
      <c r="D5649" s="78"/>
      <c r="E5649" s="57"/>
      <c r="F5649" s="57"/>
      <c r="G5649" s="57"/>
      <c r="H5649" s="57"/>
      <c r="I5649" s="58"/>
      <c r="J5649" s="63"/>
    </row>
    <row r="5650" spans="1:10" hidden="1" outlineLevel="1" x14ac:dyDescent="0.2">
      <c r="B5650" s="60" t="s">
        <v>1302</v>
      </c>
      <c r="C5650" s="78">
        <v>8.33</v>
      </c>
      <c r="D5650" s="61" t="s">
        <v>1291</v>
      </c>
      <c r="E5650" s="79">
        <v>37.75</v>
      </c>
      <c r="F5650" s="79">
        <v>6.8</v>
      </c>
      <c r="G5650" s="79">
        <f t="shared" ref="G5650:G5657" si="208">ROUND((C5650*(E5650)),2)</f>
        <v>314.45999999999998</v>
      </c>
      <c r="H5650" s="79">
        <f t="shared" ref="H5650:H5657" si="209">ROUND((C5650*(F5650)),2)</f>
        <v>56.64</v>
      </c>
    </row>
    <row r="5651" spans="1:10" hidden="1" outlineLevel="1" x14ac:dyDescent="0.2">
      <c r="B5651" s="60" t="s">
        <v>1284</v>
      </c>
      <c r="C5651" s="78">
        <v>0.18</v>
      </c>
      <c r="D5651" s="61" t="s">
        <v>519</v>
      </c>
      <c r="E5651" s="79">
        <v>19535.59</v>
      </c>
      <c r="F5651" s="79">
        <v>3516.41</v>
      </c>
      <c r="G5651" s="79">
        <f t="shared" si="208"/>
        <v>3516.41</v>
      </c>
      <c r="H5651" s="79">
        <f t="shared" si="209"/>
        <v>632.95000000000005</v>
      </c>
    </row>
    <row r="5652" spans="1:10" hidden="1" outlineLevel="1" x14ac:dyDescent="0.2">
      <c r="B5652" s="60" t="s">
        <v>1285</v>
      </c>
      <c r="C5652" s="78">
        <v>1.96</v>
      </c>
      <c r="D5652" s="61" t="s">
        <v>563</v>
      </c>
      <c r="E5652" s="79">
        <v>131.36000000000001</v>
      </c>
      <c r="F5652" s="79">
        <v>23.64</v>
      </c>
      <c r="G5652" s="79">
        <f t="shared" si="208"/>
        <v>257.47000000000003</v>
      </c>
      <c r="H5652" s="79">
        <f t="shared" si="209"/>
        <v>46.33</v>
      </c>
    </row>
    <row r="5653" spans="1:10" hidden="1" outlineLevel="1" x14ac:dyDescent="0.2">
      <c r="B5653" s="60" t="s">
        <v>1318</v>
      </c>
      <c r="C5653" s="78">
        <v>0.22</v>
      </c>
      <c r="D5653" s="61" t="s">
        <v>251</v>
      </c>
      <c r="E5653" s="79">
        <v>3281.36</v>
      </c>
      <c r="F5653" s="79">
        <v>590.64</v>
      </c>
      <c r="G5653" s="79">
        <f t="shared" si="208"/>
        <v>721.9</v>
      </c>
      <c r="H5653" s="79">
        <f t="shared" si="209"/>
        <v>129.94</v>
      </c>
    </row>
    <row r="5654" spans="1:10" hidden="1" outlineLevel="1" x14ac:dyDescent="0.2">
      <c r="B5654" s="60" t="s">
        <v>1292</v>
      </c>
      <c r="C5654" s="83">
        <v>5.7000000000000002E-3</v>
      </c>
      <c r="D5654" s="61" t="s">
        <v>158</v>
      </c>
      <c r="E5654" s="79">
        <v>13650</v>
      </c>
      <c r="F5654" s="79">
        <v>2457</v>
      </c>
      <c r="G5654" s="79">
        <f t="shared" si="208"/>
        <v>77.81</v>
      </c>
      <c r="H5654" s="79">
        <f t="shared" si="209"/>
        <v>14</v>
      </c>
    </row>
    <row r="5655" spans="1:10" hidden="1" outlineLevel="1" x14ac:dyDescent="0.2">
      <c r="B5655" s="60" t="s">
        <v>1294</v>
      </c>
      <c r="C5655" s="78">
        <v>12.5</v>
      </c>
      <c r="D5655" s="61" t="s">
        <v>158</v>
      </c>
      <c r="E5655" s="79">
        <v>8.58</v>
      </c>
      <c r="F5655" s="79">
        <v>1.54</v>
      </c>
      <c r="G5655" s="79">
        <f t="shared" si="208"/>
        <v>107.25</v>
      </c>
      <c r="H5655" s="79">
        <f t="shared" si="209"/>
        <v>19.25</v>
      </c>
    </row>
    <row r="5656" spans="1:10" hidden="1" outlineLevel="1" x14ac:dyDescent="0.2">
      <c r="B5656" s="60" t="s">
        <v>1287</v>
      </c>
      <c r="C5656" s="78">
        <v>1.1000000000000001</v>
      </c>
      <c r="D5656" s="61" t="s">
        <v>196</v>
      </c>
      <c r="E5656" s="79">
        <v>6533.9</v>
      </c>
      <c r="F5656" s="79">
        <v>1176.0999999999999</v>
      </c>
      <c r="G5656" s="79">
        <f t="shared" si="208"/>
        <v>7187.29</v>
      </c>
      <c r="H5656" s="79">
        <f t="shared" si="209"/>
        <v>1293.71</v>
      </c>
    </row>
    <row r="5657" spans="1:10" hidden="1" outlineLevel="1" x14ac:dyDescent="0.2">
      <c r="B5657" s="60" t="s">
        <v>1297</v>
      </c>
      <c r="C5657" s="78">
        <v>8.33</v>
      </c>
      <c r="D5657" s="61" t="s">
        <v>176</v>
      </c>
      <c r="E5657" s="79">
        <v>11.69</v>
      </c>
      <c r="F5657" s="79">
        <v>2.1</v>
      </c>
      <c r="G5657" s="79">
        <f t="shared" si="208"/>
        <v>97.38</v>
      </c>
      <c r="H5657" s="79">
        <f t="shared" si="209"/>
        <v>17.489999999999998</v>
      </c>
    </row>
    <row r="5658" spans="1:10" hidden="1" outlineLevel="1" x14ac:dyDescent="0.2">
      <c r="A5658" s="55"/>
      <c r="B5658" s="77" t="s">
        <v>1210</v>
      </c>
      <c r="C5658" s="78"/>
      <c r="D5658" s="78"/>
      <c r="E5658" s="57"/>
      <c r="F5658" s="57"/>
      <c r="G5658" s="57"/>
      <c r="H5658" s="57"/>
      <c r="I5658" s="58"/>
      <c r="J5658" s="63"/>
    </row>
    <row r="5659" spans="1:10" hidden="1" outlineLevel="1" x14ac:dyDescent="0.2">
      <c r="A5659" s="55"/>
      <c r="B5659" s="89" t="s">
        <v>1298</v>
      </c>
      <c r="C5659" s="78">
        <v>1.67</v>
      </c>
      <c r="D5659" s="61" t="s">
        <v>176</v>
      </c>
      <c r="E5659" s="79">
        <v>952.02823529411762</v>
      </c>
      <c r="F5659" s="79">
        <v>0</v>
      </c>
      <c r="G5659" s="79">
        <f>ROUND((C5659*(E5659)),2)</f>
        <v>1589.89</v>
      </c>
      <c r="H5659" s="79">
        <f>ROUND((C5659*(F5659)),2)</f>
        <v>0</v>
      </c>
      <c r="I5659" s="58"/>
      <c r="J5659" s="63"/>
    </row>
    <row r="5660" spans="1:10" hidden="1" outlineLevel="1" x14ac:dyDescent="0.2">
      <c r="A5660" s="55"/>
      <c r="B5660" s="89" t="s">
        <v>1299</v>
      </c>
      <c r="C5660" s="78">
        <v>8.33</v>
      </c>
      <c r="D5660" s="61" t="s">
        <v>176</v>
      </c>
      <c r="E5660" s="79">
        <v>5.7960453808752019</v>
      </c>
      <c r="F5660" s="79">
        <v>0</v>
      </c>
      <c r="G5660" s="79">
        <f>ROUND((C5660*(E5660)),2)</f>
        <v>48.28</v>
      </c>
      <c r="H5660" s="79">
        <f>ROUND((C5660*(F5660)),2)</f>
        <v>0</v>
      </c>
      <c r="I5660" s="58"/>
      <c r="J5660" s="63"/>
    </row>
    <row r="5661" spans="1:10" hidden="1" outlineLevel="1" x14ac:dyDescent="0.2">
      <c r="A5661" s="62"/>
      <c r="B5661" s="76" t="s">
        <v>174</v>
      </c>
      <c r="C5661" s="78"/>
      <c r="D5661" s="78"/>
      <c r="E5661" s="79"/>
      <c r="F5661" s="79"/>
      <c r="G5661" s="79">
        <f>SUM(G5650:G5660)</f>
        <v>13918.14</v>
      </c>
      <c r="H5661" s="79">
        <f>SUM(H5650:H5660)</f>
        <v>2210.31</v>
      </c>
      <c r="I5661" s="79">
        <f>SUM(G5661:H5661)</f>
        <v>16128.449999999999</v>
      </c>
    </row>
    <row r="5662" spans="1:10" collapsed="1" x14ac:dyDescent="0.2">
      <c r="A5662" s="62"/>
      <c r="C5662" s="78"/>
      <c r="D5662" s="78"/>
      <c r="E5662" s="79"/>
      <c r="F5662" s="79"/>
      <c r="G5662" s="79"/>
      <c r="H5662" s="79"/>
      <c r="I5662" s="79"/>
    </row>
    <row r="5663" spans="1:10" ht="24" x14ac:dyDescent="0.2">
      <c r="A5663" s="71">
        <f>+A5646+0.01</f>
        <v>128.27999999999975</v>
      </c>
      <c r="B5663" s="72" t="s">
        <v>1338</v>
      </c>
      <c r="C5663" s="73">
        <v>1</v>
      </c>
      <c r="D5663" s="73" t="s">
        <v>196</v>
      </c>
      <c r="E5663" s="74"/>
      <c r="F5663" s="74"/>
      <c r="G5663" s="74">
        <f>+G5678/C5665</f>
        <v>13762.529999999999</v>
      </c>
      <c r="H5663" s="74">
        <f>+H5678/C5665</f>
        <v>2182.2399999999998</v>
      </c>
      <c r="I5663" s="75">
        <f>+H5663+G5663</f>
        <v>15944.769999999999</v>
      </c>
      <c r="J5663" s="66" t="s">
        <v>167</v>
      </c>
    </row>
    <row r="5664" spans="1:10" hidden="1" outlineLevel="1" x14ac:dyDescent="0.2">
      <c r="A5664" s="55"/>
      <c r="B5664" s="77" t="s">
        <v>1337</v>
      </c>
      <c r="C5664" s="56"/>
      <c r="D5664" s="56"/>
      <c r="E5664" s="57"/>
      <c r="F5664" s="57"/>
      <c r="G5664" s="57"/>
      <c r="H5664" s="57"/>
      <c r="I5664" s="58"/>
      <c r="J5664" s="63"/>
    </row>
    <row r="5665" spans="1:10" hidden="1" outlineLevel="1" x14ac:dyDescent="0.2">
      <c r="A5665" s="55"/>
      <c r="B5665" s="77" t="s">
        <v>169</v>
      </c>
      <c r="C5665" s="78">
        <v>1</v>
      </c>
      <c r="D5665" s="78" t="s">
        <v>196</v>
      </c>
      <c r="E5665" s="57"/>
      <c r="F5665" s="57"/>
      <c r="G5665" s="57"/>
      <c r="H5665" s="57"/>
      <c r="I5665" s="58"/>
      <c r="J5665" s="63"/>
    </row>
    <row r="5666" spans="1:10" hidden="1" outlineLevel="1" x14ac:dyDescent="0.2">
      <c r="A5666" s="55"/>
      <c r="B5666" s="77" t="s">
        <v>170</v>
      </c>
      <c r="C5666" s="78"/>
      <c r="D5666" s="78"/>
      <c r="E5666" s="57"/>
      <c r="F5666" s="57"/>
      <c r="G5666" s="57"/>
      <c r="H5666" s="57"/>
      <c r="I5666" s="58"/>
      <c r="J5666" s="63"/>
    </row>
    <row r="5667" spans="1:10" hidden="1" outlineLevel="1" x14ac:dyDescent="0.2">
      <c r="B5667" s="60" t="s">
        <v>1304</v>
      </c>
      <c r="C5667" s="78">
        <v>8.33</v>
      </c>
      <c r="D5667" s="61" t="s">
        <v>1291</v>
      </c>
      <c r="E5667" s="79">
        <v>19.07</v>
      </c>
      <c r="F5667" s="79">
        <v>3.43</v>
      </c>
      <c r="G5667" s="79">
        <f t="shared" ref="G5667:G5674" si="210">ROUND((C5667*(E5667)),2)</f>
        <v>158.85</v>
      </c>
      <c r="H5667" s="79">
        <f t="shared" ref="H5667:H5674" si="211">ROUND((C5667*(F5667)),2)</f>
        <v>28.57</v>
      </c>
    </row>
    <row r="5668" spans="1:10" hidden="1" outlineLevel="1" x14ac:dyDescent="0.2">
      <c r="B5668" s="60" t="s">
        <v>1284</v>
      </c>
      <c r="C5668" s="78">
        <v>0.18</v>
      </c>
      <c r="D5668" s="61" t="s">
        <v>519</v>
      </c>
      <c r="E5668" s="79">
        <v>19535.59</v>
      </c>
      <c r="F5668" s="79">
        <v>3516.41</v>
      </c>
      <c r="G5668" s="79">
        <f t="shared" si="210"/>
        <v>3516.41</v>
      </c>
      <c r="H5668" s="79">
        <f t="shared" si="211"/>
        <v>632.95000000000005</v>
      </c>
    </row>
    <row r="5669" spans="1:10" hidden="1" outlineLevel="1" x14ac:dyDescent="0.2">
      <c r="B5669" s="60" t="s">
        <v>1285</v>
      </c>
      <c r="C5669" s="78">
        <v>1.96</v>
      </c>
      <c r="D5669" s="61" t="s">
        <v>563</v>
      </c>
      <c r="E5669" s="79">
        <v>131.36000000000001</v>
      </c>
      <c r="F5669" s="79">
        <v>23.64</v>
      </c>
      <c r="G5669" s="79">
        <f t="shared" si="210"/>
        <v>257.47000000000003</v>
      </c>
      <c r="H5669" s="79">
        <f t="shared" si="211"/>
        <v>46.33</v>
      </c>
    </row>
    <row r="5670" spans="1:10" hidden="1" outlineLevel="1" x14ac:dyDescent="0.2">
      <c r="B5670" s="60" t="s">
        <v>1318</v>
      </c>
      <c r="C5670" s="78">
        <v>0.22</v>
      </c>
      <c r="D5670" s="61" t="s">
        <v>251</v>
      </c>
      <c r="E5670" s="79">
        <v>3281.36</v>
      </c>
      <c r="F5670" s="79">
        <v>590.64</v>
      </c>
      <c r="G5670" s="79">
        <f t="shared" si="210"/>
        <v>721.9</v>
      </c>
      <c r="H5670" s="79">
        <f t="shared" si="211"/>
        <v>129.94</v>
      </c>
    </row>
    <row r="5671" spans="1:10" hidden="1" outlineLevel="1" x14ac:dyDescent="0.2">
      <c r="B5671" s="60" t="s">
        <v>1292</v>
      </c>
      <c r="C5671" s="83">
        <v>5.7000000000000002E-3</v>
      </c>
      <c r="D5671" s="61" t="s">
        <v>158</v>
      </c>
      <c r="E5671" s="79">
        <v>13650</v>
      </c>
      <c r="F5671" s="79">
        <v>2457</v>
      </c>
      <c r="G5671" s="79">
        <f t="shared" si="210"/>
        <v>77.81</v>
      </c>
      <c r="H5671" s="79">
        <f t="shared" si="211"/>
        <v>14</v>
      </c>
    </row>
    <row r="5672" spans="1:10" hidden="1" outlineLevel="1" x14ac:dyDescent="0.2">
      <c r="B5672" s="60" t="s">
        <v>1294</v>
      </c>
      <c r="C5672" s="78">
        <v>12.5</v>
      </c>
      <c r="D5672" s="61" t="s">
        <v>158</v>
      </c>
      <c r="E5672" s="79">
        <v>8.58</v>
      </c>
      <c r="F5672" s="79">
        <v>1.54</v>
      </c>
      <c r="G5672" s="79">
        <f t="shared" si="210"/>
        <v>107.25</v>
      </c>
      <c r="H5672" s="79">
        <f t="shared" si="211"/>
        <v>19.25</v>
      </c>
    </row>
    <row r="5673" spans="1:10" hidden="1" outlineLevel="1" x14ac:dyDescent="0.2">
      <c r="B5673" s="60" t="s">
        <v>1287</v>
      </c>
      <c r="C5673" s="78">
        <v>1.1000000000000001</v>
      </c>
      <c r="D5673" s="61" t="s">
        <v>196</v>
      </c>
      <c r="E5673" s="79">
        <v>6533.9</v>
      </c>
      <c r="F5673" s="79">
        <v>1176.0999999999999</v>
      </c>
      <c r="G5673" s="79">
        <f t="shared" si="210"/>
        <v>7187.29</v>
      </c>
      <c r="H5673" s="79">
        <f t="shared" si="211"/>
        <v>1293.71</v>
      </c>
    </row>
    <row r="5674" spans="1:10" hidden="1" outlineLevel="1" x14ac:dyDescent="0.2">
      <c r="B5674" s="60" t="s">
        <v>1297</v>
      </c>
      <c r="C5674" s="78">
        <v>8.33</v>
      </c>
      <c r="D5674" s="61" t="s">
        <v>176</v>
      </c>
      <c r="E5674" s="79">
        <v>11.69</v>
      </c>
      <c r="F5674" s="79">
        <v>2.1</v>
      </c>
      <c r="G5674" s="79">
        <f t="shared" si="210"/>
        <v>97.38</v>
      </c>
      <c r="H5674" s="79">
        <f t="shared" si="211"/>
        <v>17.489999999999998</v>
      </c>
    </row>
    <row r="5675" spans="1:10" hidden="1" outlineLevel="1" x14ac:dyDescent="0.2">
      <c r="A5675" s="55"/>
      <c r="B5675" s="77" t="s">
        <v>1210</v>
      </c>
      <c r="C5675" s="78"/>
      <c r="D5675" s="78"/>
      <c r="E5675" s="57"/>
      <c r="F5675" s="57"/>
      <c r="G5675" s="57"/>
      <c r="H5675" s="57"/>
      <c r="I5675" s="58"/>
      <c r="J5675" s="63"/>
    </row>
    <row r="5676" spans="1:10" hidden="1" outlineLevel="1" x14ac:dyDescent="0.2">
      <c r="A5676" s="55"/>
      <c r="B5676" s="89" t="s">
        <v>1298</v>
      </c>
      <c r="C5676" s="78">
        <v>1.67</v>
      </c>
      <c r="D5676" s="61" t="s">
        <v>176</v>
      </c>
      <c r="E5676" s="79">
        <v>952.02823529411762</v>
      </c>
      <c r="F5676" s="79">
        <v>0</v>
      </c>
      <c r="G5676" s="79">
        <f>ROUND((C5676*(E5676)),2)</f>
        <v>1589.89</v>
      </c>
      <c r="H5676" s="79">
        <f>ROUND((C5676*(F5676)),2)</f>
        <v>0</v>
      </c>
      <c r="I5676" s="58"/>
      <c r="J5676" s="63"/>
    </row>
    <row r="5677" spans="1:10" hidden="1" outlineLevel="1" x14ac:dyDescent="0.2">
      <c r="A5677" s="55"/>
      <c r="B5677" s="89" t="s">
        <v>1299</v>
      </c>
      <c r="C5677" s="78">
        <v>8.33</v>
      </c>
      <c r="D5677" s="61" t="s">
        <v>176</v>
      </c>
      <c r="E5677" s="79">
        <v>5.7960453808752019</v>
      </c>
      <c r="F5677" s="79">
        <v>0</v>
      </c>
      <c r="G5677" s="79">
        <f>ROUND((C5677*(E5677)),2)</f>
        <v>48.28</v>
      </c>
      <c r="H5677" s="79">
        <f>ROUND((C5677*(F5677)),2)</f>
        <v>0</v>
      </c>
      <c r="I5677" s="58"/>
      <c r="J5677" s="63"/>
    </row>
    <row r="5678" spans="1:10" hidden="1" outlineLevel="1" x14ac:dyDescent="0.2">
      <c r="A5678" s="62"/>
      <c r="B5678" s="76" t="s">
        <v>174</v>
      </c>
      <c r="C5678" s="78"/>
      <c r="D5678" s="78"/>
      <c r="E5678" s="79"/>
      <c r="F5678" s="79"/>
      <c r="G5678" s="79">
        <f>SUM(G5667:G5677)</f>
        <v>13762.529999999999</v>
      </c>
      <c r="H5678" s="79">
        <f>SUM(H5667:H5677)</f>
        <v>2182.2399999999998</v>
      </c>
      <c r="I5678" s="79">
        <f>SUM(G5678:H5678)</f>
        <v>15944.769999999999</v>
      </c>
    </row>
    <row r="5679" spans="1:10" collapsed="1" x14ac:dyDescent="0.2">
      <c r="A5679" s="62"/>
      <c r="C5679" s="78"/>
      <c r="D5679" s="78"/>
      <c r="E5679" s="79"/>
      <c r="F5679" s="79"/>
      <c r="G5679" s="79"/>
      <c r="H5679" s="79"/>
      <c r="I5679" s="79"/>
    </row>
    <row r="5680" spans="1:10" ht="24" x14ac:dyDescent="0.2">
      <c r="A5680" s="71">
        <f>+A5663+0.01</f>
        <v>128.28999999999974</v>
      </c>
      <c r="B5680" s="72" t="s">
        <v>1339</v>
      </c>
      <c r="C5680" s="73">
        <v>1</v>
      </c>
      <c r="D5680" s="73" t="s">
        <v>196</v>
      </c>
      <c r="E5680" s="74"/>
      <c r="F5680" s="74"/>
      <c r="G5680" s="74">
        <f>+G5689/C5682</f>
        <v>14823.869999999999</v>
      </c>
      <c r="H5680" s="74">
        <f>+H5689/C5682</f>
        <v>2668.28</v>
      </c>
      <c r="I5680" s="75">
        <f>+H5680+G5680</f>
        <v>17492.149999999998</v>
      </c>
      <c r="J5680" s="66" t="s">
        <v>167</v>
      </c>
    </row>
    <row r="5681" spans="1:10" hidden="1" outlineLevel="1" x14ac:dyDescent="0.2">
      <c r="A5681" s="55"/>
      <c r="B5681" s="77" t="s">
        <v>1333</v>
      </c>
      <c r="C5681" s="56"/>
      <c r="D5681" s="56"/>
      <c r="E5681" s="57"/>
      <c r="F5681" s="57"/>
      <c r="G5681" s="57"/>
      <c r="H5681" s="57"/>
      <c r="I5681" s="58"/>
      <c r="J5681" s="63"/>
    </row>
    <row r="5682" spans="1:10" hidden="1" outlineLevel="1" x14ac:dyDescent="0.2">
      <c r="A5682" s="55"/>
      <c r="B5682" s="77" t="s">
        <v>169</v>
      </c>
      <c r="C5682" s="78">
        <v>1</v>
      </c>
      <c r="D5682" s="78" t="s">
        <v>196</v>
      </c>
      <c r="E5682" s="57"/>
      <c r="F5682" s="57"/>
      <c r="G5682" s="57"/>
      <c r="H5682" s="57"/>
      <c r="I5682" s="58"/>
      <c r="J5682" s="63"/>
    </row>
    <row r="5683" spans="1:10" hidden="1" outlineLevel="1" x14ac:dyDescent="0.2">
      <c r="A5683" s="55"/>
      <c r="B5683" s="77" t="s">
        <v>170</v>
      </c>
      <c r="C5683" s="78"/>
      <c r="D5683" s="78"/>
      <c r="E5683" s="57"/>
      <c r="F5683" s="57"/>
      <c r="G5683" s="57"/>
      <c r="H5683" s="57"/>
      <c r="I5683" s="58"/>
      <c r="J5683" s="63"/>
    </row>
    <row r="5684" spans="1:10" hidden="1" outlineLevel="1" x14ac:dyDescent="0.2">
      <c r="B5684" s="60" t="s">
        <v>1283</v>
      </c>
      <c r="C5684" s="78">
        <v>1.67</v>
      </c>
      <c r="D5684" s="61" t="s">
        <v>176</v>
      </c>
      <c r="E5684" s="79">
        <v>1690</v>
      </c>
      <c r="F5684" s="79">
        <v>304.2</v>
      </c>
      <c r="G5684" s="79">
        <f>ROUND((C5684*(E5684)),2)</f>
        <v>2822.3</v>
      </c>
      <c r="H5684" s="79">
        <f>ROUND((C5684*(F5684)),2)</f>
        <v>508.01</v>
      </c>
    </row>
    <row r="5685" spans="1:10" hidden="1" outlineLevel="1" x14ac:dyDescent="0.2">
      <c r="B5685" s="60" t="s">
        <v>1307</v>
      </c>
      <c r="C5685" s="78">
        <v>0.18</v>
      </c>
      <c r="D5685" s="61" t="s">
        <v>519</v>
      </c>
      <c r="E5685" s="79">
        <v>21294.07</v>
      </c>
      <c r="F5685" s="79">
        <v>3832.93</v>
      </c>
      <c r="G5685" s="79">
        <f>ROUND((C5685*(E5685)),2)</f>
        <v>3832.93</v>
      </c>
      <c r="H5685" s="79">
        <f>ROUND((C5685*(F5685)),2)</f>
        <v>689.93</v>
      </c>
    </row>
    <row r="5686" spans="1:10" hidden="1" outlineLevel="1" x14ac:dyDescent="0.2">
      <c r="B5686" s="60" t="s">
        <v>1285</v>
      </c>
      <c r="C5686" s="78">
        <v>2.08</v>
      </c>
      <c r="D5686" s="61" t="s">
        <v>563</v>
      </c>
      <c r="E5686" s="79">
        <v>131.36000000000001</v>
      </c>
      <c r="F5686" s="79">
        <v>23.64</v>
      </c>
      <c r="G5686" s="79">
        <f>ROUND((C5686*(E5686)),2)</f>
        <v>273.23</v>
      </c>
      <c r="H5686" s="79">
        <f>ROUND((C5686*(F5686)),2)</f>
        <v>49.17</v>
      </c>
    </row>
    <row r="5687" spans="1:10" hidden="1" outlineLevel="1" x14ac:dyDescent="0.2">
      <c r="B5687" s="60" t="s">
        <v>1318</v>
      </c>
      <c r="C5687" s="78">
        <f>0.013*10*2*0.83</f>
        <v>0.21579999999999999</v>
      </c>
      <c r="D5687" s="61" t="s">
        <v>251</v>
      </c>
      <c r="E5687" s="79">
        <v>3281.36</v>
      </c>
      <c r="F5687" s="79">
        <v>590.64</v>
      </c>
      <c r="G5687" s="79">
        <f>ROUND((C5687*(E5687)),2)</f>
        <v>708.12</v>
      </c>
      <c r="H5687" s="79">
        <f>ROUND((C5687*(F5687)),2)</f>
        <v>127.46</v>
      </c>
    </row>
    <row r="5688" spans="1:10" hidden="1" outlineLevel="1" x14ac:dyDescent="0.2">
      <c r="B5688" s="60" t="s">
        <v>1287</v>
      </c>
      <c r="C5688" s="78">
        <f>1*0.1*1.1*10</f>
        <v>1.1000000000000001</v>
      </c>
      <c r="D5688" s="61" t="s">
        <v>196</v>
      </c>
      <c r="E5688" s="79">
        <v>6533.9</v>
      </c>
      <c r="F5688" s="79">
        <v>1176.0999999999999</v>
      </c>
      <c r="G5688" s="79">
        <f>ROUND((C5688*(E5688)),2)</f>
        <v>7187.29</v>
      </c>
      <c r="H5688" s="79">
        <f>ROUND((C5688*(F5688)),2)</f>
        <v>1293.71</v>
      </c>
    </row>
    <row r="5689" spans="1:10" hidden="1" outlineLevel="1" x14ac:dyDescent="0.2">
      <c r="A5689" s="62"/>
      <c r="B5689" s="76" t="s">
        <v>174</v>
      </c>
      <c r="C5689" s="78"/>
      <c r="D5689" s="78"/>
      <c r="E5689" s="79"/>
      <c r="F5689" s="79"/>
      <c r="G5689" s="79">
        <f>SUM(G5684:G5688)</f>
        <v>14823.869999999999</v>
      </c>
      <c r="H5689" s="79">
        <f>SUM(H5684:H5688)</f>
        <v>2668.28</v>
      </c>
      <c r="I5689" s="79">
        <f>SUM(G5689:H5689)</f>
        <v>17492.149999999998</v>
      </c>
    </row>
    <row r="5690" spans="1:10" collapsed="1" x14ac:dyDescent="0.2">
      <c r="A5690" s="62"/>
      <c r="C5690" s="78"/>
      <c r="D5690" s="78"/>
      <c r="E5690" s="79"/>
      <c r="F5690" s="79"/>
      <c r="G5690" s="79"/>
      <c r="H5690" s="79"/>
      <c r="I5690" s="79"/>
    </row>
    <row r="5691" spans="1:10" ht="24" x14ac:dyDescent="0.2">
      <c r="A5691" s="71">
        <f>+A5680+0.01</f>
        <v>128.29999999999973</v>
      </c>
      <c r="B5691" s="72" t="s">
        <v>1340</v>
      </c>
      <c r="C5691" s="73">
        <v>1</v>
      </c>
      <c r="D5691" s="73" t="s">
        <v>196</v>
      </c>
      <c r="E5691" s="74"/>
      <c r="F5691" s="74"/>
      <c r="G5691" s="74">
        <f>+G5706/C5693</f>
        <v>14313</v>
      </c>
      <c r="H5691" s="74">
        <f>+H5706/C5693</f>
        <v>2281.3199999999997</v>
      </c>
      <c r="I5691" s="75">
        <f>+H5691+G5691</f>
        <v>16594.32</v>
      </c>
      <c r="J5691" s="66" t="s">
        <v>167</v>
      </c>
    </row>
    <row r="5692" spans="1:10" hidden="1" outlineLevel="1" x14ac:dyDescent="0.2">
      <c r="A5692" s="55"/>
      <c r="B5692" s="77" t="s">
        <v>1335</v>
      </c>
      <c r="C5692" s="56"/>
      <c r="D5692" s="56"/>
      <c r="E5692" s="57"/>
      <c r="F5692" s="57"/>
      <c r="G5692" s="57"/>
      <c r="H5692" s="57"/>
      <c r="I5692" s="58"/>
      <c r="J5692" s="63"/>
    </row>
    <row r="5693" spans="1:10" hidden="1" outlineLevel="1" x14ac:dyDescent="0.2">
      <c r="A5693" s="55"/>
      <c r="B5693" s="77" t="s">
        <v>169</v>
      </c>
      <c r="C5693" s="78">
        <v>1</v>
      </c>
      <c r="D5693" s="78" t="s">
        <v>196</v>
      </c>
      <c r="E5693" s="57"/>
      <c r="F5693" s="57"/>
      <c r="G5693" s="57"/>
      <c r="H5693" s="57"/>
      <c r="I5693" s="58"/>
      <c r="J5693" s="63"/>
    </row>
    <row r="5694" spans="1:10" hidden="1" outlineLevel="1" x14ac:dyDescent="0.2">
      <c r="A5694" s="55"/>
      <c r="B5694" s="77" t="s">
        <v>170</v>
      </c>
      <c r="C5694" s="78"/>
      <c r="D5694" s="78"/>
      <c r="E5694" s="57"/>
      <c r="F5694" s="57"/>
      <c r="G5694" s="57"/>
      <c r="H5694" s="57"/>
      <c r="I5694" s="58"/>
      <c r="J5694" s="63"/>
    </row>
    <row r="5695" spans="1:10" hidden="1" outlineLevel="1" x14ac:dyDescent="0.2">
      <c r="B5695" s="60" t="s">
        <v>1290</v>
      </c>
      <c r="C5695" s="78">
        <v>8.33</v>
      </c>
      <c r="D5695" s="61" t="s">
        <v>1291</v>
      </c>
      <c r="E5695" s="79">
        <v>45.19</v>
      </c>
      <c r="F5695" s="79">
        <v>8.1300000000000008</v>
      </c>
      <c r="G5695" s="79">
        <f t="shared" ref="G5695:G5702" si="212">ROUND((C5695*(E5695)),2)</f>
        <v>376.43</v>
      </c>
      <c r="H5695" s="79">
        <f t="shared" ref="H5695:H5702" si="213">ROUND((C5695*(F5695)),2)</f>
        <v>67.72</v>
      </c>
    </row>
    <row r="5696" spans="1:10" hidden="1" outlineLevel="1" x14ac:dyDescent="0.2">
      <c r="B5696" s="60" t="s">
        <v>1307</v>
      </c>
      <c r="C5696" s="78">
        <v>0.18</v>
      </c>
      <c r="D5696" s="61" t="s">
        <v>519</v>
      </c>
      <c r="E5696" s="79">
        <v>21294.07</v>
      </c>
      <c r="F5696" s="79">
        <v>3832.93</v>
      </c>
      <c r="G5696" s="79">
        <f t="shared" si="212"/>
        <v>3832.93</v>
      </c>
      <c r="H5696" s="79">
        <f t="shared" si="213"/>
        <v>689.93</v>
      </c>
    </row>
    <row r="5697" spans="1:10" hidden="1" outlineLevel="1" x14ac:dyDescent="0.2">
      <c r="B5697" s="60" t="s">
        <v>1285</v>
      </c>
      <c r="C5697" s="78">
        <v>2.08</v>
      </c>
      <c r="D5697" s="61" t="s">
        <v>563</v>
      </c>
      <c r="E5697" s="79">
        <v>131.36000000000001</v>
      </c>
      <c r="F5697" s="79">
        <v>23.64</v>
      </c>
      <c r="G5697" s="79">
        <f t="shared" si="212"/>
        <v>273.23</v>
      </c>
      <c r="H5697" s="79">
        <f t="shared" si="213"/>
        <v>49.17</v>
      </c>
    </row>
    <row r="5698" spans="1:10" hidden="1" outlineLevel="1" x14ac:dyDescent="0.2">
      <c r="B5698" s="60" t="s">
        <v>1318</v>
      </c>
      <c r="C5698" s="78">
        <v>0.22</v>
      </c>
      <c r="D5698" s="61" t="s">
        <v>251</v>
      </c>
      <c r="E5698" s="79">
        <v>3281.36</v>
      </c>
      <c r="F5698" s="79">
        <v>590.64</v>
      </c>
      <c r="G5698" s="79">
        <f t="shared" si="212"/>
        <v>721.9</v>
      </c>
      <c r="H5698" s="79">
        <f t="shared" si="213"/>
        <v>129.94</v>
      </c>
    </row>
    <row r="5699" spans="1:10" hidden="1" outlineLevel="1" x14ac:dyDescent="0.2">
      <c r="B5699" s="60" t="s">
        <v>1292</v>
      </c>
      <c r="C5699" s="83">
        <f>0.00069*8.33</f>
        <v>5.7476999999999997E-3</v>
      </c>
      <c r="D5699" s="61" t="s">
        <v>158</v>
      </c>
      <c r="E5699" s="79">
        <v>13650</v>
      </c>
      <c r="F5699" s="79">
        <v>2457</v>
      </c>
      <c r="G5699" s="79">
        <f t="shared" si="212"/>
        <v>78.459999999999994</v>
      </c>
      <c r="H5699" s="79">
        <f t="shared" si="213"/>
        <v>14.12</v>
      </c>
    </row>
    <row r="5700" spans="1:10" hidden="1" outlineLevel="1" x14ac:dyDescent="0.2">
      <c r="B5700" s="60" t="s">
        <v>1294</v>
      </c>
      <c r="C5700" s="78">
        <f>1.5*8.33</f>
        <v>12.495000000000001</v>
      </c>
      <c r="D5700" s="61" t="s">
        <v>158</v>
      </c>
      <c r="E5700" s="79">
        <v>8.58</v>
      </c>
      <c r="F5700" s="79">
        <v>1.54</v>
      </c>
      <c r="G5700" s="79">
        <f t="shared" si="212"/>
        <v>107.21</v>
      </c>
      <c r="H5700" s="79">
        <f t="shared" si="213"/>
        <v>19.239999999999998</v>
      </c>
    </row>
    <row r="5701" spans="1:10" hidden="1" outlineLevel="1" x14ac:dyDescent="0.2">
      <c r="B5701" s="60" t="s">
        <v>1287</v>
      </c>
      <c r="C5701" s="78">
        <f>1*0.1*1.1*10</f>
        <v>1.1000000000000001</v>
      </c>
      <c r="D5701" s="61" t="s">
        <v>196</v>
      </c>
      <c r="E5701" s="79">
        <v>6533.9</v>
      </c>
      <c r="F5701" s="79">
        <v>1176.0999999999999</v>
      </c>
      <c r="G5701" s="79">
        <f t="shared" si="212"/>
        <v>7187.29</v>
      </c>
      <c r="H5701" s="79">
        <f t="shared" si="213"/>
        <v>1293.71</v>
      </c>
    </row>
    <row r="5702" spans="1:10" hidden="1" outlineLevel="1" x14ac:dyDescent="0.2">
      <c r="B5702" s="60" t="s">
        <v>1297</v>
      </c>
      <c r="C5702" s="78">
        <v>8.33</v>
      </c>
      <c r="D5702" s="61" t="s">
        <v>176</v>
      </c>
      <c r="E5702" s="79">
        <v>11.69</v>
      </c>
      <c r="F5702" s="79">
        <v>2.1</v>
      </c>
      <c r="G5702" s="79">
        <f t="shared" si="212"/>
        <v>97.38</v>
      </c>
      <c r="H5702" s="79">
        <f t="shared" si="213"/>
        <v>17.489999999999998</v>
      </c>
    </row>
    <row r="5703" spans="1:10" hidden="1" outlineLevel="1" x14ac:dyDescent="0.2">
      <c r="A5703" s="55"/>
      <c r="B5703" s="77" t="s">
        <v>1210</v>
      </c>
      <c r="C5703" s="78"/>
      <c r="D5703" s="78"/>
      <c r="E5703" s="57"/>
      <c r="F5703" s="57"/>
      <c r="G5703" s="57"/>
      <c r="H5703" s="57"/>
      <c r="I5703" s="58"/>
      <c r="J5703" s="63"/>
    </row>
    <row r="5704" spans="1:10" hidden="1" outlineLevel="1" x14ac:dyDescent="0.2">
      <c r="A5704" s="55"/>
      <c r="B5704" s="89" t="s">
        <v>1298</v>
      </c>
      <c r="C5704" s="78">
        <v>1.67</v>
      </c>
      <c r="D5704" s="61" t="s">
        <v>176</v>
      </c>
      <c r="E5704" s="79">
        <v>952.02823529411762</v>
      </c>
      <c r="F5704" s="79">
        <v>0</v>
      </c>
      <c r="G5704" s="79">
        <f>ROUND((C5704*(E5704)),2)</f>
        <v>1589.89</v>
      </c>
      <c r="H5704" s="79">
        <f>ROUND((C5704*(F5704)),2)</f>
        <v>0</v>
      </c>
      <c r="I5704" s="58"/>
      <c r="J5704" s="63"/>
    </row>
    <row r="5705" spans="1:10" hidden="1" outlineLevel="1" x14ac:dyDescent="0.2">
      <c r="A5705" s="55"/>
      <c r="B5705" s="89" t="s">
        <v>1299</v>
      </c>
      <c r="C5705" s="78">
        <v>8.33</v>
      </c>
      <c r="D5705" s="61" t="s">
        <v>176</v>
      </c>
      <c r="E5705" s="79">
        <v>5.7960453808752019</v>
      </c>
      <c r="F5705" s="79">
        <v>0</v>
      </c>
      <c r="G5705" s="79">
        <f>ROUND((C5705*(E5705)),2)</f>
        <v>48.28</v>
      </c>
      <c r="H5705" s="79">
        <f>ROUND((C5705*(F5705)),2)</f>
        <v>0</v>
      </c>
      <c r="I5705" s="58"/>
      <c r="J5705" s="63"/>
    </row>
    <row r="5706" spans="1:10" hidden="1" outlineLevel="1" x14ac:dyDescent="0.2">
      <c r="A5706" s="62"/>
      <c r="B5706" s="76" t="s">
        <v>174</v>
      </c>
      <c r="C5706" s="78"/>
      <c r="D5706" s="78"/>
      <c r="E5706" s="79"/>
      <c r="F5706" s="79"/>
      <c r="G5706" s="79">
        <f>SUM(G5695:G5705)</f>
        <v>14313</v>
      </c>
      <c r="H5706" s="79">
        <f>SUM(H5695:H5705)</f>
        <v>2281.3199999999997</v>
      </c>
      <c r="I5706" s="79">
        <f>SUM(G5706:H5706)</f>
        <v>16594.32</v>
      </c>
    </row>
    <row r="5707" spans="1:10" collapsed="1" x14ac:dyDescent="0.2">
      <c r="A5707" s="62"/>
      <c r="C5707" s="78"/>
      <c r="D5707" s="78"/>
      <c r="E5707" s="79"/>
      <c r="F5707" s="79"/>
      <c r="G5707" s="79"/>
      <c r="H5707" s="79"/>
      <c r="I5707" s="79"/>
    </row>
    <row r="5708" spans="1:10" ht="24" x14ac:dyDescent="0.2">
      <c r="A5708" s="71">
        <f>+A5691+0.01</f>
        <v>128.30999999999972</v>
      </c>
      <c r="B5708" s="72" t="s">
        <v>1341</v>
      </c>
      <c r="C5708" s="73">
        <v>1</v>
      </c>
      <c r="D5708" s="73" t="s">
        <v>196</v>
      </c>
      <c r="E5708" s="74"/>
      <c r="F5708" s="74"/>
      <c r="G5708" s="74">
        <f>+G5723/C5710</f>
        <v>14250.419999999998</v>
      </c>
      <c r="H5708" s="74">
        <f>+H5723/C5710</f>
        <v>2270.1299999999997</v>
      </c>
      <c r="I5708" s="75">
        <f>+H5708+G5708</f>
        <v>16520.55</v>
      </c>
      <c r="J5708" s="66" t="s">
        <v>167</v>
      </c>
    </row>
    <row r="5709" spans="1:10" hidden="1" outlineLevel="1" x14ac:dyDescent="0.2">
      <c r="A5709" s="55"/>
      <c r="B5709" s="77" t="s">
        <v>1337</v>
      </c>
      <c r="C5709" s="56"/>
      <c r="D5709" s="56"/>
      <c r="E5709" s="57"/>
      <c r="F5709" s="57"/>
      <c r="G5709" s="57"/>
      <c r="H5709" s="57"/>
      <c r="I5709" s="58"/>
      <c r="J5709" s="63"/>
    </row>
    <row r="5710" spans="1:10" hidden="1" outlineLevel="1" x14ac:dyDescent="0.2">
      <c r="A5710" s="55"/>
      <c r="B5710" s="77" t="s">
        <v>169</v>
      </c>
      <c r="C5710" s="78">
        <v>1</v>
      </c>
      <c r="D5710" s="78" t="s">
        <v>196</v>
      </c>
      <c r="E5710" s="57"/>
      <c r="F5710" s="57"/>
      <c r="G5710" s="57"/>
      <c r="H5710" s="57"/>
      <c r="I5710" s="58"/>
      <c r="J5710" s="63"/>
    </row>
    <row r="5711" spans="1:10" hidden="1" outlineLevel="1" x14ac:dyDescent="0.2">
      <c r="A5711" s="55"/>
      <c r="B5711" s="77" t="s">
        <v>170</v>
      </c>
      <c r="C5711" s="78"/>
      <c r="D5711" s="78"/>
      <c r="E5711" s="57"/>
      <c r="F5711" s="57"/>
      <c r="G5711" s="57"/>
      <c r="H5711" s="57"/>
      <c r="I5711" s="58"/>
      <c r="J5711" s="63"/>
    </row>
    <row r="5712" spans="1:10" hidden="1" outlineLevel="1" x14ac:dyDescent="0.2">
      <c r="B5712" s="60" t="s">
        <v>1302</v>
      </c>
      <c r="C5712" s="78">
        <v>8.33</v>
      </c>
      <c r="D5712" s="61" t="s">
        <v>1291</v>
      </c>
      <c r="E5712" s="79">
        <v>37.75</v>
      </c>
      <c r="F5712" s="79">
        <v>6.8</v>
      </c>
      <c r="G5712" s="79">
        <f t="shared" ref="G5712:G5719" si="214">ROUND((C5712*(E5712)),2)</f>
        <v>314.45999999999998</v>
      </c>
      <c r="H5712" s="79">
        <f t="shared" ref="H5712:H5719" si="215">ROUND((C5712*(F5712)),2)</f>
        <v>56.64</v>
      </c>
    </row>
    <row r="5713" spans="1:10" hidden="1" outlineLevel="1" x14ac:dyDescent="0.2">
      <c r="B5713" s="60" t="s">
        <v>1307</v>
      </c>
      <c r="C5713" s="78">
        <v>0.18</v>
      </c>
      <c r="D5713" s="61" t="s">
        <v>519</v>
      </c>
      <c r="E5713" s="79">
        <v>21294.07</v>
      </c>
      <c r="F5713" s="79">
        <v>3832.93</v>
      </c>
      <c r="G5713" s="79">
        <f t="shared" si="214"/>
        <v>3832.93</v>
      </c>
      <c r="H5713" s="79">
        <f t="shared" si="215"/>
        <v>689.93</v>
      </c>
    </row>
    <row r="5714" spans="1:10" hidden="1" outlineLevel="1" x14ac:dyDescent="0.2">
      <c r="B5714" s="60" t="s">
        <v>1285</v>
      </c>
      <c r="C5714" s="78">
        <v>2.08</v>
      </c>
      <c r="D5714" s="61" t="s">
        <v>563</v>
      </c>
      <c r="E5714" s="79">
        <v>131.36000000000001</v>
      </c>
      <c r="F5714" s="79">
        <v>23.64</v>
      </c>
      <c r="G5714" s="79">
        <f t="shared" si="214"/>
        <v>273.23</v>
      </c>
      <c r="H5714" s="79">
        <f t="shared" si="215"/>
        <v>49.17</v>
      </c>
    </row>
    <row r="5715" spans="1:10" hidden="1" outlineLevel="1" x14ac:dyDescent="0.2">
      <c r="B5715" s="60" t="s">
        <v>1318</v>
      </c>
      <c r="C5715" s="78">
        <v>0.22</v>
      </c>
      <c r="D5715" s="61" t="s">
        <v>251</v>
      </c>
      <c r="E5715" s="79">
        <v>3281.36</v>
      </c>
      <c r="F5715" s="79">
        <v>590.64</v>
      </c>
      <c r="G5715" s="79">
        <f t="shared" si="214"/>
        <v>721.9</v>
      </c>
      <c r="H5715" s="79">
        <f t="shared" si="215"/>
        <v>129.94</v>
      </c>
    </row>
    <row r="5716" spans="1:10" hidden="1" outlineLevel="1" x14ac:dyDescent="0.2">
      <c r="B5716" s="60" t="s">
        <v>1292</v>
      </c>
      <c r="C5716" s="83">
        <v>5.7000000000000002E-3</v>
      </c>
      <c r="D5716" s="61" t="s">
        <v>158</v>
      </c>
      <c r="E5716" s="79">
        <v>13650</v>
      </c>
      <c r="F5716" s="79">
        <v>2457</v>
      </c>
      <c r="G5716" s="79">
        <f t="shared" si="214"/>
        <v>77.81</v>
      </c>
      <c r="H5716" s="79">
        <f t="shared" si="215"/>
        <v>14</v>
      </c>
    </row>
    <row r="5717" spans="1:10" hidden="1" outlineLevel="1" x14ac:dyDescent="0.2">
      <c r="B5717" s="60" t="s">
        <v>1294</v>
      </c>
      <c r="C5717" s="78">
        <v>12.5</v>
      </c>
      <c r="D5717" s="61" t="s">
        <v>158</v>
      </c>
      <c r="E5717" s="79">
        <v>8.58</v>
      </c>
      <c r="F5717" s="79">
        <v>1.54</v>
      </c>
      <c r="G5717" s="79">
        <f t="shared" si="214"/>
        <v>107.25</v>
      </c>
      <c r="H5717" s="79">
        <f t="shared" si="215"/>
        <v>19.25</v>
      </c>
    </row>
    <row r="5718" spans="1:10" hidden="1" outlineLevel="1" x14ac:dyDescent="0.2">
      <c r="B5718" s="60" t="s">
        <v>1287</v>
      </c>
      <c r="C5718" s="78">
        <v>1.1000000000000001</v>
      </c>
      <c r="D5718" s="61" t="s">
        <v>196</v>
      </c>
      <c r="E5718" s="79">
        <v>6533.9</v>
      </c>
      <c r="F5718" s="79">
        <v>1176.0999999999999</v>
      </c>
      <c r="G5718" s="79">
        <f t="shared" si="214"/>
        <v>7187.29</v>
      </c>
      <c r="H5718" s="79">
        <f t="shared" si="215"/>
        <v>1293.71</v>
      </c>
    </row>
    <row r="5719" spans="1:10" hidden="1" outlineLevel="1" x14ac:dyDescent="0.2">
      <c r="B5719" s="60" t="s">
        <v>1297</v>
      </c>
      <c r="C5719" s="78">
        <v>8.33</v>
      </c>
      <c r="D5719" s="61" t="s">
        <v>176</v>
      </c>
      <c r="E5719" s="79">
        <v>11.69</v>
      </c>
      <c r="F5719" s="79">
        <v>2.1</v>
      </c>
      <c r="G5719" s="79">
        <f t="shared" si="214"/>
        <v>97.38</v>
      </c>
      <c r="H5719" s="79">
        <f t="shared" si="215"/>
        <v>17.489999999999998</v>
      </c>
    </row>
    <row r="5720" spans="1:10" hidden="1" outlineLevel="1" x14ac:dyDescent="0.2">
      <c r="A5720" s="55"/>
      <c r="B5720" s="77" t="s">
        <v>1210</v>
      </c>
      <c r="C5720" s="78"/>
      <c r="D5720" s="78"/>
      <c r="E5720" s="57"/>
      <c r="F5720" s="57"/>
      <c r="G5720" s="57"/>
      <c r="H5720" s="57"/>
      <c r="I5720" s="58"/>
      <c r="J5720" s="63"/>
    </row>
    <row r="5721" spans="1:10" hidden="1" outlineLevel="1" x14ac:dyDescent="0.2">
      <c r="A5721" s="55"/>
      <c r="B5721" s="89" t="s">
        <v>1298</v>
      </c>
      <c r="C5721" s="78">
        <v>1.67</v>
      </c>
      <c r="D5721" s="61" t="s">
        <v>176</v>
      </c>
      <c r="E5721" s="79">
        <v>952.02823529411762</v>
      </c>
      <c r="F5721" s="79">
        <v>0</v>
      </c>
      <c r="G5721" s="79">
        <f>ROUND((C5721*(E5721)),2)</f>
        <v>1589.89</v>
      </c>
      <c r="H5721" s="79">
        <f>ROUND((C5721*(F5721)),2)</f>
        <v>0</v>
      </c>
      <c r="I5721" s="58"/>
      <c r="J5721" s="63"/>
    </row>
    <row r="5722" spans="1:10" hidden="1" outlineLevel="1" x14ac:dyDescent="0.2">
      <c r="A5722" s="55"/>
      <c r="B5722" s="89" t="s">
        <v>1299</v>
      </c>
      <c r="C5722" s="78">
        <v>8.33</v>
      </c>
      <c r="D5722" s="61" t="s">
        <v>176</v>
      </c>
      <c r="E5722" s="79">
        <v>5.7960453808752019</v>
      </c>
      <c r="F5722" s="79">
        <v>0</v>
      </c>
      <c r="G5722" s="79">
        <f>ROUND((C5722*(E5722)),2)</f>
        <v>48.28</v>
      </c>
      <c r="H5722" s="79">
        <f>ROUND((C5722*(F5722)),2)</f>
        <v>0</v>
      </c>
      <c r="I5722" s="58"/>
      <c r="J5722" s="63"/>
    </row>
    <row r="5723" spans="1:10" hidden="1" outlineLevel="1" x14ac:dyDescent="0.2">
      <c r="A5723" s="62"/>
      <c r="B5723" s="76" t="s">
        <v>174</v>
      </c>
      <c r="C5723" s="78"/>
      <c r="D5723" s="78"/>
      <c r="E5723" s="79"/>
      <c r="F5723" s="79"/>
      <c r="G5723" s="79">
        <f>SUM(G5712:G5722)</f>
        <v>14250.419999999998</v>
      </c>
      <c r="H5723" s="79">
        <f>SUM(H5712:H5722)</f>
        <v>2270.1299999999997</v>
      </c>
      <c r="I5723" s="79">
        <f>SUM(G5723:H5723)</f>
        <v>16520.55</v>
      </c>
    </row>
    <row r="5724" spans="1:10" collapsed="1" x14ac:dyDescent="0.2">
      <c r="A5724" s="62"/>
      <c r="C5724" s="78"/>
      <c r="D5724" s="78"/>
      <c r="E5724" s="79"/>
      <c r="F5724" s="79"/>
      <c r="G5724" s="79"/>
      <c r="H5724" s="79"/>
      <c r="I5724" s="79"/>
    </row>
    <row r="5725" spans="1:10" ht="24" x14ac:dyDescent="0.2">
      <c r="A5725" s="71">
        <f>+A5708+0.01</f>
        <v>128.31999999999971</v>
      </c>
      <c r="B5725" s="72" t="s">
        <v>1342</v>
      </c>
      <c r="C5725" s="73">
        <v>1</v>
      </c>
      <c r="D5725" s="73" t="s">
        <v>196</v>
      </c>
      <c r="E5725" s="74"/>
      <c r="F5725" s="74"/>
      <c r="G5725" s="74">
        <f>+G5740/C5727</f>
        <v>14094.81</v>
      </c>
      <c r="H5725" s="74">
        <f>+H5740/C5727</f>
        <v>2242.0599999999995</v>
      </c>
      <c r="I5725" s="75">
        <f>+H5725+G5725</f>
        <v>16336.869999999999</v>
      </c>
      <c r="J5725" s="66" t="s">
        <v>167</v>
      </c>
    </row>
    <row r="5726" spans="1:10" hidden="1" outlineLevel="1" x14ac:dyDescent="0.2">
      <c r="A5726" s="55"/>
      <c r="B5726" s="77" t="s">
        <v>1337</v>
      </c>
      <c r="C5726" s="56"/>
      <c r="D5726" s="56"/>
      <c r="E5726" s="57"/>
      <c r="F5726" s="57"/>
      <c r="G5726" s="57"/>
      <c r="H5726" s="57"/>
      <c r="I5726" s="58"/>
      <c r="J5726" s="63"/>
    </row>
    <row r="5727" spans="1:10" hidden="1" outlineLevel="1" x14ac:dyDescent="0.2">
      <c r="A5727" s="55"/>
      <c r="B5727" s="77" t="s">
        <v>169</v>
      </c>
      <c r="C5727" s="78">
        <v>1</v>
      </c>
      <c r="D5727" s="78" t="s">
        <v>196</v>
      </c>
      <c r="E5727" s="57"/>
      <c r="F5727" s="57"/>
      <c r="G5727" s="57"/>
      <c r="H5727" s="57"/>
      <c r="I5727" s="58"/>
      <c r="J5727" s="63"/>
    </row>
    <row r="5728" spans="1:10" hidden="1" outlineLevel="1" x14ac:dyDescent="0.2">
      <c r="A5728" s="55"/>
      <c r="B5728" s="77" t="s">
        <v>170</v>
      </c>
      <c r="C5728" s="78"/>
      <c r="D5728" s="78"/>
      <c r="E5728" s="57"/>
      <c r="F5728" s="57"/>
      <c r="G5728" s="57"/>
      <c r="H5728" s="57"/>
      <c r="I5728" s="58"/>
      <c r="J5728" s="63"/>
    </row>
    <row r="5729" spans="1:10" hidden="1" outlineLevel="1" x14ac:dyDescent="0.2">
      <c r="B5729" s="60" t="s">
        <v>1304</v>
      </c>
      <c r="C5729" s="78">
        <v>8.33</v>
      </c>
      <c r="D5729" s="61" t="s">
        <v>1291</v>
      </c>
      <c r="E5729" s="79">
        <v>19.07</v>
      </c>
      <c r="F5729" s="79">
        <v>3.43</v>
      </c>
      <c r="G5729" s="79">
        <f t="shared" ref="G5729:G5736" si="216">ROUND((C5729*(E5729)),2)</f>
        <v>158.85</v>
      </c>
      <c r="H5729" s="79">
        <f t="shared" ref="H5729:H5736" si="217">ROUND((C5729*(F5729)),2)</f>
        <v>28.57</v>
      </c>
    </row>
    <row r="5730" spans="1:10" hidden="1" outlineLevel="1" x14ac:dyDescent="0.2">
      <c r="B5730" s="60" t="s">
        <v>1307</v>
      </c>
      <c r="C5730" s="78">
        <v>0.18</v>
      </c>
      <c r="D5730" s="61" t="s">
        <v>519</v>
      </c>
      <c r="E5730" s="79">
        <v>21294.07</v>
      </c>
      <c r="F5730" s="79">
        <v>3832.93</v>
      </c>
      <c r="G5730" s="79">
        <f t="shared" si="216"/>
        <v>3832.93</v>
      </c>
      <c r="H5730" s="79">
        <f t="shared" si="217"/>
        <v>689.93</v>
      </c>
    </row>
    <row r="5731" spans="1:10" hidden="1" outlineLevel="1" x14ac:dyDescent="0.2">
      <c r="B5731" s="60" t="s">
        <v>1285</v>
      </c>
      <c r="C5731" s="78">
        <v>2.08</v>
      </c>
      <c r="D5731" s="61" t="s">
        <v>563</v>
      </c>
      <c r="E5731" s="79">
        <v>131.36000000000001</v>
      </c>
      <c r="F5731" s="79">
        <v>23.64</v>
      </c>
      <c r="G5731" s="79">
        <f t="shared" si="216"/>
        <v>273.23</v>
      </c>
      <c r="H5731" s="79">
        <f t="shared" si="217"/>
        <v>49.17</v>
      </c>
    </row>
    <row r="5732" spans="1:10" hidden="1" outlineLevel="1" x14ac:dyDescent="0.2">
      <c r="B5732" s="60" t="s">
        <v>1318</v>
      </c>
      <c r="C5732" s="78">
        <v>0.22</v>
      </c>
      <c r="D5732" s="61" t="s">
        <v>251</v>
      </c>
      <c r="E5732" s="79">
        <v>3281.36</v>
      </c>
      <c r="F5732" s="79">
        <v>590.64</v>
      </c>
      <c r="G5732" s="79">
        <f t="shared" si="216"/>
        <v>721.9</v>
      </c>
      <c r="H5732" s="79">
        <f t="shared" si="217"/>
        <v>129.94</v>
      </c>
    </row>
    <row r="5733" spans="1:10" hidden="1" outlineLevel="1" x14ac:dyDescent="0.2">
      <c r="B5733" s="60" t="s">
        <v>1292</v>
      </c>
      <c r="C5733" s="83">
        <v>5.7000000000000002E-3</v>
      </c>
      <c r="D5733" s="61" t="s">
        <v>158</v>
      </c>
      <c r="E5733" s="79">
        <v>13650</v>
      </c>
      <c r="F5733" s="79">
        <v>2457</v>
      </c>
      <c r="G5733" s="79">
        <f t="shared" si="216"/>
        <v>77.81</v>
      </c>
      <c r="H5733" s="79">
        <f t="shared" si="217"/>
        <v>14</v>
      </c>
    </row>
    <row r="5734" spans="1:10" hidden="1" outlineLevel="1" x14ac:dyDescent="0.2">
      <c r="B5734" s="60" t="s">
        <v>1294</v>
      </c>
      <c r="C5734" s="78">
        <v>12.5</v>
      </c>
      <c r="D5734" s="61" t="s">
        <v>158</v>
      </c>
      <c r="E5734" s="79">
        <v>8.58</v>
      </c>
      <c r="F5734" s="79">
        <v>1.54</v>
      </c>
      <c r="G5734" s="79">
        <f t="shared" si="216"/>
        <v>107.25</v>
      </c>
      <c r="H5734" s="79">
        <f t="shared" si="217"/>
        <v>19.25</v>
      </c>
    </row>
    <row r="5735" spans="1:10" hidden="1" outlineLevel="1" x14ac:dyDescent="0.2">
      <c r="B5735" s="60" t="s">
        <v>1287</v>
      </c>
      <c r="C5735" s="78">
        <v>1.1000000000000001</v>
      </c>
      <c r="D5735" s="61" t="s">
        <v>196</v>
      </c>
      <c r="E5735" s="79">
        <v>6533.9</v>
      </c>
      <c r="F5735" s="79">
        <v>1176.0999999999999</v>
      </c>
      <c r="G5735" s="79">
        <f t="shared" si="216"/>
        <v>7187.29</v>
      </c>
      <c r="H5735" s="79">
        <f t="shared" si="217"/>
        <v>1293.71</v>
      </c>
    </row>
    <row r="5736" spans="1:10" hidden="1" outlineLevel="1" x14ac:dyDescent="0.2">
      <c r="B5736" s="60" t="s">
        <v>1297</v>
      </c>
      <c r="C5736" s="78">
        <v>8.33</v>
      </c>
      <c r="D5736" s="61" t="s">
        <v>176</v>
      </c>
      <c r="E5736" s="79">
        <v>11.69</v>
      </c>
      <c r="F5736" s="79">
        <v>2.1</v>
      </c>
      <c r="G5736" s="79">
        <f t="shared" si="216"/>
        <v>97.38</v>
      </c>
      <c r="H5736" s="79">
        <f t="shared" si="217"/>
        <v>17.489999999999998</v>
      </c>
    </row>
    <row r="5737" spans="1:10" hidden="1" outlineLevel="1" x14ac:dyDescent="0.2">
      <c r="A5737" s="55"/>
      <c r="B5737" s="77" t="s">
        <v>1210</v>
      </c>
      <c r="C5737" s="78"/>
      <c r="D5737" s="78"/>
      <c r="E5737" s="57"/>
      <c r="F5737" s="57"/>
      <c r="G5737" s="57"/>
      <c r="H5737" s="57"/>
      <c r="I5737" s="58"/>
      <c r="J5737" s="63"/>
    </row>
    <row r="5738" spans="1:10" hidden="1" outlineLevel="1" x14ac:dyDescent="0.2">
      <c r="A5738" s="55"/>
      <c r="B5738" s="89" t="s">
        <v>1298</v>
      </c>
      <c r="C5738" s="78">
        <v>1.67</v>
      </c>
      <c r="D5738" s="61" t="s">
        <v>176</v>
      </c>
      <c r="E5738" s="79">
        <v>952.02823529411762</v>
      </c>
      <c r="F5738" s="79">
        <v>0</v>
      </c>
      <c r="G5738" s="79">
        <f>ROUND((C5738*(E5738)),2)</f>
        <v>1589.89</v>
      </c>
      <c r="H5738" s="79">
        <f>ROUND((C5738*(F5738)),2)</f>
        <v>0</v>
      </c>
      <c r="I5738" s="58"/>
      <c r="J5738" s="63"/>
    </row>
    <row r="5739" spans="1:10" hidden="1" outlineLevel="1" x14ac:dyDescent="0.2">
      <c r="A5739" s="55"/>
      <c r="B5739" s="89" t="s">
        <v>1299</v>
      </c>
      <c r="C5739" s="78">
        <v>8.33</v>
      </c>
      <c r="D5739" s="61" t="s">
        <v>176</v>
      </c>
      <c r="E5739" s="79">
        <v>5.7960453808752019</v>
      </c>
      <c r="F5739" s="79">
        <v>0</v>
      </c>
      <c r="G5739" s="79">
        <f>ROUND((C5739*(E5739)),2)</f>
        <v>48.28</v>
      </c>
      <c r="H5739" s="79">
        <f>ROUND((C5739*(F5739)),2)</f>
        <v>0</v>
      </c>
      <c r="I5739" s="58"/>
      <c r="J5739" s="63"/>
    </row>
    <row r="5740" spans="1:10" hidden="1" outlineLevel="1" x14ac:dyDescent="0.2">
      <c r="A5740" s="62"/>
      <c r="B5740" s="76" t="s">
        <v>174</v>
      </c>
      <c r="C5740" s="78"/>
      <c r="D5740" s="78"/>
      <c r="E5740" s="79"/>
      <c r="F5740" s="79"/>
      <c r="G5740" s="79">
        <f>SUM(G5729:G5739)</f>
        <v>14094.81</v>
      </c>
      <c r="H5740" s="79">
        <f>SUM(H5729:H5739)</f>
        <v>2242.0599999999995</v>
      </c>
      <c r="I5740" s="79">
        <f>SUM(G5740:H5740)</f>
        <v>16336.869999999999</v>
      </c>
    </row>
    <row r="5741" spans="1:10" collapsed="1" x14ac:dyDescent="0.2"/>
    <row r="5742" spans="1:10" ht="24" x14ac:dyDescent="0.2">
      <c r="A5742" s="71">
        <f>+A5725+0.01</f>
        <v>128.3299999999997</v>
      </c>
      <c r="B5742" s="72" t="s">
        <v>1343</v>
      </c>
      <c r="C5742" s="73">
        <v>1</v>
      </c>
      <c r="D5742" s="73" t="s">
        <v>196</v>
      </c>
      <c r="E5742" s="74"/>
      <c r="F5742" s="74"/>
      <c r="G5742" s="74">
        <f>+G5751/C5744</f>
        <v>14864.42</v>
      </c>
      <c r="H5742" s="74">
        <f>+H5751/C5744</f>
        <v>2675.57</v>
      </c>
      <c r="I5742" s="75">
        <f>+H5742+G5742</f>
        <v>17539.990000000002</v>
      </c>
      <c r="J5742" s="66" t="s">
        <v>167</v>
      </c>
    </row>
    <row r="5743" spans="1:10" hidden="1" outlineLevel="1" x14ac:dyDescent="0.2">
      <c r="A5743" s="55"/>
      <c r="B5743" s="77" t="s">
        <v>1333</v>
      </c>
      <c r="C5743" s="56"/>
      <c r="D5743" s="56"/>
      <c r="E5743" s="57"/>
      <c r="F5743" s="57"/>
      <c r="G5743" s="57"/>
      <c r="H5743" s="57"/>
      <c r="I5743" s="58"/>
      <c r="J5743" s="63"/>
    </row>
    <row r="5744" spans="1:10" hidden="1" outlineLevel="1" x14ac:dyDescent="0.2">
      <c r="A5744" s="55"/>
      <c r="B5744" s="77" t="s">
        <v>169</v>
      </c>
      <c r="C5744" s="78">
        <v>1</v>
      </c>
      <c r="D5744" s="78" t="s">
        <v>196</v>
      </c>
      <c r="E5744" s="57"/>
      <c r="F5744" s="57"/>
      <c r="G5744" s="57"/>
      <c r="H5744" s="57"/>
      <c r="I5744" s="58"/>
      <c r="J5744" s="63"/>
    </row>
    <row r="5745" spans="1:10" hidden="1" outlineLevel="1" x14ac:dyDescent="0.2">
      <c r="A5745" s="55"/>
      <c r="B5745" s="77" t="s">
        <v>170</v>
      </c>
      <c r="C5745" s="78"/>
      <c r="D5745" s="78"/>
      <c r="E5745" s="57"/>
      <c r="F5745" s="57"/>
      <c r="G5745" s="57"/>
      <c r="H5745" s="57"/>
      <c r="I5745" s="58"/>
      <c r="J5745" s="63"/>
    </row>
    <row r="5746" spans="1:10" hidden="1" outlineLevel="1" x14ac:dyDescent="0.2">
      <c r="B5746" s="60" t="s">
        <v>1283</v>
      </c>
      <c r="C5746" s="78">
        <v>1.67</v>
      </c>
      <c r="D5746" s="61" t="s">
        <v>176</v>
      </c>
      <c r="E5746" s="79">
        <v>1690</v>
      </c>
      <c r="F5746" s="79">
        <v>304.2</v>
      </c>
      <c r="G5746" s="79">
        <f>ROUND((C5746*(E5746)),2)</f>
        <v>2822.3</v>
      </c>
      <c r="H5746" s="79">
        <f>ROUND((C5746*(F5746)),2)</f>
        <v>508.01</v>
      </c>
    </row>
    <row r="5747" spans="1:10" hidden="1" outlineLevel="1" x14ac:dyDescent="0.2">
      <c r="B5747" s="60" t="s">
        <v>1312</v>
      </c>
      <c r="C5747" s="78">
        <v>0.18</v>
      </c>
      <c r="D5747" s="61" t="s">
        <v>519</v>
      </c>
      <c r="E5747" s="79">
        <v>21402.54</v>
      </c>
      <c r="F5747" s="79">
        <v>3852.46</v>
      </c>
      <c r="G5747" s="79">
        <f>ROUND((C5747*(E5747)),2)</f>
        <v>3852.46</v>
      </c>
      <c r="H5747" s="79">
        <f>ROUND((C5747*(F5747)),2)</f>
        <v>693.44</v>
      </c>
    </row>
    <row r="5748" spans="1:10" hidden="1" outlineLevel="1" x14ac:dyDescent="0.2">
      <c r="B5748" s="60" t="s">
        <v>1285</v>
      </c>
      <c r="C5748" s="78">
        <v>2.2400000000000002</v>
      </c>
      <c r="D5748" s="61" t="s">
        <v>563</v>
      </c>
      <c r="E5748" s="79">
        <v>131.36000000000001</v>
      </c>
      <c r="F5748" s="79">
        <v>23.64</v>
      </c>
      <c r="G5748" s="79">
        <f>ROUND((C5748*(E5748)),2)</f>
        <v>294.25</v>
      </c>
      <c r="H5748" s="79">
        <f>ROUND((C5748*(F5748)),2)</f>
        <v>52.95</v>
      </c>
    </row>
    <row r="5749" spans="1:10" hidden="1" outlineLevel="1" x14ac:dyDescent="0.2">
      <c r="B5749" s="60" t="s">
        <v>1318</v>
      </c>
      <c r="C5749" s="78">
        <f>0.013*10*2*0.83</f>
        <v>0.21579999999999999</v>
      </c>
      <c r="D5749" s="61" t="s">
        <v>251</v>
      </c>
      <c r="E5749" s="79">
        <v>3281.36</v>
      </c>
      <c r="F5749" s="79">
        <v>590.64</v>
      </c>
      <c r="G5749" s="79">
        <f>ROUND((C5749*(E5749)),2)</f>
        <v>708.12</v>
      </c>
      <c r="H5749" s="79">
        <f>ROUND((C5749*(F5749)),2)</f>
        <v>127.46</v>
      </c>
    </row>
    <row r="5750" spans="1:10" hidden="1" outlineLevel="1" x14ac:dyDescent="0.2">
      <c r="B5750" s="60" t="s">
        <v>1287</v>
      </c>
      <c r="C5750" s="78">
        <f>1*0.1*1.1*10</f>
        <v>1.1000000000000001</v>
      </c>
      <c r="D5750" s="61" t="s">
        <v>196</v>
      </c>
      <c r="E5750" s="79">
        <v>6533.9</v>
      </c>
      <c r="F5750" s="79">
        <v>1176.0999999999999</v>
      </c>
      <c r="G5750" s="79">
        <f>ROUND((C5750*(E5750)),2)</f>
        <v>7187.29</v>
      </c>
      <c r="H5750" s="79">
        <f>ROUND((C5750*(F5750)),2)</f>
        <v>1293.71</v>
      </c>
    </row>
    <row r="5751" spans="1:10" hidden="1" outlineLevel="1" x14ac:dyDescent="0.2">
      <c r="A5751" s="62"/>
      <c r="B5751" s="76" t="s">
        <v>174</v>
      </c>
      <c r="C5751" s="78"/>
      <c r="D5751" s="78"/>
      <c r="E5751" s="79"/>
      <c r="F5751" s="79"/>
      <c r="G5751" s="79">
        <f>SUM(G5746:G5750)</f>
        <v>14864.42</v>
      </c>
      <c r="H5751" s="79">
        <f>SUM(H5746:H5750)</f>
        <v>2675.57</v>
      </c>
      <c r="I5751" s="79">
        <f>SUM(G5751:H5751)</f>
        <v>17539.990000000002</v>
      </c>
    </row>
    <row r="5752" spans="1:10" collapsed="1" x14ac:dyDescent="0.2">
      <c r="A5752" s="62"/>
      <c r="C5752" s="78"/>
      <c r="D5752" s="78"/>
      <c r="E5752" s="79"/>
      <c r="F5752" s="79"/>
      <c r="G5752" s="79"/>
      <c r="H5752" s="79"/>
      <c r="I5752" s="79"/>
    </row>
    <row r="5753" spans="1:10" ht="24" x14ac:dyDescent="0.2">
      <c r="A5753" s="71">
        <f>+A5742+0.01</f>
        <v>128.33999999999969</v>
      </c>
      <c r="B5753" s="72" t="s">
        <v>1344</v>
      </c>
      <c r="C5753" s="73">
        <v>1</v>
      </c>
      <c r="D5753" s="73" t="s">
        <v>196</v>
      </c>
      <c r="E5753" s="74"/>
      <c r="F5753" s="74"/>
      <c r="G5753" s="74">
        <f>+G5768/C5755</f>
        <v>14353.55</v>
      </c>
      <c r="H5753" s="74">
        <f>+H5768/C5755</f>
        <v>2288.61</v>
      </c>
      <c r="I5753" s="75">
        <f>+H5753+G5753</f>
        <v>16642.16</v>
      </c>
      <c r="J5753" s="66" t="s">
        <v>167</v>
      </c>
    </row>
    <row r="5754" spans="1:10" hidden="1" outlineLevel="1" x14ac:dyDescent="0.2">
      <c r="A5754" s="55"/>
      <c r="B5754" s="77" t="s">
        <v>1335</v>
      </c>
      <c r="C5754" s="56"/>
      <c r="D5754" s="56"/>
      <c r="E5754" s="57"/>
      <c r="F5754" s="57"/>
      <c r="G5754" s="57"/>
      <c r="H5754" s="57"/>
      <c r="I5754" s="58"/>
      <c r="J5754" s="63"/>
    </row>
    <row r="5755" spans="1:10" hidden="1" outlineLevel="1" x14ac:dyDescent="0.2">
      <c r="A5755" s="55"/>
      <c r="B5755" s="77" t="s">
        <v>169</v>
      </c>
      <c r="C5755" s="78">
        <v>1</v>
      </c>
      <c r="D5755" s="78" t="s">
        <v>196</v>
      </c>
      <c r="E5755" s="57"/>
      <c r="F5755" s="57"/>
      <c r="G5755" s="57"/>
      <c r="H5755" s="57"/>
      <c r="I5755" s="58"/>
      <c r="J5755" s="63"/>
    </row>
    <row r="5756" spans="1:10" hidden="1" outlineLevel="1" x14ac:dyDescent="0.2">
      <c r="A5756" s="55"/>
      <c r="B5756" s="77" t="s">
        <v>170</v>
      </c>
      <c r="C5756" s="78"/>
      <c r="D5756" s="78"/>
      <c r="E5756" s="57"/>
      <c r="F5756" s="57"/>
      <c r="G5756" s="57"/>
      <c r="H5756" s="57"/>
      <c r="I5756" s="58"/>
      <c r="J5756" s="63"/>
    </row>
    <row r="5757" spans="1:10" hidden="1" outlineLevel="1" x14ac:dyDescent="0.2">
      <c r="B5757" s="60" t="s">
        <v>1290</v>
      </c>
      <c r="C5757" s="78">
        <v>8.33</v>
      </c>
      <c r="D5757" s="61" t="s">
        <v>1291</v>
      </c>
      <c r="E5757" s="79">
        <v>45.19</v>
      </c>
      <c r="F5757" s="79">
        <v>8.1300000000000008</v>
      </c>
      <c r="G5757" s="79">
        <f t="shared" ref="G5757:G5764" si="218">ROUND((C5757*(E5757)),2)</f>
        <v>376.43</v>
      </c>
      <c r="H5757" s="79">
        <f t="shared" ref="H5757:H5764" si="219">ROUND((C5757*(F5757)),2)</f>
        <v>67.72</v>
      </c>
    </row>
    <row r="5758" spans="1:10" hidden="1" outlineLevel="1" x14ac:dyDescent="0.2">
      <c r="B5758" s="60" t="s">
        <v>1312</v>
      </c>
      <c r="C5758" s="78">
        <v>0.18</v>
      </c>
      <c r="D5758" s="61" t="s">
        <v>519</v>
      </c>
      <c r="E5758" s="79">
        <v>21402.54</v>
      </c>
      <c r="F5758" s="79">
        <v>3852.46</v>
      </c>
      <c r="G5758" s="79">
        <f t="shared" si="218"/>
        <v>3852.46</v>
      </c>
      <c r="H5758" s="79">
        <f t="shared" si="219"/>
        <v>693.44</v>
      </c>
    </row>
    <row r="5759" spans="1:10" hidden="1" outlineLevel="1" x14ac:dyDescent="0.2">
      <c r="B5759" s="60" t="s">
        <v>1285</v>
      </c>
      <c r="C5759" s="78">
        <v>2.2400000000000002</v>
      </c>
      <c r="D5759" s="61" t="s">
        <v>563</v>
      </c>
      <c r="E5759" s="79">
        <v>131.36000000000001</v>
      </c>
      <c r="F5759" s="79">
        <v>23.64</v>
      </c>
      <c r="G5759" s="79">
        <f t="shared" si="218"/>
        <v>294.25</v>
      </c>
      <c r="H5759" s="79">
        <f t="shared" si="219"/>
        <v>52.95</v>
      </c>
    </row>
    <row r="5760" spans="1:10" hidden="1" outlineLevel="1" x14ac:dyDescent="0.2">
      <c r="B5760" s="60" t="s">
        <v>1318</v>
      </c>
      <c r="C5760" s="78">
        <v>0.22</v>
      </c>
      <c r="D5760" s="61" t="s">
        <v>251</v>
      </c>
      <c r="E5760" s="79">
        <v>3281.36</v>
      </c>
      <c r="F5760" s="79">
        <v>590.64</v>
      </c>
      <c r="G5760" s="79">
        <f t="shared" si="218"/>
        <v>721.9</v>
      </c>
      <c r="H5760" s="79">
        <f t="shared" si="219"/>
        <v>129.94</v>
      </c>
    </row>
    <row r="5761" spans="1:10" hidden="1" outlineLevel="1" x14ac:dyDescent="0.2">
      <c r="B5761" s="60" t="s">
        <v>1292</v>
      </c>
      <c r="C5761" s="83">
        <f>0.00069*8.33</f>
        <v>5.7476999999999997E-3</v>
      </c>
      <c r="D5761" s="61" t="s">
        <v>158</v>
      </c>
      <c r="E5761" s="79">
        <v>13650</v>
      </c>
      <c r="F5761" s="79">
        <v>2457</v>
      </c>
      <c r="G5761" s="79">
        <f t="shared" si="218"/>
        <v>78.459999999999994</v>
      </c>
      <c r="H5761" s="79">
        <f t="shared" si="219"/>
        <v>14.12</v>
      </c>
    </row>
    <row r="5762" spans="1:10" hidden="1" outlineLevel="1" x14ac:dyDescent="0.2">
      <c r="B5762" s="60" t="s">
        <v>1294</v>
      </c>
      <c r="C5762" s="78">
        <f>1.5*8.33</f>
        <v>12.495000000000001</v>
      </c>
      <c r="D5762" s="61" t="s">
        <v>158</v>
      </c>
      <c r="E5762" s="79">
        <v>8.58</v>
      </c>
      <c r="F5762" s="79">
        <v>1.54</v>
      </c>
      <c r="G5762" s="79">
        <f t="shared" si="218"/>
        <v>107.21</v>
      </c>
      <c r="H5762" s="79">
        <f t="shared" si="219"/>
        <v>19.239999999999998</v>
      </c>
    </row>
    <row r="5763" spans="1:10" hidden="1" outlineLevel="1" x14ac:dyDescent="0.2">
      <c r="B5763" s="60" t="s">
        <v>1287</v>
      </c>
      <c r="C5763" s="78">
        <f>1*0.1*1.1*10</f>
        <v>1.1000000000000001</v>
      </c>
      <c r="D5763" s="61" t="s">
        <v>196</v>
      </c>
      <c r="E5763" s="79">
        <v>6533.9</v>
      </c>
      <c r="F5763" s="79">
        <v>1176.0999999999999</v>
      </c>
      <c r="G5763" s="79">
        <f t="shared" si="218"/>
        <v>7187.29</v>
      </c>
      <c r="H5763" s="79">
        <f t="shared" si="219"/>
        <v>1293.71</v>
      </c>
    </row>
    <row r="5764" spans="1:10" hidden="1" outlineLevel="1" x14ac:dyDescent="0.2">
      <c r="B5764" s="60" t="s">
        <v>1297</v>
      </c>
      <c r="C5764" s="78">
        <v>8.33</v>
      </c>
      <c r="D5764" s="61" t="s">
        <v>176</v>
      </c>
      <c r="E5764" s="79">
        <v>11.69</v>
      </c>
      <c r="F5764" s="79">
        <v>2.1</v>
      </c>
      <c r="G5764" s="79">
        <f t="shared" si="218"/>
        <v>97.38</v>
      </c>
      <c r="H5764" s="79">
        <f t="shared" si="219"/>
        <v>17.489999999999998</v>
      </c>
    </row>
    <row r="5765" spans="1:10" hidden="1" outlineLevel="1" x14ac:dyDescent="0.2">
      <c r="A5765" s="55"/>
      <c r="B5765" s="77" t="s">
        <v>1210</v>
      </c>
      <c r="C5765" s="78"/>
      <c r="D5765" s="78"/>
      <c r="E5765" s="57"/>
      <c r="F5765" s="57"/>
      <c r="G5765" s="57"/>
      <c r="H5765" s="57"/>
      <c r="I5765" s="58"/>
      <c r="J5765" s="63"/>
    </row>
    <row r="5766" spans="1:10" hidden="1" outlineLevel="1" x14ac:dyDescent="0.2">
      <c r="A5766" s="55"/>
      <c r="B5766" s="89" t="s">
        <v>1298</v>
      </c>
      <c r="C5766" s="78">
        <v>1.67</v>
      </c>
      <c r="D5766" s="61" t="s">
        <v>176</v>
      </c>
      <c r="E5766" s="79">
        <v>952.02823529411762</v>
      </c>
      <c r="F5766" s="79">
        <v>0</v>
      </c>
      <c r="G5766" s="79">
        <f>ROUND((C5766*(E5766)),2)</f>
        <v>1589.89</v>
      </c>
      <c r="H5766" s="79">
        <f>ROUND((C5766*(F5766)),2)</f>
        <v>0</v>
      </c>
      <c r="I5766" s="58"/>
      <c r="J5766" s="63"/>
    </row>
    <row r="5767" spans="1:10" hidden="1" outlineLevel="1" x14ac:dyDescent="0.2">
      <c r="A5767" s="55"/>
      <c r="B5767" s="89" t="s">
        <v>1299</v>
      </c>
      <c r="C5767" s="78">
        <v>8.33</v>
      </c>
      <c r="D5767" s="61" t="s">
        <v>176</v>
      </c>
      <c r="E5767" s="79">
        <v>5.7960453808752019</v>
      </c>
      <c r="F5767" s="79">
        <v>0</v>
      </c>
      <c r="G5767" s="79">
        <f>ROUND((C5767*(E5767)),2)</f>
        <v>48.28</v>
      </c>
      <c r="H5767" s="79">
        <f>ROUND((C5767*(F5767)),2)</f>
        <v>0</v>
      </c>
      <c r="I5767" s="58"/>
      <c r="J5767" s="63"/>
    </row>
    <row r="5768" spans="1:10" hidden="1" outlineLevel="1" x14ac:dyDescent="0.2">
      <c r="A5768" s="62"/>
      <c r="B5768" s="76" t="s">
        <v>174</v>
      </c>
      <c r="C5768" s="78"/>
      <c r="D5768" s="78"/>
      <c r="E5768" s="79"/>
      <c r="F5768" s="79"/>
      <c r="G5768" s="79">
        <f>SUM(G5757:G5767)</f>
        <v>14353.55</v>
      </c>
      <c r="H5768" s="79">
        <f>SUM(H5757:H5767)</f>
        <v>2288.61</v>
      </c>
      <c r="I5768" s="79">
        <f>SUM(G5768:H5768)</f>
        <v>16642.16</v>
      </c>
    </row>
    <row r="5769" spans="1:10" collapsed="1" x14ac:dyDescent="0.2">
      <c r="A5769" s="62"/>
      <c r="C5769" s="78"/>
      <c r="D5769" s="78"/>
      <c r="E5769" s="79"/>
      <c r="F5769" s="79"/>
      <c r="G5769" s="79"/>
      <c r="H5769" s="79"/>
      <c r="I5769" s="79"/>
    </row>
    <row r="5770" spans="1:10" ht="24" x14ac:dyDescent="0.2">
      <c r="A5770" s="71">
        <f>+A5753+0.01</f>
        <v>128.34999999999968</v>
      </c>
      <c r="B5770" s="72" t="s">
        <v>1345</v>
      </c>
      <c r="C5770" s="73">
        <v>1</v>
      </c>
      <c r="D5770" s="73" t="s">
        <v>196</v>
      </c>
      <c r="E5770" s="74"/>
      <c r="F5770" s="74"/>
      <c r="G5770" s="74">
        <f>+G5785/C5772</f>
        <v>14290.97</v>
      </c>
      <c r="H5770" s="74">
        <f>+H5785/C5772</f>
        <v>2277.42</v>
      </c>
      <c r="I5770" s="75">
        <f>+H5770+G5770</f>
        <v>16568.39</v>
      </c>
      <c r="J5770" s="66" t="s">
        <v>167</v>
      </c>
    </row>
    <row r="5771" spans="1:10" hidden="1" outlineLevel="1" x14ac:dyDescent="0.2">
      <c r="A5771" s="55"/>
      <c r="B5771" s="77" t="s">
        <v>1337</v>
      </c>
      <c r="C5771" s="56"/>
      <c r="D5771" s="56"/>
      <c r="E5771" s="57"/>
      <c r="F5771" s="57"/>
      <c r="G5771" s="57"/>
      <c r="H5771" s="57"/>
      <c r="I5771" s="58"/>
      <c r="J5771" s="63"/>
    </row>
    <row r="5772" spans="1:10" hidden="1" outlineLevel="1" x14ac:dyDescent="0.2">
      <c r="A5772" s="55"/>
      <c r="B5772" s="77" t="s">
        <v>169</v>
      </c>
      <c r="C5772" s="78">
        <v>1</v>
      </c>
      <c r="D5772" s="78" t="s">
        <v>196</v>
      </c>
      <c r="E5772" s="57"/>
      <c r="F5772" s="57"/>
      <c r="G5772" s="57"/>
      <c r="H5772" s="57"/>
      <c r="I5772" s="58"/>
      <c r="J5772" s="63"/>
    </row>
    <row r="5773" spans="1:10" hidden="1" outlineLevel="1" x14ac:dyDescent="0.2">
      <c r="A5773" s="55"/>
      <c r="B5773" s="77" t="s">
        <v>170</v>
      </c>
      <c r="C5773" s="78"/>
      <c r="D5773" s="78"/>
      <c r="E5773" s="57"/>
      <c r="F5773" s="57"/>
      <c r="G5773" s="57"/>
      <c r="H5773" s="57"/>
      <c r="I5773" s="58"/>
      <c r="J5773" s="63"/>
    </row>
    <row r="5774" spans="1:10" hidden="1" outlineLevel="1" x14ac:dyDescent="0.2">
      <c r="B5774" s="60" t="s">
        <v>1302</v>
      </c>
      <c r="C5774" s="78">
        <v>8.33</v>
      </c>
      <c r="D5774" s="61" t="s">
        <v>1291</v>
      </c>
      <c r="E5774" s="79">
        <v>37.75</v>
      </c>
      <c r="F5774" s="79">
        <v>6.8</v>
      </c>
      <c r="G5774" s="79">
        <f t="shared" ref="G5774:G5781" si="220">ROUND((C5774*(E5774)),2)</f>
        <v>314.45999999999998</v>
      </c>
      <c r="H5774" s="79">
        <f t="shared" ref="H5774:H5781" si="221">ROUND((C5774*(F5774)),2)</f>
        <v>56.64</v>
      </c>
    </row>
    <row r="5775" spans="1:10" hidden="1" outlineLevel="1" x14ac:dyDescent="0.2">
      <c r="B5775" s="60" t="s">
        <v>1312</v>
      </c>
      <c r="C5775" s="78">
        <v>0.18</v>
      </c>
      <c r="D5775" s="61" t="s">
        <v>519</v>
      </c>
      <c r="E5775" s="79">
        <v>21402.54</v>
      </c>
      <c r="F5775" s="79">
        <v>3852.46</v>
      </c>
      <c r="G5775" s="79">
        <f t="shared" si="220"/>
        <v>3852.46</v>
      </c>
      <c r="H5775" s="79">
        <f t="shared" si="221"/>
        <v>693.44</v>
      </c>
    </row>
    <row r="5776" spans="1:10" hidden="1" outlineLevel="1" x14ac:dyDescent="0.2">
      <c r="B5776" s="60" t="s">
        <v>1285</v>
      </c>
      <c r="C5776" s="78">
        <v>2.2400000000000002</v>
      </c>
      <c r="D5776" s="61" t="s">
        <v>563</v>
      </c>
      <c r="E5776" s="79">
        <v>131.36000000000001</v>
      </c>
      <c r="F5776" s="79">
        <v>23.64</v>
      </c>
      <c r="G5776" s="79">
        <f t="shared" si="220"/>
        <v>294.25</v>
      </c>
      <c r="H5776" s="79">
        <f t="shared" si="221"/>
        <v>52.95</v>
      </c>
    </row>
    <row r="5777" spans="1:10" hidden="1" outlineLevel="1" x14ac:dyDescent="0.2">
      <c r="B5777" s="60" t="s">
        <v>1318</v>
      </c>
      <c r="C5777" s="78">
        <v>0.22</v>
      </c>
      <c r="D5777" s="61" t="s">
        <v>251</v>
      </c>
      <c r="E5777" s="79">
        <v>3281.36</v>
      </c>
      <c r="F5777" s="79">
        <v>590.64</v>
      </c>
      <c r="G5777" s="79">
        <f t="shared" si="220"/>
        <v>721.9</v>
      </c>
      <c r="H5777" s="79">
        <f t="shared" si="221"/>
        <v>129.94</v>
      </c>
    </row>
    <row r="5778" spans="1:10" hidden="1" outlineLevel="1" x14ac:dyDescent="0.2">
      <c r="B5778" s="60" t="s">
        <v>1292</v>
      </c>
      <c r="C5778" s="83">
        <v>5.7000000000000002E-3</v>
      </c>
      <c r="D5778" s="61" t="s">
        <v>158</v>
      </c>
      <c r="E5778" s="79">
        <v>13650</v>
      </c>
      <c r="F5778" s="79">
        <v>2457</v>
      </c>
      <c r="G5778" s="79">
        <f t="shared" si="220"/>
        <v>77.81</v>
      </c>
      <c r="H5778" s="79">
        <f t="shared" si="221"/>
        <v>14</v>
      </c>
    </row>
    <row r="5779" spans="1:10" hidden="1" outlineLevel="1" x14ac:dyDescent="0.2">
      <c r="B5779" s="60" t="s">
        <v>1294</v>
      </c>
      <c r="C5779" s="78">
        <v>12.5</v>
      </c>
      <c r="D5779" s="61" t="s">
        <v>158</v>
      </c>
      <c r="E5779" s="79">
        <v>8.58</v>
      </c>
      <c r="F5779" s="79">
        <v>1.54</v>
      </c>
      <c r="G5779" s="79">
        <f t="shared" si="220"/>
        <v>107.25</v>
      </c>
      <c r="H5779" s="79">
        <f t="shared" si="221"/>
        <v>19.25</v>
      </c>
    </row>
    <row r="5780" spans="1:10" hidden="1" outlineLevel="1" x14ac:dyDescent="0.2">
      <c r="B5780" s="60" t="s">
        <v>1287</v>
      </c>
      <c r="C5780" s="78">
        <v>1.1000000000000001</v>
      </c>
      <c r="D5780" s="61" t="s">
        <v>196</v>
      </c>
      <c r="E5780" s="79">
        <v>6533.9</v>
      </c>
      <c r="F5780" s="79">
        <v>1176.0999999999999</v>
      </c>
      <c r="G5780" s="79">
        <f t="shared" si="220"/>
        <v>7187.29</v>
      </c>
      <c r="H5780" s="79">
        <f t="shared" si="221"/>
        <v>1293.71</v>
      </c>
    </row>
    <row r="5781" spans="1:10" hidden="1" outlineLevel="1" x14ac:dyDescent="0.2">
      <c r="B5781" s="60" t="s">
        <v>1297</v>
      </c>
      <c r="C5781" s="78">
        <v>8.33</v>
      </c>
      <c r="D5781" s="61" t="s">
        <v>176</v>
      </c>
      <c r="E5781" s="79">
        <v>11.69</v>
      </c>
      <c r="F5781" s="79">
        <v>2.1</v>
      </c>
      <c r="G5781" s="79">
        <f t="shared" si="220"/>
        <v>97.38</v>
      </c>
      <c r="H5781" s="79">
        <f t="shared" si="221"/>
        <v>17.489999999999998</v>
      </c>
    </row>
    <row r="5782" spans="1:10" hidden="1" outlineLevel="1" x14ac:dyDescent="0.2">
      <c r="A5782" s="55"/>
      <c r="B5782" s="77" t="s">
        <v>1210</v>
      </c>
      <c r="C5782" s="78"/>
      <c r="D5782" s="78"/>
      <c r="E5782" s="57"/>
      <c r="F5782" s="57"/>
      <c r="G5782" s="57"/>
      <c r="H5782" s="57"/>
      <c r="I5782" s="58"/>
      <c r="J5782" s="63"/>
    </row>
    <row r="5783" spans="1:10" hidden="1" outlineLevel="1" x14ac:dyDescent="0.2">
      <c r="A5783" s="55"/>
      <c r="B5783" s="89" t="s">
        <v>1298</v>
      </c>
      <c r="C5783" s="78">
        <v>1.67</v>
      </c>
      <c r="D5783" s="61" t="s">
        <v>176</v>
      </c>
      <c r="E5783" s="79">
        <v>952.02823529411762</v>
      </c>
      <c r="F5783" s="79">
        <v>0</v>
      </c>
      <c r="G5783" s="79">
        <f>ROUND((C5783*(E5783)),2)</f>
        <v>1589.89</v>
      </c>
      <c r="H5783" s="79">
        <f>ROUND((C5783*(F5783)),2)</f>
        <v>0</v>
      </c>
      <c r="I5783" s="58"/>
      <c r="J5783" s="63"/>
    </row>
    <row r="5784" spans="1:10" hidden="1" outlineLevel="1" x14ac:dyDescent="0.2">
      <c r="A5784" s="55"/>
      <c r="B5784" s="89" t="s">
        <v>1299</v>
      </c>
      <c r="C5784" s="78">
        <v>8.33</v>
      </c>
      <c r="D5784" s="61" t="s">
        <v>176</v>
      </c>
      <c r="E5784" s="79">
        <v>5.7960453808752019</v>
      </c>
      <c r="F5784" s="79">
        <v>0</v>
      </c>
      <c r="G5784" s="79">
        <f>ROUND((C5784*(E5784)),2)</f>
        <v>48.28</v>
      </c>
      <c r="H5784" s="79">
        <f>ROUND((C5784*(F5784)),2)</f>
        <v>0</v>
      </c>
      <c r="I5784" s="58"/>
      <c r="J5784" s="63"/>
    </row>
    <row r="5785" spans="1:10" hidden="1" outlineLevel="1" x14ac:dyDescent="0.2">
      <c r="A5785" s="62"/>
      <c r="B5785" s="76" t="s">
        <v>174</v>
      </c>
      <c r="C5785" s="78"/>
      <c r="D5785" s="78"/>
      <c r="E5785" s="79"/>
      <c r="F5785" s="79"/>
      <c r="G5785" s="79">
        <f>SUM(G5774:G5784)</f>
        <v>14290.97</v>
      </c>
      <c r="H5785" s="79">
        <f>SUM(H5774:H5784)</f>
        <v>2277.42</v>
      </c>
      <c r="I5785" s="79">
        <f>SUM(G5785:H5785)</f>
        <v>16568.39</v>
      </c>
    </row>
    <row r="5786" spans="1:10" collapsed="1" x14ac:dyDescent="0.2">
      <c r="A5786" s="62"/>
      <c r="C5786" s="78"/>
      <c r="D5786" s="78"/>
      <c r="E5786" s="79"/>
      <c r="F5786" s="79"/>
      <c r="G5786" s="79"/>
      <c r="H5786" s="79"/>
      <c r="I5786" s="79"/>
    </row>
    <row r="5787" spans="1:10" ht="24" x14ac:dyDescent="0.2">
      <c r="A5787" s="71">
        <f>+A5770+0.01</f>
        <v>128.35999999999967</v>
      </c>
      <c r="B5787" s="72" t="s">
        <v>1346</v>
      </c>
      <c r="C5787" s="73">
        <v>1</v>
      </c>
      <c r="D5787" s="73" t="s">
        <v>196</v>
      </c>
      <c r="E5787" s="74"/>
      <c r="F5787" s="74"/>
      <c r="G5787" s="74">
        <f>+G5803/C5789</f>
        <v>14135.359999999999</v>
      </c>
      <c r="H5787" s="74">
        <f>+H5803/C5789</f>
        <v>2249.35</v>
      </c>
      <c r="I5787" s="75">
        <f>+H5787+G5787</f>
        <v>16384.71</v>
      </c>
      <c r="J5787" s="66" t="s">
        <v>167</v>
      </c>
    </row>
    <row r="5788" spans="1:10" hidden="1" outlineLevel="1" x14ac:dyDescent="0.2">
      <c r="A5788" s="55"/>
      <c r="B5788" s="77" t="s">
        <v>1337</v>
      </c>
      <c r="C5788" s="56"/>
      <c r="D5788" s="56"/>
      <c r="E5788" s="57"/>
      <c r="F5788" s="57"/>
      <c r="G5788" s="57"/>
      <c r="H5788" s="57"/>
      <c r="I5788" s="58"/>
      <c r="J5788" s="63"/>
    </row>
    <row r="5789" spans="1:10" hidden="1" outlineLevel="1" x14ac:dyDescent="0.2">
      <c r="A5789" s="55"/>
      <c r="B5789" s="77" t="s">
        <v>169</v>
      </c>
      <c r="C5789" s="78">
        <v>1</v>
      </c>
      <c r="D5789" s="78" t="s">
        <v>196</v>
      </c>
      <c r="E5789" s="57"/>
      <c r="F5789" s="57"/>
      <c r="G5789" s="57"/>
      <c r="H5789" s="57"/>
      <c r="I5789" s="58"/>
      <c r="J5789" s="63"/>
    </row>
    <row r="5790" spans="1:10" hidden="1" outlineLevel="1" x14ac:dyDescent="0.2">
      <c r="A5790" s="55"/>
      <c r="B5790" s="77" t="s">
        <v>170</v>
      </c>
      <c r="C5790" s="78"/>
      <c r="D5790" s="78"/>
      <c r="E5790" s="57"/>
      <c r="F5790" s="57"/>
      <c r="G5790" s="57"/>
      <c r="H5790" s="57"/>
      <c r="I5790" s="58"/>
      <c r="J5790" s="63"/>
    </row>
    <row r="5791" spans="1:10" hidden="1" outlineLevel="1" x14ac:dyDescent="0.2">
      <c r="B5791" s="60" t="s">
        <v>1304</v>
      </c>
      <c r="C5791" s="78">
        <v>8.33</v>
      </c>
      <c r="D5791" s="61" t="s">
        <v>1291</v>
      </c>
      <c r="E5791" s="79">
        <v>19.07</v>
      </c>
      <c r="F5791" s="79">
        <v>3.43</v>
      </c>
      <c r="G5791" s="79">
        <f t="shared" ref="G5791:G5798" si="222">ROUND((C5791*(E5791)),2)</f>
        <v>158.85</v>
      </c>
      <c r="H5791" s="79">
        <f t="shared" ref="H5791:H5798" si="223">ROUND((C5791*(F5791)),2)</f>
        <v>28.57</v>
      </c>
    </row>
    <row r="5792" spans="1:10" hidden="1" outlineLevel="1" x14ac:dyDescent="0.2">
      <c r="B5792" s="60" t="s">
        <v>1312</v>
      </c>
      <c r="C5792" s="78">
        <v>0.18</v>
      </c>
      <c r="D5792" s="61" t="s">
        <v>519</v>
      </c>
      <c r="E5792" s="79">
        <v>21402.54</v>
      </c>
      <c r="F5792" s="79">
        <v>3852.46</v>
      </c>
      <c r="G5792" s="79">
        <f t="shared" si="222"/>
        <v>3852.46</v>
      </c>
      <c r="H5792" s="79">
        <f t="shared" si="223"/>
        <v>693.44</v>
      </c>
    </row>
    <row r="5793" spans="1:10" hidden="1" outlineLevel="1" x14ac:dyDescent="0.2">
      <c r="B5793" s="60" t="s">
        <v>1285</v>
      </c>
      <c r="C5793" s="78">
        <v>2.2400000000000002</v>
      </c>
      <c r="D5793" s="61" t="s">
        <v>563</v>
      </c>
      <c r="E5793" s="79">
        <v>131.36000000000001</v>
      </c>
      <c r="F5793" s="79">
        <v>23.64</v>
      </c>
      <c r="G5793" s="79">
        <f t="shared" si="222"/>
        <v>294.25</v>
      </c>
      <c r="H5793" s="79">
        <f t="shared" si="223"/>
        <v>52.95</v>
      </c>
    </row>
    <row r="5794" spans="1:10" hidden="1" outlineLevel="1" x14ac:dyDescent="0.2">
      <c r="B5794" s="60" t="s">
        <v>1318</v>
      </c>
      <c r="C5794" s="78">
        <v>0.22</v>
      </c>
      <c r="D5794" s="61" t="s">
        <v>251</v>
      </c>
      <c r="E5794" s="79">
        <v>3281.36</v>
      </c>
      <c r="F5794" s="79">
        <v>590.64</v>
      </c>
      <c r="G5794" s="79">
        <f t="shared" si="222"/>
        <v>721.9</v>
      </c>
      <c r="H5794" s="79">
        <f t="shared" si="223"/>
        <v>129.94</v>
      </c>
    </row>
    <row r="5795" spans="1:10" hidden="1" outlineLevel="1" x14ac:dyDescent="0.2">
      <c r="B5795" s="60" t="s">
        <v>1292</v>
      </c>
      <c r="C5795" s="83">
        <v>5.7000000000000002E-3</v>
      </c>
      <c r="D5795" s="61" t="s">
        <v>158</v>
      </c>
      <c r="E5795" s="79">
        <v>13650</v>
      </c>
      <c r="F5795" s="79">
        <v>2457</v>
      </c>
      <c r="G5795" s="79">
        <f t="shared" si="222"/>
        <v>77.81</v>
      </c>
      <c r="H5795" s="79">
        <f t="shared" si="223"/>
        <v>14</v>
      </c>
    </row>
    <row r="5796" spans="1:10" hidden="1" outlineLevel="1" x14ac:dyDescent="0.2">
      <c r="B5796" s="60" t="s">
        <v>1294</v>
      </c>
      <c r="C5796" s="78">
        <v>12.5</v>
      </c>
      <c r="D5796" s="61" t="s">
        <v>158</v>
      </c>
      <c r="E5796" s="79">
        <v>8.58</v>
      </c>
      <c r="F5796" s="79">
        <v>1.54</v>
      </c>
      <c r="G5796" s="79">
        <f t="shared" si="222"/>
        <v>107.25</v>
      </c>
      <c r="H5796" s="79">
        <f t="shared" si="223"/>
        <v>19.25</v>
      </c>
    </row>
    <row r="5797" spans="1:10" hidden="1" outlineLevel="1" x14ac:dyDescent="0.2">
      <c r="B5797" s="60" t="s">
        <v>1287</v>
      </c>
      <c r="C5797" s="78">
        <v>1.1000000000000001</v>
      </c>
      <c r="D5797" s="61" t="s">
        <v>196</v>
      </c>
      <c r="E5797" s="79">
        <v>6533.9</v>
      </c>
      <c r="F5797" s="79">
        <v>1176.0999999999999</v>
      </c>
      <c r="G5797" s="79">
        <f t="shared" si="222"/>
        <v>7187.29</v>
      </c>
      <c r="H5797" s="79">
        <f t="shared" si="223"/>
        <v>1293.71</v>
      </c>
    </row>
    <row r="5798" spans="1:10" hidden="1" outlineLevel="1" x14ac:dyDescent="0.2">
      <c r="B5798" s="60" t="s">
        <v>1297</v>
      </c>
      <c r="C5798" s="78">
        <v>8.33</v>
      </c>
      <c r="D5798" s="61" t="s">
        <v>176</v>
      </c>
      <c r="E5798" s="79">
        <v>11.69</v>
      </c>
      <c r="F5798" s="79">
        <v>2.1</v>
      </c>
      <c r="G5798" s="79">
        <f t="shared" si="222"/>
        <v>97.38</v>
      </c>
      <c r="H5798" s="79">
        <f t="shared" si="223"/>
        <v>17.489999999999998</v>
      </c>
    </row>
    <row r="5799" spans="1:10" hidden="1" outlineLevel="1" x14ac:dyDescent="0.2">
      <c r="A5799" s="55"/>
      <c r="B5799" s="77" t="s">
        <v>1210</v>
      </c>
      <c r="C5799" s="78"/>
      <c r="D5799" s="78"/>
      <c r="E5799" s="57"/>
      <c r="F5799" s="57"/>
      <c r="G5799" s="57"/>
      <c r="H5799" s="57"/>
      <c r="I5799" s="58"/>
      <c r="J5799" s="63"/>
    </row>
    <row r="5800" spans="1:10" hidden="1" outlineLevel="1" x14ac:dyDescent="0.2">
      <c r="A5800" s="55"/>
      <c r="B5800" s="89" t="s">
        <v>1298</v>
      </c>
      <c r="C5800" s="78">
        <v>1.67</v>
      </c>
      <c r="D5800" s="61" t="s">
        <v>176</v>
      </c>
      <c r="E5800" s="79">
        <v>952.02823529411762</v>
      </c>
      <c r="F5800" s="79">
        <v>0</v>
      </c>
      <c r="G5800" s="79">
        <f>ROUND((C5800*(E5800)),2)</f>
        <v>1589.89</v>
      </c>
      <c r="H5800" s="79">
        <f>ROUND((C5800*(F5800)),2)</f>
        <v>0</v>
      </c>
      <c r="I5800" s="58"/>
      <c r="J5800" s="63"/>
    </row>
    <row r="5801" spans="1:10" hidden="1" outlineLevel="1" x14ac:dyDescent="0.2">
      <c r="A5801" s="55"/>
      <c r="B5801" s="89" t="s">
        <v>1299</v>
      </c>
      <c r="C5801" s="78">
        <v>8.33</v>
      </c>
      <c r="D5801" s="61" t="s">
        <v>176</v>
      </c>
      <c r="E5801" s="79">
        <v>5.7960453808752019</v>
      </c>
      <c r="F5801" s="79">
        <v>0</v>
      </c>
      <c r="G5801" s="79">
        <f>ROUND((C5801*(E5801)),2)</f>
        <v>48.28</v>
      </c>
      <c r="H5801" s="79">
        <f>ROUND((C5801*(F5801)),2)</f>
        <v>0</v>
      </c>
      <c r="I5801" s="58"/>
      <c r="J5801" s="63"/>
    </row>
    <row r="5802" spans="1:10" hidden="1" outlineLevel="1" x14ac:dyDescent="0.2">
      <c r="A5802" s="55"/>
      <c r="B5802" s="89"/>
      <c r="C5802" s="78"/>
      <c r="D5802" s="61"/>
      <c r="E5802" s="79"/>
      <c r="F5802" s="79"/>
      <c r="G5802" s="79"/>
      <c r="H5802" s="79"/>
      <c r="I5802" s="58"/>
      <c r="J5802" s="63"/>
    </row>
    <row r="5803" spans="1:10" hidden="1" outlineLevel="1" x14ac:dyDescent="0.2">
      <c r="A5803" s="62"/>
      <c r="B5803" s="76" t="s">
        <v>174</v>
      </c>
      <c r="C5803" s="78"/>
      <c r="D5803" s="78"/>
      <c r="E5803" s="79"/>
      <c r="F5803" s="79"/>
      <c r="G5803" s="79">
        <f>SUM(G5791:G5801)</f>
        <v>14135.359999999999</v>
      </c>
      <c r="H5803" s="79">
        <f>SUM(H5791:H5801)</f>
        <v>2249.35</v>
      </c>
      <c r="I5803" s="79">
        <f>SUM(G5803:H5803)</f>
        <v>16384.71</v>
      </c>
    </row>
    <row r="5804" spans="1:10" collapsed="1" x14ac:dyDescent="0.2">
      <c r="A5804" s="67">
        <v>129</v>
      </c>
      <c r="B5804" s="68" t="s">
        <v>1347</v>
      </c>
      <c r="C5804" s="69"/>
      <c r="D5804" s="69"/>
      <c r="E5804" s="69"/>
      <c r="F5804" s="69"/>
      <c r="G5804" s="69"/>
      <c r="H5804" s="69"/>
      <c r="I5804" s="69"/>
      <c r="J5804" s="70"/>
    </row>
    <row r="5805" spans="1:10" x14ac:dyDescent="0.2">
      <c r="A5805" s="71">
        <f>+A5804+0.01</f>
        <v>129.01</v>
      </c>
      <c r="B5805" s="72" t="s">
        <v>1348</v>
      </c>
      <c r="C5805" s="73">
        <v>1</v>
      </c>
      <c r="D5805" s="73" t="s">
        <v>176</v>
      </c>
      <c r="E5805" s="74"/>
      <c r="F5805" s="74"/>
      <c r="G5805" s="74">
        <f>+G5821/C5807</f>
        <v>1413.1339285714282</v>
      </c>
      <c r="H5805" s="74">
        <f>+H5821/C5807</f>
        <v>190.92438616071425</v>
      </c>
      <c r="I5805" s="75">
        <f>+H5805+G5805</f>
        <v>1604.0583147321424</v>
      </c>
      <c r="J5805" s="66" t="s">
        <v>167</v>
      </c>
    </row>
    <row r="5806" spans="1:10" hidden="1" outlineLevel="1" x14ac:dyDescent="0.2">
      <c r="A5806" s="55"/>
      <c r="B5806" s="77" t="s">
        <v>1349</v>
      </c>
      <c r="C5806" s="56"/>
      <c r="D5806" s="56"/>
      <c r="E5806" s="57"/>
      <c r="F5806" s="57"/>
      <c r="G5806" s="57"/>
      <c r="H5806" s="57"/>
      <c r="I5806" s="58"/>
      <c r="J5806" s="63"/>
    </row>
    <row r="5807" spans="1:10" hidden="1" outlineLevel="1" x14ac:dyDescent="0.2">
      <c r="A5807" s="55"/>
      <c r="B5807" s="77" t="s">
        <v>169</v>
      </c>
      <c r="C5807" s="78">
        <v>35.840000000000003</v>
      </c>
      <c r="D5807" s="78" t="s">
        <v>176</v>
      </c>
      <c r="E5807" s="57"/>
      <c r="F5807" s="57"/>
      <c r="G5807" s="57"/>
      <c r="H5807" s="57"/>
      <c r="I5807" s="58"/>
      <c r="J5807" s="63"/>
    </row>
    <row r="5808" spans="1:10" hidden="1" outlineLevel="1" x14ac:dyDescent="0.2">
      <c r="A5808" s="55"/>
      <c r="B5808" s="77" t="s">
        <v>170</v>
      </c>
      <c r="C5808" s="78"/>
      <c r="D5808" s="78"/>
      <c r="E5808" s="57"/>
      <c r="F5808" s="57"/>
      <c r="G5808" s="57"/>
      <c r="H5808" s="57"/>
      <c r="I5808" s="58"/>
      <c r="J5808" s="63"/>
    </row>
    <row r="5809" spans="1:10" hidden="1" outlineLevel="1" x14ac:dyDescent="0.2">
      <c r="B5809" s="60" t="s">
        <v>1350</v>
      </c>
      <c r="C5809" s="78">
        <v>25</v>
      </c>
      <c r="D5809" s="61" t="s">
        <v>158</v>
      </c>
      <c r="E5809" s="79">
        <v>781.93</v>
      </c>
      <c r="F5809" s="79">
        <v>140.75</v>
      </c>
      <c r="G5809" s="79">
        <f t="shared" ref="G5809:G5818" si="224">ROUND((C5809*(E5809)),2)</f>
        <v>19548.25</v>
      </c>
      <c r="H5809" s="79">
        <f t="shared" ref="H5809:H5818" si="225">ROUND((C5809*(F5809)),2)</f>
        <v>3518.75</v>
      </c>
    </row>
    <row r="5810" spans="1:10" hidden="1" outlineLevel="1" x14ac:dyDescent="0.2">
      <c r="B5810" s="60" t="s">
        <v>1351</v>
      </c>
      <c r="C5810" s="78">
        <v>36</v>
      </c>
      <c r="D5810" s="61" t="s">
        <v>158</v>
      </c>
      <c r="E5810" s="79">
        <v>144.61000000000001</v>
      </c>
      <c r="F5810" s="79">
        <v>26.03</v>
      </c>
      <c r="G5810" s="79">
        <f t="shared" si="224"/>
        <v>5205.96</v>
      </c>
      <c r="H5810" s="79">
        <f t="shared" si="225"/>
        <v>937.08</v>
      </c>
    </row>
    <row r="5811" spans="1:10" hidden="1" outlineLevel="1" x14ac:dyDescent="0.2">
      <c r="B5811" s="60" t="s">
        <v>1352</v>
      </c>
      <c r="C5811" s="78">
        <v>13</v>
      </c>
      <c r="D5811" s="61" t="s">
        <v>158</v>
      </c>
      <c r="E5811" s="79">
        <v>121.84</v>
      </c>
      <c r="F5811" s="79">
        <v>21.93</v>
      </c>
      <c r="G5811" s="79">
        <f t="shared" si="224"/>
        <v>1583.92</v>
      </c>
      <c r="H5811" s="79">
        <f t="shared" si="225"/>
        <v>285.08999999999997</v>
      </c>
    </row>
    <row r="5812" spans="1:10" hidden="1" outlineLevel="1" x14ac:dyDescent="0.2">
      <c r="B5812" s="60" t="s">
        <v>1353</v>
      </c>
      <c r="C5812" s="78">
        <v>2</v>
      </c>
      <c r="D5812" s="61" t="s">
        <v>158</v>
      </c>
      <c r="E5812" s="79">
        <v>158.68</v>
      </c>
      <c r="F5812" s="79">
        <v>28.56</v>
      </c>
      <c r="G5812" s="79">
        <f t="shared" si="224"/>
        <v>317.36</v>
      </c>
      <c r="H5812" s="79">
        <f t="shared" si="225"/>
        <v>57.12</v>
      </c>
    </row>
    <row r="5813" spans="1:10" hidden="1" outlineLevel="1" x14ac:dyDescent="0.2">
      <c r="B5813" s="60" t="s">
        <v>1354</v>
      </c>
      <c r="C5813" s="78">
        <v>4</v>
      </c>
      <c r="D5813" s="61" t="s">
        <v>158</v>
      </c>
      <c r="E5813" s="79">
        <v>1785.44</v>
      </c>
      <c r="F5813" s="79">
        <v>321.38</v>
      </c>
      <c r="G5813" s="79">
        <f t="shared" si="224"/>
        <v>7141.76</v>
      </c>
      <c r="H5813" s="79">
        <f t="shared" si="225"/>
        <v>1285.52</v>
      </c>
    </row>
    <row r="5814" spans="1:10" hidden="1" outlineLevel="1" x14ac:dyDescent="0.2">
      <c r="B5814" s="92" t="s">
        <v>1355</v>
      </c>
      <c r="C5814" s="78">
        <v>1</v>
      </c>
      <c r="D5814" s="61" t="s">
        <v>158</v>
      </c>
      <c r="E5814" s="79">
        <v>446.84</v>
      </c>
      <c r="F5814" s="79">
        <v>80.430000000000007</v>
      </c>
      <c r="G5814" s="79">
        <f t="shared" si="224"/>
        <v>446.84</v>
      </c>
      <c r="H5814" s="79">
        <f t="shared" si="225"/>
        <v>80.430000000000007</v>
      </c>
    </row>
    <row r="5815" spans="1:10" hidden="1" outlineLevel="1" x14ac:dyDescent="0.2">
      <c r="B5815" s="92" t="s">
        <v>1356</v>
      </c>
      <c r="C5815" s="78">
        <v>1</v>
      </c>
      <c r="D5815" s="61" t="s">
        <v>158</v>
      </c>
      <c r="E5815" s="79">
        <v>890.2</v>
      </c>
      <c r="F5815" s="79">
        <v>160.24</v>
      </c>
      <c r="G5815" s="79">
        <f t="shared" si="224"/>
        <v>890.2</v>
      </c>
      <c r="H5815" s="79">
        <f t="shared" si="225"/>
        <v>160.24</v>
      </c>
    </row>
    <row r="5816" spans="1:10" hidden="1" outlineLevel="1" x14ac:dyDescent="0.2">
      <c r="B5816" s="60" t="s">
        <v>1357</v>
      </c>
      <c r="C5816" s="78">
        <v>3</v>
      </c>
      <c r="D5816" s="61" t="s">
        <v>182</v>
      </c>
      <c r="E5816" s="79">
        <v>225</v>
      </c>
      <c r="F5816" s="79">
        <v>40.5</v>
      </c>
      <c r="G5816" s="79">
        <f t="shared" si="224"/>
        <v>675</v>
      </c>
      <c r="H5816" s="79">
        <f t="shared" si="225"/>
        <v>121.5</v>
      </c>
    </row>
    <row r="5817" spans="1:10" hidden="1" outlineLevel="1" x14ac:dyDescent="0.2">
      <c r="B5817" s="60" t="s">
        <v>1358</v>
      </c>
      <c r="C5817" s="78">
        <v>2</v>
      </c>
      <c r="D5817" s="61" t="s">
        <v>182</v>
      </c>
      <c r="E5817" s="79">
        <v>277.77999999999997</v>
      </c>
      <c r="F5817" s="79">
        <v>50</v>
      </c>
      <c r="G5817" s="79">
        <f t="shared" si="224"/>
        <v>555.55999999999995</v>
      </c>
      <c r="H5817" s="79">
        <f t="shared" si="225"/>
        <v>100</v>
      </c>
    </row>
    <row r="5818" spans="1:10" hidden="1" outlineLevel="1" x14ac:dyDescent="0.2">
      <c r="B5818" s="60" t="s">
        <v>1359</v>
      </c>
      <c r="C5818" s="78">
        <v>15</v>
      </c>
      <c r="D5818" s="61" t="s">
        <v>158</v>
      </c>
      <c r="E5818" s="79">
        <v>110</v>
      </c>
      <c r="F5818" s="79">
        <v>19.8</v>
      </c>
      <c r="G5818" s="79">
        <f t="shared" si="224"/>
        <v>1650</v>
      </c>
      <c r="H5818" s="79">
        <f t="shared" si="225"/>
        <v>297</v>
      </c>
    </row>
    <row r="5819" spans="1:10" hidden="1" outlineLevel="1" x14ac:dyDescent="0.2">
      <c r="A5819" s="55"/>
      <c r="B5819" s="77" t="s">
        <v>1210</v>
      </c>
      <c r="C5819" s="78"/>
      <c r="D5819" s="78"/>
      <c r="E5819" s="57"/>
      <c r="F5819" s="57"/>
      <c r="G5819" s="57"/>
      <c r="H5819" s="57"/>
      <c r="I5819" s="58"/>
      <c r="J5819" s="63"/>
    </row>
    <row r="5820" spans="1:10" hidden="1" outlineLevel="1" x14ac:dyDescent="0.2">
      <c r="A5820" s="55"/>
      <c r="B5820" s="89" t="s">
        <v>1360</v>
      </c>
      <c r="C5820" s="78">
        <v>35.840000000000003</v>
      </c>
      <c r="D5820" s="78" t="s">
        <v>176</v>
      </c>
      <c r="E5820" s="79">
        <v>352.4517647058824</v>
      </c>
      <c r="F5820" s="79">
        <v>0</v>
      </c>
      <c r="G5820" s="79">
        <f>ROUND((C5820*(E5820)),2)</f>
        <v>12631.87</v>
      </c>
      <c r="H5820" s="79">
        <f>ROUND((C5820*(F5820)),2)</f>
        <v>0</v>
      </c>
      <c r="I5820" s="58"/>
      <c r="J5820" s="63"/>
    </row>
    <row r="5821" spans="1:10" hidden="1" outlineLevel="1" x14ac:dyDescent="0.2">
      <c r="A5821" s="62"/>
      <c r="B5821" s="76" t="s">
        <v>174</v>
      </c>
      <c r="C5821" s="78"/>
      <c r="D5821" s="78"/>
      <c r="E5821" s="79"/>
      <c r="F5821" s="79"/>
      <c r="G5821" s="79">
        <f>SUM(G5809:G5820)</f>
        <v>50646.719999999994</v>
      </c>
      <c r="H5821" s="79">
        <f>SUM(H5809:H5820)</f>
        <v>6842.73</v>
      </c>
      <c r="I5821" s="79">
        <f>SUM(G5821:H5821)</f>
        <v>57489.45</v>
      </c>
    </row>
    <row r="5822" spans="1:10" collapsed="1" x14ac:dyDescent="0.2">
      <c r="A5822" s="62"/>
      <c r="C5822" s="78"/>
      <c r="D5822" s="78"/>
      <c r="E5822" s="79"/>
      <c r="F5822" s="79"/>
      <c r="G5822" s="79"/>
      <c r="H5822" s="79"/>
      <c r="I5822" s="79"/>
    </row>
    <row r="5823" spans="1:10" x14ac:dyDescent="0.2">
      <c r="A5823" s="71">
        <f>+A5805+0.01</f>
        <v>129.01999999999998</v>
      </c>
      <c r="B5823" s="72" t="s">
        <v>1361</v>
      </c>
      <c r="C5823" s="73">
        <v>1</v>
      </c>
      <c r="D5823" s="73" t="s">
        <v>176</v>
      </c>
      <c r="E5823" s="74"/>
      <c r="F5823" s="74"/>
      <c r="G5823" s="74">
        <f>+G5840/C5825</f>
        <v>2573.227244193346</v>
      </c>
      <c r="H5823" s="74">
        <f>+H5840/C5825</f>
        <v>373.31324544883876</v>
      </c>
      <c r="I5823" s="75">
        <f>+H5823+G5823</f>
        <v>2946.5404896421846</v>
      </c>
      <c r="J5823" s="66" t="s">
        <v>167</v>
      </c>
    </row>
    <row r="5824" spans="1:10" hidden="1" outlineLevel="1" x14ac:dyDescent="0.2">
      <c r="A5824" s="55"/>
      <c r="B5824" s="77" t="s">
        <v>1362</v>
      </c>
      <c r="C5824" s="56"/>
      <c r="D5824" s="56"/>
      <c r="E5824" s="57"/>
      <c r="F5824" s="57"/>
      <c r="G5824" s="57"/>
      <c r="H5824" s="57"/>
      <c r="I5824" s="58"/>
      <c r="J5824" s="63"/>
    </row>
    <row r="5825" spans="1:10" hidden="1" outlineLevel="1" x14ac:dyDescent="0.2">
      <c r="A5825" s="55"/>
      <c r="B5825" s="77" t="s">
        <v>169</v>
      </c>
      <c r="C5825" s="78">
        <v>15.93</v>
      </c>
      <c r="D5825" s="78" t="s">
        <v>176</v>
      </c>
      <c r="E5825" s="57"/>
      <c r="F5825" s="57"/>
      <c r="G5825" s="57"/>
      <c r="H5825" s="57"/>
      <c r="I5825" s="58"/>
      <c r="J5825" s="63"/>
    </row>
    <row r="5826" spans="1:10" hidden="1" outlineLevel="1" x14ac:dyDescent="0.2">
      <c r="A5826" s="55"/>
      <c r="B5826" s="77" t="s">
        <v>170</v>
      </c>
      <c r="C5826" s="78"/>
      <c r="D5826" s="78"/>
      <c r="E5826" s="57"/>
      <c r="F5826" s="57"/>
      <c r="G5826" s="57"/>
      <c r="H5826" s="57"/>
      <c r="I5826" s="58"/>
      <c r="J5826" s="63"/>
    </row>
    <row r="5827" spans="1:10" hidden="1" outlineLevel="1" x14ac:dyDescent="0.2">
      <c r="B5827" s="60" t="s">
        <v>1363</v>
      </c>
      <c r="C5827" s="78">
        <v>12</v>
      </c>
      <c r="D5827" s="61" t="s">
        <v>158</v>
      </c>
      <c r="E5827" s="79">
        <v>1600</v>
      </c>
      <c r="F5827" s="79">
        <v>288</v>
      </c>
      <c r="G5827" s="79">
        <f>ROUND((C5827*(E5827)),2)</f>
        <v>19200</v>
      </c>
      <c r="H5827" s="79">
        <f>ROUND((C5827*(F5827)),2)</f>
        <v>3456</v>
      </c>
    </row>
    <row r="5828" spans="1:10" hidden="1" outlineLevel="1" x14ac:dyDescent="0.2">
      <c r="B5828" s="60" t="s">
        <v>1364</v>
      </c>
      <c r="C5828" s="78">
        <v>18</v>
      </c>
      <c r="D5828" s="61" t="s">
        <v>158</v>
      </c>
      <c r="E5828" s="79">
        <v>361.53</v>
      </c>
      <c r="F5828" s="79">
        <v>65.08</v>
      </c>
      <c r="G5828" s="79">
        <f>ROUND((C5828*(E5828)),2)</f>
        <v>6507.54</v>
      </c>
      <c r="H5828" s="79">
        <f>ROUND((C5828*(F5828)),2)</f>
        <v>1171.44</v>
      </c>
    </row>
    <row r="5829" spans="1:10" hidden="1" outlineLevel="1" x14ac:dyDescent="0.2">
      <c r="B5829" s="60" t="s">
        <v>1365</v>
      </c>
      <c r="C5829" s="78">
        <v>6</v>
      </c>
      <c r="D5829" s="61" t="s">
        <v>158</v>
      </c>
      <c r="E5829" s="79">
        <v>306.14999999999998</v>
      </c>
      <c r="F5829" s="79">
        <v>55.11</v>
      </c>
      <c r="G5829" s="79">
        <f>ROUND((C5829*(E5829)),2)</f>
        <v>1836.9</v>
      </c>
      <c r="H5829" s="79">
        <f>ROUND((C5829*(F5829)),2)</f>
        <v>330.66</v>
      </c>
    </row>
    <row r="5830" spans="1:10" hidden="1" outlineLevel="1" x14ac:dyDescent="0.2">
      <c r="B5830" s="60" t="s">
        <v>1366</v>
      </c>
      <c r="C5830" s="78">
        <v>1</v>
      </c>
      <c r="D5830" s="61" t="s">
        <v>158</v>
      </c>
      <c r="E5830" s="79">
        <v>352.12</v>
      </c>
      <c r="F5830" s="79">
        <v>63.38</v>
      </c>
      <c r="G5830" s="79">
        <f>ROUND((C5830*(E5830)),2)</f>
        <v>352.12</v>
      </c>
      <c r="H5830" s="79">
        <f>ROUND((C5830*(F5830)),2)</f>
        <v>63.38</v>
      </c>
    </row>
    <row r="5831" spans="1:10" hidden="1" outlineLevel="1" x14ac:dyDescent="0.2">
      <c r="B5831" s="60" t="s">
        <v>1367</v>
      </c>
      <c r="C5831" s="78">
        <v>2</v>
      </c>
      <c r="D5831" s="61" t="s">
        <v>158</v>
      </c>
      <c r="E5831" s="79">
        <v>313.56</v>
      </c>
      <c r="F5831" s="79">
        <v>56.44</v>
      </c>
      <c r="G5831" s="79">
        <f t="shared" ref="G5831:G5836" si="226">ROUND((C5831*(E5831)),2)</f>
        <v>627.12</v>
      </c>
      <c r="H5831" s="79">
        <f t="shared" ref="H5831:H5836" si="227">ROUND((C5831*(F5831)),2)</f>
        <v>112.88</v>
      </c>
    </row>
    <row r="5832" spans="1:10" hidden="1" outlineLevel="1" x14ac:dyDescent="0.2">
      <c r="B5832" s="92" t="s">
        <v>1355</v>
      </c>
      <c r="C5832" s="78">
        <v>1</v>
      </c>
      <c r="D5832" s="61" t="s">
        <v>158</v>
      </c>
      <c r="E5832" s="79">
        <v>446.84</v>
      </c>
      <c r="F5832" s="79">
        <v>80.430000000000007</v>
      </c>
      <c r="G5832" s="79">
        <f t="shared" si="226"/>
        <v>446.84</v>
      </c>
      <c r="H5832" s="79">
        <f t="shared" si="227"/>
        <v>80.430000000000007</v>
      </c>
    </row>
    <row r="5833" spans="1:10" hidden="1" outlineLevel="1" x14ac:dyDescent="0.2">
      <c r="B5833" s="92" t="s">
        <v>1356</v>
      </c>
      <c r="C5833" s="78">
        <v>1</v>
      </c>
      <c r="D5833" s="61" t="s">
        <v>158</v>
      </c>
      <c r="E5833" s="79">
        <v>890.2</v>
      </c>
      <c r="F5833" s="79">
        <v>160.24</v>
      </c>
      <c r="G5833" s="79">
        <f t="shared" si="226"/>
        <v>890.2</v>
      </c>
      <c r="H5833" s="79">
        <f t="shared" si="227"/>
        <v>160.24</v>
      </c>
    </row>
    <row r="5834" spans="1:10" hidden="1" outlineLevel="1" x14ac:dyDescent="0.2">
      <c r="B5834" s="60" t="s">
        <v>1357</v>
      </c>
      <c r="C5834" s="78">
        <v>2</v>
      </c>
      <c r="D5834" s="61" t="s">
        <v>182</v>
      </c>
      <c r="E5834" s="79">
        <v>225</v>
      </c>
      <c r="F5834" s="79">
        <v>40.5</v>
      </c>
      <c r="G5834" s="79">
        <f t="shared" si="226"/>
        <v>450</v>
      </c>
      <c r="H5834" s="79">
        <f t="shared" si="227"/>
        <v>81</v>
      </c>
    </row>
    <row r="5835" spans="1:10" hidden="1" outlineLevel="1" x14ac:dyDescent="0.2">
      <c r="B5835" s="60" t="s">
        <v>1358</v>
      </c>
      <c r="C5835" s="78">
        <v>1</v>
      </c>
      <c r="D5835" s="61" t="s">
        <v>182</v>
      </c>
      <c r="E5835" s="79">
        <v>277.77999999999997</v>
      </c>
      <c r="F5835" s="79">
        <v>50</v>
      </c>
      <c r="G5835" s="79">
        <f t="shared" si="226"/>
        <v>277.77999999999997</v>
      </c>
      <c r="H5835" s="79">
        <f t="shared" si="227"/>
        <v>50</v>
      </c>
    </row>
    <row r="5836" spans="1:10" hidden="1" outlineLevel="1" x14ac:dyDescent="0.2">
      <c r="B5836" s="60" t="s">
        <v>1368</v>
      </c>
      <c r="C5836" s="78">
        <v>5</v>
      </c>
      <c r="D5836" s="61" t="s">
        <v>158</v>
      </c>
      <c r="E5836" s="79">
        <v>137.81</v>
      </c>
      <c r="F5836" s="79">
        <v>24.81</v>
      </c>
      <c r="G5836" s="79">
        <f t="shared" si="226"/>
        <v>689.05</v>
      </c>
      <c r="H5836" s="79">
        <f t="shared" si="227"/>
        <v>124.05</v>
      </c>
    </row>
    <row r="5837" spans="1:10" hidden="1" outlineLevel="1" x14ac:dyDescent="0.2">
      <c r="B5837" s="60" t="s">
        <v>572</v>
      </c>
      <c r="C5837" s="78">
        <v>16</v>
      </c>
      <c r="D5837" s="61" t="s">
        <v>158</v>
      </c>
      <c r="E5837" s="79">
        <v>110</v>
      </c>
      <c r="F5837" s="79">
        <v>19.8</v>
      </c>
      <c r="G5837" s="79">
        <f>ROUND((C5837*(E5837)),2)</f>
        <v>1760</v>
      </c>
      <c r="H5837" s="79">
        <f>ROUND((C5837*(F5837)),2)</f>
        <v>316.8</v>
      </c>
    </row>
    <row r="5838" spans="1:10" hidden="1" outlineLevel="1" x14ac:dyDescent="0.2">
      <c r="A5838" s="55"/>
      <c r="B5838" s="77" t="s">
        <v>1210</v>
      </c>
      <c r="C5838" s="78"/>
      <c r="D5838" s="78"/>
      <c r="E5838" s="57"/>
      <c r="F5838" s="57"/>
      <c r="G5838" s="57"/>
      <c r="H5838" s="57"/>
      <c r="I5838" s="58"/>
      <c r="J5838" s="63"/>
    </row>
    <row r="5839" spans="1:10" hidden="1" outlineLevel="1" x14ac:dyDescent="0.2">
      <c r="A5839" s="55"/>
      <c r="B5839" s="89" t="s">
        <v>1369</v>
      </c>
      <c r="C5839" s="78">
        <f>+C5825</f>
        <v>15.93</v>
      </c>
      <c r="D5839" s="78" t="s">
        <v>176</v>
      </c>
      <c r="E5839" s="79">
        <v>499.30666666666667</v>
      </c>
      <c r="F5839" s="79">
        <v>0</v>
      </c>
      <c r="G5839" s="79">
        <f>ROUND((C5839*(E5839)),2)</f>
        <v>7953.96</v>
      </c>
      <c r="H5839" s="79">
        <f>ROUND((C5839*(F5839)),2)</f>
        <v>0</v>
      </c>
      <c r="I5839" s="58"/>
      <c r="J5839" s="63"/>
    </row>
    <row r="5840" spans="1:10" hidden="1" outlineLevel="1" x14ac:dyDescent="0.2">
      <c r="A5840" s="62"/>
      <c r="B5840" s="76" t="s">
        <v>174</v>
      </c>
      <c r="C5840" s="78"/>
      <c r="D5840" s="78"/>
      <c r="E5840" s="79"/>
      <c r="F5840" s="79"/>
      <c r="G5840" s="79">
        <f>SUM(G5827:G5839)</f>
        <v>40991.51</v>
      </c>
      <c r="H5840" s="79">
        <f>SUM(H5827:H5839)</f>
        <v>5946.880000000001</v>
      </c>
      <c r="I5840" s="79">
        <f>SUM(G5840:H5840)</f>
        <v>46938.39</v>
      </c>
    </row>
    <row r="5841" spans="1:10" collapsed="1" x14ac:dyDescent="0.2"/>
    <row r="5842" spans="1:10" x14ac:dyDescent="0.2">
      <c r="A5842" s="71">
        <f>+A5823+0.01</f>
        <v>129.02999999999997</v>
      </c>
      <c r="B5842" s="72" t="s">
        <v>1370</v>
      </c>
      <c r="C5842" s="73">
        <v>1</v>
      </c>
      <c r="D5842" s="73" t="s">
        <v>176</v>
      </c>
      <c r="E5842" s="74"/>
      <c r="F5842" s="74"/>
      <c r="G5842" s="74">
        <f>+G5858/C5844</f>
        <v>1209.70346178968</v>
      </c>
      <c r="H5842" s="74">
        <f>+H5858/C5844</f>
        <v>154.30568256041803</v>
      </c>
      <c r="I5842" s="75">
        <f>+H5842+G5842</f>
        <v>1364.009144350098</v>
      </c>
      <c r="J5842" s="66" t="s">
        <v>167</v>
      </c>
    </row>
    <row r="5843" spans="1:10" hidden="1" outlineLevel="1" x14ac:dyDescent="0.2">
      <c r="A5843" s="55"/>
      <c r="B5843" s="77" t="s">
        <v>1371</v>
      </c>
      <c r="C5843" s="56"/>
      <c r="D5843" s="56"/>
      <c r="E5843" s="57"/>
      <c r="F5843" s="57"/>
      <c r="G5843" s="57"/>
      <c r="H5843" s="57"/>
      <c r="I5843" s="58"/>
      <c r="J5843" s="63"/>
    </row>
    <row r="5844" spans="1:10" hidden="1" outlineLevel="1" x14ac:dyDescent="0.2">
      <c r="A5844" s="55"/>
      <c r="B5844" s="77" t="s">
        <v>1372</v>
      </c>
      <c r="C5844" s="78">
        <v>15.31</v>
      </c>
      <c r="D5844" s="78" t="s">
        <v>176</v>
      </c>
      <c r="E5844" s="57"/>
      <c r="F5844" s="57"/>
      <c r="G5844" s="57"/>
      <c r="H5844" s="57"/>
      <c r="I5844" s="58"/>
      <c r="J5844" s="63"/>
    </row>
    <row r="5845" spans="1:10" hidden="1" outlineLevel="1" x14ac:dyDescent="0.2">
      <c r="A5845" s="55"/>
      <c r="B5845" s="77" t="s">
        <v>170</v>
      </c>
      <c r="C5845" s="78"/>
      <c r="D5845" s="78"/>
      <c r="E5845" s="57"/>
      <c r="F5845" s="57"/>
      <c r="G5845" s="57"/>
      <c r="H5845" s="57"/>
      <c r="I5845" s="58"/>
      <c r="J5845" s="63"/>
    </row>
    <row r="5846" spans="1:10" hidden="1" outlineLevel="1" x14ac:dyDescent="0.2">
      <c r="B5846" s="60" t="s">
        <v>1350</v>
      </c>
      <c r="C5846" s="78">
        <v>6</v>
      </c>
      <c r="D5846" s="61" t="s">
        <v>158</v>
      </c>
      <c r="E5846" s="79">
        <v>781.93</v>
      </c>
      <c r="F5846" s="79">
        <v>140.75</v>
      </c>
      <c r="G5846" s="79">
        <f>ROUND((C5846*(E5846)),2)</f>
        <v>4691.58</v>
      </c>
      <c r="H5846" s="79">
        <f>ROUND((C5846*(F5846)),2)</f>
        <v>844.5</v>
      </c>
    </row>
    <row r="5847" spans="1:10" hidden="1" outlineLevel="1" x14ac:dyDescent="0.2">
      <c r="B5847" s="60" t="s">
        <v>1373</v>
      </c>
      <c r="C5847" s="78">
        <v>16</v>
      </c>
      <c r="D5847" s="61" t="s">
        <v>158</v>
      </c>
      <c r="E5847" s="79">
        <v>144.61000000000001</v>
      </c>
      <c r="F5847" s="79">
        <v>26.03</v>
      </c>
      <c r="G5847" s="79">
        <f>ROUND((C5847*(E5847)),2)</f>
        <v>2313.7600000000002</v>
      </c>
      <c r="H5847" s="79">
        <f>ROUND((C5847*(F5847)),2)</f>
        <v>416.48</v>
      </c>
    </row>
    <row r="5848" spans="1:10" hidden="1" outlineLevel="1" x14ac:dyDescent="0.2">
      <c r="B5848" s="60" t="s">
        <v>1374</v>
      </c>
      <c r="C5848" s="78">
        <v>11</v>
      </c>
      <c r="D5848" s="61" t="s">
        <v>158</v>
      </c>
      <c r="E5848" s="79">
        <v>121.84</v>
      </c>
      <c r="F5848" s="79">
        <v>21.93</v>
      </c>
      <c r="G5848" s="79">
        <f>ROUND((C5848*(E5848)),2)</f>
        <v>1340.24</v>
      </c>
      <c r="H5848" s="79">
        <f>ROUND((C5848*(F5848)),2)</f>
        <v>241.23</v>
      </c>
    </row>
    <row r="5849" spans="1:10" hidden="1" outlineLevel="1" x14ac:dyDescent="0.2">
      <c r="B5849" s="60" t="s">
        <v>1353</v>
      </c>
      <c r="C5849" s="78">
        <v>1</v>
      </c>
      <c r="D5849" s="61" t="s">
        <v>158</v>
      </c>
      <c r="E5849" s="79">
        <v>158.68</v>
      </c>
      <c r="F5849" s="79">
        <v>28.56</v>
      </c>
      <c r="G5849" s="79">
        <f>ROUND((C5849*(E5849)),2)</f>
        <v>158.68</v>
      </c>
      <c r="H5849" s="79">
        <f>ROUND((C5849*(F5849)),2)</f>
        <v>28.56</v>
      </c>
    </row>
    <row r="5850" spans="1:10" hidden="1" outlineLevel="1" x14ac:dyDescent="0.2">
      <c r="B5850" s="60" t="s">
        <v>1354</v>
      </c>
      <c r="C5850" s="78">
        <v>1</v>
      </c>
      <c r="D5850" s="61" t="s">
        <v>158</v>
      </c>
      <c r="E5850" s="79">
        <v>1785.44</v>
      </c>
      <c r="F5850" s="79">
        <v>321.38</v>
      </c>
      <c r="G5850" s="79">
        <f t="shared" ref="G5850:G5855" si="228">ROUND((C5850*(E5850)),2)</f>
        <v>1785.44</v>
      </c>
      <c r="H5850" s="79">
        <f t="shared" ref="H5850:H5855" si="229">ROUND((C5850*(F5850)),2)</f>
        <v>321.38</v>
      </c>
    </row>
    <row r="5851" spans="1:10" hidden="1" outlineLevel="1" x14ac:dyDescent="0.2">
      <c r="B5851" s="92" t="s">
        <v>1355</v>
      </c>
      <c r="C5851" s="78">
        <v>1</v>
      </c>
      <c r="D5851" s="61" t="s">
        <v>158</v>
      </c>
      <c r="E5851" s="79">
        <v>446.84</v>
      </c>
      <c r="F5851" s="79">
        <v>80.430000000000007</v>
      </c>
      <c r="G5851" s="79">
        <f t="shared" si="228"/>
        <v>446.84</v>
      </c>
      <c r="H5851" s="79">
        <f t="shared" si="229"/>
        <v>80.430000000000007</v>
      </c>
    </row>
    <row r="5852" spans="1:10" hidden="1" outlineLevel="1" x14ac:dyDescent="0.2">
      <c r="B5852" s="92" t="s">
        <v>1356</v>
      </c>
      <c r="C5852" s="78">
        <v>1</v>
      </c>
      <c r="D5852" s="61" t="s">
        <v>158</v>
      </c>
      <c r="E5852" s="79">
        <v>890.2</v>
      </c>
      <c r="F5852" s="79">
        <v>160.24</v>
      </c>
      <c r="G5852" s="79">
        <f t="shared" si="228"/>
        <v>890.2</v>
      </c>
      <c r="H5852" s="79">
        <f t="shared" si="229"/>
        <v>160.24</v>
      </c>
    </row>
    <row r="5853" spans="1:10" hidden="1" outlineLevel="1" x14ac:dyDescent="0.2">
      <c r="B5853" s="60" t="s">
        <v>1357</v>
      </c>
      <c r="C5853" s="78">
        <v>2</v>
      </c>
      <c r="D5853" s="61" t="s">
        <v>182</v>
      </c>
      <c r="E5853" s="79">
        <v>225</v>
      </c>
      <c r="F5853" s="79">
        <v>40.5</v>
      </c>
      <c r="G5853" s="79">
        <f t="shared" si="228"/>
        <v>450</v>
      </c>
      <c r="H5853" s="79">
        <f t="shared" si="229"/>
        <v>81</v>
      </c>
    </row>
    <row r="5854" spans="1:10" hidden="1" outlineLevel="1" x14ac:dyDescent="0.2">
      <c r="B5854" s="60" t="s">
        <v>1358</v>
      </c>
      <c r="C5854" s="78">
        <v>1</v>
      </c>
      <c r="D5854" s="61" t="s">
        <v>182</v>
      </c>
      <c r="E5854" s="79">
        <v>277.77999999999997</v>
      </c>
      <c r="F5854" s="79">
        <v>50</v>
      </c>
      <c r="G5854" s="79">
        <f t="shared" si="228"/>
        <v>277.77999999999997</v>
      </c>
      <c r="H5854" s="79">
        <f t="shared" si="229"/>
        <v>50</v>
      </c>
    </row>
    <row r="5855" spans="1:10" hidden="1" outlineLevel="1" x14ac:dyDescent="0.2">
      <c r="B5855" s="60" t="s">
        <v>1359</v>
      </c>
      <c r="C5855" s="78">
        <v>7</v>
      </c>
      <c r="D5855" s="61" t="s">
        <v>158</v>
      </c>
      <c r="E5855" s="79">
        <v>110</v>
      </c>
      <c r="F5855" s="79">
        <v>19.8</v>
      </c>
      <c r="G5855" s="79">
        <f t="shared" si="228"/>
        <v>770</v>
      </c>
      <c r="H5855" s="79">
        <f t="shared" si="229"/>
        <v>138.6</v>
      </c>
    </row>
    <row r="5856" spans="1:10" hidden="1" outlineLevel="1" x14ac:dyDescent="0.2">
      <c r="A5856" s="55"/>
      <c r="B5856" s="77" t="s">
        <v>1210</v>
      </c>
      <c r="C5856" s="78"/>
      <c r="D5856" s="78"/>
      <c r="E5856" s="57"/>
      <c r="F5856" s="57"/>
      <c r="G5856" s="57"/>
      <c r="H5856" s="57"/>
      <c r="I5856" s="58"/>
      <c r="J5856" s="63"/>
    </row>
    <row r="5857" spans="1:10" hidden="1" outlineLevel="1" x14ac:dyDescent="0.2">
      <c r="A5857" s="55"/>
      <c r="B5857" s="89" t="s">
        <v>1375</v>
      </c>
      <c r="C5857" s="78">
        <v>15.31</v>
      </c>
      <c r="D5857" s="78" t="s">
        <v>176</v>
      </c>
      <c r="E5857" s="79">
        <v>352.4517647058824</v>
      </c>
      <c r="F5857" s="79">
        <v>0</v>
      </c>
      <c r="G5857" s="79">
        <f>ROUND((C5857*(E5857)),2)</f>
        <v>5396.04</v>
      </c>
      <c r="H5857" s="79">
        <f>ROUND((C5857*(F5857)),2)</f>
        <v>0</v>
      </c>
      <c r="I5857" s="58"/>
      <c r="J5857" s="63"/>
    </row>
    <row r="5858" spans="1:10" hidden="1" outlineLevel="1" x14ac:dyDescent="0.2">
      <c r="A5858" s="62"/>
      <c r="B5858" s="76" t="s">
        <v>174</v>
      </c>
      <c r="C5858" s="78"/>
      <c r="D5858" s="78"/>
      <c r="E5858" s="79"/>
      <c r="F5858" s="79"/>
      <c r="G5858" s="79">
        <f>SUM(G5846:G5857)</f>
        <v>18520.560000000001</v>
      </c>
      <c r="H5858" s="79">
        <f>SUM(H5846:H5857)</f>
        <v>2362.42</v>
      </c>
      <c r="I5858" s="79">
        <f>SUM(G5858:H5858)</f>
        <v>20882.980000000003</v>
      </c>
    </row>
    <row r="5859" spans="1:10" collapsed="1" x14ac:dyDescent="0.2">
      <c r="A5859" s="62"/>
      <c r="C5859" s="78"/>
      <c r="D5859" s="78"/>
      <c r="E5859" s="79"/>
      <c r="F5859" s="79"/>
      <c r="G5859" s="79"/>
      <c r="H5859" s="79"/>
      <c r="I5859" s="79"/>
    </row>
    <row r="5860" spans="1:10" x14ac:dyDescent="0.2">
      <c r="A5860" s="71">
        <f>+A5842+0.01</f>
        <v>129.03999999999996</v>
      </c>
      <c r="B5860" s="72" t="s">
        <v>1376</v>
      </c>
      <c r="C5860" s="73">
        <v>1</v>
      </c>
      <c r="D5860" s="73" t="s">
        <v>255</v>
      </c>
      <c r="E5860" s="74"/>
      <c r="F5860" s="74"/>
      <c r="G5860" s="74">
        <f>+G5874/C5862</f>
        <v>592.99</v>
      </c>
      <c r="H5860" s="74">
        <f>+H5874/C5862</f>
        <v>68.219375000000014</v>
      </c>
      <c r="I5860" s="75">
        <f>+H5860+G5860</f>
        <v>661.20937500000002</v>
      </c>
      <c r="J5860" s="66" t="s">
        <v>167</v>
      </c>
    </row>
    <row r="5861" spans="1:10" hidden="1" outlineLevel="1" x14ac:dyDescent="0.2">
      <c r="A5861" s="55"/>
      <c r="B5861" s="77" t="s">
        <v>1371</v>
      </c>
      <c r="C5861" s="56"/>
      <c r="D5861" s="56"/>
      <c r="E5861" s="57"/>
      <c r="F5861" s="57"/>
      <c r="G5861" s="57"/>
      <c r="H5861" s="57"/>
      <c r="I5861" s="58"/>
      <c r="J5861" s="63"/>
    </row>
    <row r="5862" spans="1:10" hidden="1" outlineLevel="1" x14ac:dyDescent="0.2">
      <c r="A5862" s="55"/>
      <c r="B5862" s="77" t="s">
        <v>169</v>
      </c>
      <c r="C5862" s="78">
        <v>16</v>
      </c>
      <c r="D5862" s="78" t="s">
        <v>255</v>
      </c>
      <c r="E5862" s="57"/>
      <c r="F5862" s="57"/>
      <c r="G5862" s="57"/>
      <c r="H5862" s="57"/>
      <c r="I5862" s="58"/>
      <c r="J5862" s="63"/>
    </row>
    <row r="5863" spans="1:10" hidden="1" outlineLevel="1" x14ac:dyDescent="0.2">
      <c r="A5863" s="55"/>
      <c r="B5863" s="77" t="s">
        <v>170</v>
      </c>
      <c r="C5863" s="78"/>
      <c r="D5863" s="78"/>
      <c r="E5863" s="57"/>
      <c r="F5863" s="57"/>
      <c r="G5863" s="57"/>
      <c r="H5863" s="57"/>
      <c r="I5863" s="58"/>
      <c r="J5863" s="63"/>
    </row>
    <row r="5864" spans="1:10" hidden="1" outlineLevel="1" x14ac:dyDescent="0.2">
      <c r="B5864" s="60" t="s">
        <v>1373</v>
      </c>
      <c r="C5864" s="78">
        <v>8</v>
      </c>
      <c r="D5864" s="61" t="s">
        <v>158</v>
      </c>
      <c r="E5864" s="79">
        <v>144.61000000000001</v>
      </c>
      <c r="F5864" s="79">
        <v>26.03</v>
      </c>
      <c r="G5864" s="79">
        <f t="shared" ref="G5864:G5871" si="230">ROUND((C5864*(E5864)),2)</f>
        <v>1156.8800000000001</v>
      </c>
      <c r="H5864" s="79">
        <f t="shared" ref="H5864:H5871" si="231">ROUND((C5864*(F5864)),2)</f>
        <v>208.24</v>
      </c>
    </row>
    <row r="5865" spans="1:10" hidden="1" outlineLevel="1" x14ac:dyDescent="0.2">
      <c r="B5865" s="60" t="s">
        <v>1374</v>
      </c>
      <c r="C5865" s="78">
        <v>8</v>
      </c>
      <c r="D5865" s="61" t="s">
        <v>158</v>
      </c>
      <c r="E5865" s="79">
        <v>121.84</v>
      </c>
      <c r="F5865" s="79">
        <v>21.93</v>
      </c>
      <c r="G5865" s="79">
        <f t="shared" si="230"/>
        <v>974.72</v>
      </c>
      <c r="H5865" s="79">
        <f t="shared" si="231"/>
        <v>175.44</v>
      </c>
    </row>
    <row r="5866" spans="1:10" hidden="1" outlineLevel="1" x14ac:dyDescent="0.2">
      <c r="B5866" s="60" t="s">
        <v>1353</v>
      </c>
      <c r="C5866" s="78">
        <v>2</v>
      </c>
      <c r="D5866" s="61" t="s">
        <v>158</v>
      </c>
      <c r="E5866" s="79">
        <v>158.68</v>
      </c>
      <c r="F5866" s="79">
        <v>28.56</v>
      </c>
      <c r="G5866" s="79">
        <f t="shared" si="230"/>
        <v>317.36</v>
      </c>
      <c r="H5866" s="79">
        <f t="shared" si="231"/>
        <v>57.12</v>
      </c>
    </row>
    <row r="5867" spans="1:10" hidden="1" outlineLevel="1" x14ac:dyDescent="0.2">
      <c r="B5867" s="60" t="s">
        <v>1354</v>
      </c>
      <c r="C5867" s="78">
        <v>1</v>
      </c>
      <c r="D5867" s="61" t="s">
        <v>158</v>
      </c>
      <c r="E5867" s="79">
        <v>1785.44</v>
      </c>
      <c r="F5867" s="79">
        <v>321.38</v>
      </c>
      <c r="G5867" s="79">
        <f t="shared" si="230"/>
        <v>1785.44</v>
      </c>
      <c r="H5867" s="79">
        <f t="shared" si="231"/>
        <v>321.38</v>
      </c>
    </row>
    <row r="5868" spans="1:10" hidden="1" outlineLevel="1" x14ac:dyDescent="0.2">
      <c r="B5868" s="92" t="s">
        <v>1355</v>
      </c>
      <c r="C5868" s="78">
        <v>1</v>
      </c>
      <c r="D5868" s="61" t="s">
        <v>158</v>
      </c>
      <c r="E5868" s="79">
        <v>446.84</v>
      </c>
      <c r="F5868" s="79">
        <v>80.430000000000007</v>
      </c>
      <c r="G5868" s="79">
        <f t="shared" si="230"/>
        <v>446.84</v>
      </c>
      <c r="H5868" s="79">
        <f t="shared" si="231"/>
        <v>80.430000000000007</v>
      </c>
    </row>
    <row r="5869" spans="1:10" hidden="1" outlineLevel="1" x14ac:dyDescent="0.2">
      <c r="B5869" s="60" t="s">
        <v>1357</v>
      </c>
      <c r="C5869" s="78">
        <v>1</v>
      </c>
      <c r="D5869" s="61" t="s">
        <v>182</v>
      </c>
      <c r="E5869" s="79">
        <v>225</v>
      </c>
      <c r="F5869" s="79">
        <v>40.5</v>
      </c>
      <c r="G5869" s="79">
        <f t="shared" si="230"/>
        <v>225</v>
      </c>
      <c r="H5869" s="79">
        <f t="shared" si="231"/>
        <v>40.5</v>
      </c>
    </row>
    <row r="5870" spans="1:10" hidden="1" outlineLevel="1" x14ac:dyDescent="0.2">
      <c r="B5870" s="60" t="s">
        <v>1358</v>
      </c>
      <c r="C5870" s="78">
        <v>1</v>
      </c>
      <c r="D5870" s="61" t="s">
        <v>182</v>
      </c>
      <c r="E5870" s="79">
        <v>277.77999999999997</v>
      </c>
      <c r="F5870" s="79">
        <v>50</v>
      </c>
      <c r="G5870" s="79">
        <f t="shared" si="230"/>
        <v>277.77999999999997</v>
      </c>
      <c r="H5870" s="79">
        <f t="shared" si="231"/>
        <v>50</v>
      </c>
    </row>
    <row r="5871" spans="1:10" hidden="1" outlineLevel="1" x14ac:dyDescent="0.2">
      <c r="B5871" s="60" t="s">
        <v>1359</v>
      </c>
      <c r="C5871" s="78">
        <v>8</v>
      </c>
      <c r="D5871" s="61" t="s">
        <v>158</v>
      </c>
      <c r="E5871" s="79">
        <v>110</v>
      </c>
      <c r="F5871" s="79">
        <v>19.8</v>
      </c>
      <c r="G5871" s="79">
        <f t="shared" si="230"/>
        <v>880</v>
      </c>
      <c r="H5871" s="79">
        <f t="shared" si="231"/>
        <v>158.4</v>
      </c>
    </row>
    <row r="5872" spans="1:10" hidden="1" outlineLevel="1" x14ac:dyDescent="0.2">
      <c r="A5872" s="55"/>
      <c r="B5872" s="77" t="s">
        <v>1210</v>
      </c>
      <c r="C5872" s="78"/>
      <c r="D5872" s="78"/>
      <c r="E5872" s="57"/>
      <c r="F5872" s="57"/>
      <c r="G5872" s="57"/>
      <c r="H5872" s="57"/>
      <c r="I5872" s="58"/>
      <c r="J5872" s="63"/>
    </row>
    <row r="5873" spans="1:10" hidden="1" outlineLevel="1" x14ac:dyDescent="0.2">
      <c r="A5873" s="55"/>
      <c r="B5873" s="89" t="s">
        <v>1377</v>
      </c>
      <c r="C5873" s="78">
        <v>16</v>
      </c>
      <c r="D5873" s="78" t="s">
        <v>255</v>
      </c>
      <c r="E5873" s="79">
        <v>213.98857142857145</v>
      </c>
      <c r="F5873" s="79">
        <v>0</v>
      </c>
      <c r="G5873" s="79">
        <f>ROUND((C5873*(E5873)),2)</f>
        <v>3423.82</v>
      </c>
      <c r="H5873" s="79">
        <f>ROUND((C5873*(F5873)),2)</f>
        <v>0</v>
      </c>
      <c r="I5873" s="58"/>
      <c r="J5873" s="63"/>
    </row>
    <row r="5874" spans="1:10" hidden="1" outlineLevel="1" x14ac:dyDescent="0.2">
      <c r="A5874" s="62"/>
      <c r="B5874" s="76" t="s">
        <v>174</v>
      </c>
      <c r="C5874" s="78"/>
      <c r="D5874" s="78"/>
      <c r="E5874" s="79"/>
      <c r="F5874" s="79"/>
      <c r="G5874" s="79">
        <f>SUM(G5864:G5873)</f>
        <v>9487.84</v>
      </c>
      <c r="H5874" s="79">
        <f>SUM(H5864:H5873)</f>
        <v>1091.5100000000002</v>
      </c>
      <c r="I5874" s="79">
        <f>SUM(G5874:H5874)</f>
        <v>10579.35</v>
      </c>
    </row>
    <row r="5875" spans="1:10" hidden="1" outlineLevel="1" x14ac:dyDescent="0.2">
      <c r="A5875" s="62"/>
      <c r="C5875" s="78"/>
      <c r="D5875" s="78"/>
      <c r="E5875" s="79"/>
      <c r="F5875" s="79"/>
      <c r="G5875" s="79"/>
      <c r="H5875" s="79"/>
      <c r="I5875" s="79"/>
    </row>
    <row r="5876" spans="1:10" hidden="1" outlineLevel="1" x14ac:dyDescent="0.2">
      <c r="A5876" s="62"/>
      <c r="C5876" s="78"/>
      <c r="D5876" s="78"/>
      <c r="E5876" s="79"/>
      <c r="F5876" s="79"/>
      <c r="G5876" s="79"/>
      <c r="H5876" s="79"/>
      <c r="I5876" s="79"/>
    </row>
    <row r="5877" spans="1:10" hidden="1" outlineLevel="1" x14ac:dyDescent="0.2">
      <c r="A5877" s="62"/>
      <c r="C5877" s="78"/>
      <c r="D5877" s="78"/>
      <c r="E5877" s="79"/>
      <c r="F5877" s="79"/>
      <c r="G5877" s="79"/>
      <c r="H5877" s="79"/>
      <c r="I5877" s="79"/>
    </row>
    <row r="5878" spans="1:10" collapsed="1" x14ac:dyDescent="0.2">
      <c r="A5878" s="71">
        <f>+A5860+0.01</f>
        <v>129.04999999999995</v>
      </c>
      <c r="B5878" s="72" t="s">
        <v>1378</v>
      </c>
      <c r="C5878" s="73">
        <v>1</v>
      </c>
      <c r="D5878" s="73" t="s">
        <v>176</v>
      </c>
      <c r="E5878" s="74"/>
      <c r="F5878" s="74"/>
      <c r="G5878" s="74">
        <f>+G5895/C5880</f>
        <v>2584.3788373612019</v>
      </c>
      <c r="H5878" s="74">
        <f>+H5895/C5880</f>
        <v>361.48334421946441</v>
      </c>
      <c r="I5878" s="75">
        <f>+H5878+G5878</f>
        <v>2945.8621815806664</v>
      </c>
      <c r="J5878" s="66" t="s">
        <v>167</v>
      </c>
    </row>
    <row r="5879" spans="1:10" hidden="1" outlineLevel="1" x14ac:dyDescent="0.2">
      <c r="A5879" s="55"/>
      <c r="B5879" s="77" t="s">
        <v>1379</v>
      </c>
      <c r="C5879" s="56"/>
      <c r="D5879" s="56"/>
      <c r="E5879" s="57"/>
      <c r="F5879" s="57"/>
      <c r="G5879" s="57"/>
      <c r="H5879" s="57"/>
      <c r="I5879" s="58"/>
      <c r="J5879" s="63"/>
    </row>
    <row r="5880" spans="1:10" hidden="1" outlineLevel="1" x14ac:dyDescent="0.2">
      <c r="A5880" s="55"/>
      <c r="B5880" s="77" t="s">
        <v>1372</v>
      </c>
      <c r="C5880" s="78">
        <v>15.31</v>
      </c>
      <c r="D5880" s="78" t="s">
        <v>176</v>
      </c>
      <c r="E5880" s="57"/>
      <c r="F5880" s="57"/>
      <c r="G5880" s="57"/>
      <c r="H5880" s="57"/>
      <c r="I5880" s="58"/>
      <c r="J5880" s="63"/>
    </row>
    <row r="5881" spans="1:10" hidden="1" outlineLevel="1" x14ac:dyDescent="0.2">
      <c r="A5881" s="55"/>
      <c r="B5881" s="77" t="s">
        <v>170</v>
      </c>
      <c r="C5881" s="78"/>
      <c r="D5881" s="78"/>
      <c r="E5881" s="57"/>
      <c r="F5881" s="57"/>
      <c r="G5881" s="57"/>
      <c r="H5881" s="57"/>
      <c r="I5881" s="58"/>
      <c r="J5881" s="63"/>
    </row>
    <row r="5882" spans="1:10" hidden="1" outlineLevel="1" x14ac:dyDescent="0.2">
      <c r="B5882" s="60" t="s">
        <v>1350</v>
      </c>
      <c r="C5882" s="78">
        <v>6</v>
      </c>
      <c r="D5882" s="61" t="s">
        <v>158</v>
      </c>
      <c r="E5882" s="79">
        <v>144.61000000000001</v>
      </c>
      <c r="F5882" s="79">
        <v>26.03</v>
      </c>
      <c r="G5882" s="79">
        <f>ROUND((C5882*(E5882)),2)</f>
        <v>867.66</v>
      </c>
      <c r="H5882" s="79">
        <f>ROUND((C5882*(F5882)),2)</f>
        <v>156.18</v>
      </c>
    </row>
    <row r="5883" spans="1:10" hidden="1" outlineLevel="1" x14ac:dyDescent="0.2">
      <c r="B5883" s="60" t="s">
        <v>1373</v>
      </c>
      <c r="C5883" s="78">
        <v>24</v>
      </c>
      <c r="D5883" s="61" t="s">
        <v>158</v>
      </c>
      <c r="E5883" s="79">
        <v>758.47</v>
      </c>
      <c r="F5883" s="79">
        <v>136.52000000000001</v>
      </c>
      <c r="G5883" s="79">
        <f>ROUND((C5883*(E5883)),2)</f>
        <v>18203.28</v>
      </c>
      <c r="H5883" s="79">
        <f>ROUND((C5883*(F5883)),2)</f>
        <v>3276.48</v>
      </c>
    </row>
    <row r="5884" spans="1:10" hidden="1" outlineLevel="1" x14ac:dyDescent="0.2">
      <c r="B5884" s="60" t="s">
        <v>1374</v>
      </c>
      <c r="C5884" s="78">
        <v>28</v>
      </c>
      <c r="D5884" s="61" t="s">
        <v>158</v>
      </c>
      <c r="E5884" s="79">
        <v>121.84</v>
      </c>
      <c r="F5884" s="79">
        <v>21.93</v>
      </c>
      <c r="G5884" s="79">
        <f>ROUND((C5884*(E5884)),2)</f>
        <v>3411.52</v>
      </c>
      <c r="H5884" s="79">
        <f>ROUND((C5884*(F5884)),2)</f>
        <v>614.04</v>
      </c>
    </row>
    <row r="5885" spans="1:10" hidden="1" outlineLevel="1" x14ac:dyDescent="0.2">
      <c r="B5885" s="60" t="s">
        <v>1353</v>
      </c>
      <c r="C5885" s="78">
        <v>3</v>
      </c>
      <c r="D5885" s="61" t="s">
        <v>158</v>
      </c>
      <c r="E5885" s="79">
        <v>158.68</v>
      </c>
      <c r="F5885" s="79">
        <v>28.56</v>
      </c>
      <c r="G5885" s="79">
        <f>ROUND((C5885*(E5885)),2)</f>
        <v>476.04</v>
      </c>
      <c r="H5885" s="79">
        <f>ROUND((C5885*(F5885)),2)</f>
        <v>85.68</v>
      </c>
    </row>
    <row r="5886" spans="1:10" hidden="1" outlineLevel="1" x14ac:dyDescent="0.2">
      <c r="B5886" s="60" t="s">
        <v>1354</v>
      </c>
      <c r="C5886" s="78">
        <v>2</v>
      </c>
      <c r="D5886" s="61" t="s">
        <v>158</v>
      </c>
      <c r="E5886" s="79">
        <v>1785.44</v>
      </c>
      <c r="F5886" s="79">
        <v>321.38</v>
      </c>
      <c r="G5886" s="79">
        <f t="shared" ref="G5886:G5891" si="232">ROUND((C5886*(E5886)),2)</f>
        <v>3570.88</v>
      </c>
      <c r="H5886" s="79">
        <f t="shared" ref="H5886:H5891" si="233">ROUND((C5886*(F5886)),2)</f>
        <v>642.76</v>
      </c>
    </row>
    <row r="5887" spans="1:10" hidden="1" outlineLevel="1" x14ac:dyDescent="0.2">
      <c r="B5887" s="92" t="s">
        <v>1355</v>
      </c>
      <c r="C5887" s="78">
        <v>1</v>
      </c>
      <c r="D5887" s="61" t="s">
        <v>158</v>
      </c>
      <c r="E5887" s="79">
        <v>446.84</v>
      </c>
      <c r="F5887" s="79">
        <v>80.430000000000007</v>
      </c>
      <c r="G5887" s="79">
        <f t="shared" si="232"/>
        <v>446.84</v>
      </c>
      <c r="H5887" s="79">
        <f t="shared" si="233"/>
        <v>80.430000000000007</v>
      </c>
    </row>
    <row r="5888" spans="1:10" hidden="1" outlineLevel="1" x14ac:dyDescent="0.2">
      <c r="B5888" s="92" t="s">
        <v>1356</v>
      </c>
      <c r="C5888" s="78">
        <v>1</v>
      </c>
      <c r="D5888" s="61" t="s">
        <v>158</v>
      </c>
      <c r="E5888" s="79">
        <v>890.2</v>
      </c>
      <c r="F5888" s="79">
        <v>160.24</v>
      </c>
      <c r="G5888" s="79">
        <f t="shared" si="232"/>
        <v>890.2</v>
      </c>
      <c r="H5888" s="79">
        <f t="shared" si="233"/>
        <v>160.24</v>
      </c>
    </row>
    <row r="5889" spans="1:10" hidden="1" outlineLevel="1" x14ac:dyDescent="0.2">
      <c r="B5889" s="60" t="s">
        <v>1357</v>
      </c>
      <c r="C5889" s="78">
        <v>3</v>
      </c>
      <c r="D5889" s="61" t="s">
        <v>182</v>
      </c>
      <c r="E5889" s="79">
        <v>225</v>
      </c>
      <c r="F5889" s="79">
        <v>40.5</v>
      </c>
      <c r="G5889" s="79">
        <f t="shared" si="232"/>
        <v>675</v>
      </c>
      <c r="H5889" s="79">
        <f t="shared" si="233"/>
        <v>121.5</v>
      </c>
    </row>
    <row r="5890" spans="1:10" hidden="1" outlineLevel="1" x14ac:dyDescent="0.2">
      <c r="B5890" s="60" t="s">
        <v>1358</v>
      </c>
      <c r="C5890" s="78">
        <v>2</v>
      </c>
      <c r="D5890" s="61" t="s">
        <v>182</v>
      </c>
      <c r="E5890" s="79">
        <v>277.77999999999997</v>
      </c>
      <c r="F5890" s="79">
        <v>50</v>
      </c>
      <c r="G5890" s="79">
        <f t="shared" si="232"/>
        <v>555.55999999999995</v>
      </c>
      <c r="H5890" s="79">
        <f t="shared" si="233"/>
        <v>100</v>
      </c>
    </row>
    <row r="5891" spans="1:10" hidden="1" outlineLevel="1" x14ac:dyDescent="0.2">
      <c r="B5891" s="60" t="s">
        <v>1359</v>
      </c>
      <c r="C5891" s="78">
        <v>15</v>
      </c>
      <c r="D5891" s="61" t="s">
        <v>158</v>
      </c>
      <c r="E5891" s="79">
        <v>110</v>
      </c>
      <c r="F5891" s="79">
        <v>19.8</v>
      </c>
      <c r="G5891" s="79">
        <f t="shared" si="232"/>
        <v>1650</v>
      </c>
      <c r="H5891" s="79">
        <f t="shared" si="233"/>
        <v>297</v>
      </c>
    </row>
    <row r="5892" spans="1:10" hidden="1" outlineLevel="1" x14ac:dyDescent="0.2">
      <c r="A5892" s="55"/>
      <c r="B5892" s="77" t="s">
        <v>1210</v>
      </c>
      <c r="C5892" s="78"/>
      <c r="D5892" s="78"/>
      <c r="E5892" s="57"/>
      <c r="F5892" s="57"/>
      <c r="G5892" s="57"/>
      <c r="H5892" s="57"/>
      <c r="I5892" s="58"/>
      <c r="J5892" s="63"/>
    </row>
    <row r="5893" spans="1:10" hidden="1" outlineLevel="1" x14ac:dyDescent="0.2">
      <c r="A5893" s="55"/>
      <c r="B5893" s="89" t="s">
        <v>1375</v>
      </c>
      <c r="C5893" s="78">
        <v>15.31</v>
      </c>
      <c r="D5893" s="78" t="s">
        <v>176</v>
      </c>
      <c r="E5893" s="79">
        <v>352.4517647058824</v>
      </c>
      <c r="F5893" s="79">
        <v>0</v>
      </c>
      <c r="G5893" s="79">
        <f>ROUND((C5893*(E5893)),2)</f>
        <v>5396.04</v>
      </c>
      <c r="H5893" s="79">
        <f>ROUND((C5893*(F5893)),2)</f>
        <v>0</v>
      </c>
      <c r="I5893" s="58"/>
      <c r="J5893" s="63"/>
    </row>
    <row r="5894" spans="1:10" hidden="1" outlineLevel="1" x14ac:dyDescent="0.2">
      <c r="A5894" s="55"/>
      <c r="B5894" s="89" t="s">
        <v>1377</v>
      </c>
      <c r="C5894" s="78">
        <v>16</v>
      </c>
      <c r="D5894" s="78" t="s">
        <v>255</v>
      </c>
      <c r="E5894" s="79">
        <v>213.98857142857145</v>
      </c>
      <c r="F5894" s="79">
        <v>0</v>
      </c>
      <c r="G5894" s="79">
        <f>ROUND((C5894*(E5894)),2)</f>
        <v>3423.82</v>
      </c>
      <c r="H5894" s="79">
        <f>ROUND((C5894*(F5894)),2)</f>
        <v>0</v>
      </c>
      <c r="I5894" s="58"/>
      <c r="J5894" s="63"/>
    </row>
    <row r="5895" spans="1:10" hidden="1" outlineLevel="1" x14ac:dyDescent="0.2">
      <c r="A5895" s="62"/>
      <c r="B5895" s="76" t="s">
        <v>174</v>
      </c>
      <c r="C5895" s="78"/>
      <c r="D5895" s="78"/>
      <c r="E5895" s="79"/>
      <c r="F5895" s="79"/>
      <c r="G5895" s="79">
        <f>SUM(G5882:G5894)</f>
        <v>39566.840000000004</v>
      </c>
      <c r="H5895" s="79">
        <f>SUM(H5882:H5894)</f>
        <v>5534.31</v>
      </c>
      <c r="I5895" s="79">
        <f>SUM(G5895:H5895)</f>
        <v>45101.15</v>
      </c>
    </row>
    <row r="5896" spans="1:10" collapsed="1" x14ac:dyDescent="0.2"/>
    <row r="5897" spans="1:10" x14ac:dyDescent="0.2">
      <c r="A5897" s="67">
        <v>130</v>
      </c>
      <c r="B5897" s="68" t="s">
        <v>1380</v>
      </c>
      <c r="C5897" s="69"/>
      <c r="D5897" s="69"/>
      <c r="E5897" s="69"/>
      <c r="F5897" s="69"/>
      <c r="G5897" s="69"/>
      <c r="H5897" s="69"/>
      <c r="I5897" s="69"/>
      <c r="J5897" s="70"/>
    </row>
    <row r="5898" spans="1:10" x14ac:dyDescent="0.2">
      <c r="A5898" s="71">
        <f>+A5897+0.01</f>
        <v>130.01</v>
      </c>
      <c r="B5898" s="72" t="s">
        <v>1381</v>
      </c>
      <c r="C5898" s="73">
        <v>1</v>
      </c>
      <c r="D5898" s="73" t="s">
        <v>176</v>
      </c>
      <c r="E5898" s="74"/>
      <c r="F5898" s="74"/>
      <c r="G5898" s="74">
        <f>+G5907/C5900</f>
        <v>1921.16</v>
      </c>
      <c r="H5898" s="74">
        <f>+H5907/C5900</f>
        <v>93.14</v>
      </c>
      <c r="I5898" s="75">
        <f>+H5898+G5898</f>
        <v>2014.3000000000002</v>
      </c>
      <c r="J5898" s="66" t="s">
        <v>167</v>
      </c>
    </row>
    <row r="5899" spans="1:10" hidden="1" outlineLevel="1" x14ac:dyDescent="0.2">
      <c r="A5899" s="55"/>
      <c r="B5899" s="77" t="s">
        <v>1382</v>
      </c>
      <c r="C5899" s="56"/>
      <c r="D5899" s="56"/>
      <c r="E5899" s="57"/>
      <c r="F5899" s="57"/>
      <c r="G5899" s="57"/>
      <c r="H5899" s="57"/>
      <c r="I5899" s="58"/>
      <c r="J5899" s="63"/>
    </row>
    <row r="5900" spans="1:10" hidden="1" outlineLevel="1" x14ac:dyDescent="0.2">
      <c r="A5900" s="55"/>
      <c r="B5900" s="77" t="s">
        <v>169</v>
      </c>
      <c r="C5900" s="78">
        <v>1</v>
      </c>
      <c r="D5900" s="78" t="s">
        <v>176</v>
      </c>
      <c r="E5900" s="57"/>
      <c r="F5900" s="57"/>
      <c r="G5900" s="57"/>
      <c r="H5900" s="57"/>
      <c r="I5900" s="58"/>
      <c r="J5900" s="63"/>
    </row>
    <row r="5901" spans="1:10" hidden="1" outlineLevel="1" x14ac:dyDescent="0.2">
      <c r="A5901" s="55"/>
      <c r="B5901" s="77" t="s">
        <v>170</v>
      </c>
      <c r="C5901" s="78"/>
      <c r="D5901" s="78"/>
      <c r="E5901" s="57"/>
      <c r="F5901" s="57"/>
      <c r="G5901" s="57"/>
      <c r="H5901" s="57"/>
      <c r="I5901" s="58"/>
      <c r="J5901" s="63"/>
    </row>
    <row r="5902" spans="1:10" hidden="1" outlineLevel="1" x14ac:dyDescent="0.2">
      <c r="B5902" s="60" t="s">
        <v>1383</v>
      </c>
      <c r="C5902" s="78">
        <v>1</v>
      </c>
      <c r="D5902" s="61" t="s">
        <v>176</v>
      </c>
      <c r="E5902" s="79">
        <v>517.42999999999995</v>
      </c>
      <c r="F5902" s="79">
        <v>93.14</v>
      </c>
      <c r="G5902" s="79">
        <f>ROUND((C5902*(E5902)),2)</f>
        <v>517.42999999999995</v>
      </c>
      <c r="H5902" s="79">
        <f>ROUND((C5902*(F5902)),2)</f>
        <v>93.14</v>
      </c>
    </row>
    <row r="5903" spans="1:10" hidden="1" outlineLevel="1" x14ac:dyDescent="0.2">
      <c r="B5903" s="60" t="s">
        <v>1384</v>
      </c>
      <c r="C5903" s="78">
        <v>1</v>
      </c>
      <c r="D5903" s="61" t="s">
        <v>176</v>
      </c>
      <c r="E5903" s="79">
        <v>10.348599999999999</v>
      </c>
      <c r="F5903" s="79">
        <v>0</v>
      </c>
      <c r="G5903" s="79">
        <f>ROUND((C5903*(E5903)),2)</f>
        <v>10.35</v>
      </c>
      <c r="H5903" s="79">
        <f>ROUND((C5903*(F5903)),2)</f>
        <v>0</v>
      </c>
    </row>
    <row r="5904" spans="1:10" hidden="1" outlineLevel="1" x14ac:dyDescent="0.2">
      <c r="A5904" s="55"/>
      <c r="B5904" s="77" t="s">
        <v>1210</v>
      </c>
      <c r="C5904" s="78"/>
      <c r="D5904" s="78"/>
      <c r="E5904" s="57"/>
      <c r="F5904" s="57"/>
      <c r="G5904" s="57"/>
      <c r="H5904" s="57"/>
      <c r="I5904" s="58"/>
      <c r="J5904" s="63"/>
    </row>
    <row r="5905" spans="1:10" hidden="1" outlineLevel="1" x14ac:dyDescent="0.2">
      <c r="A5905" s="55"/>
      <c r="B5905" s="89" t="s">
        <v>1385</v>
      </c>
      <c r="C5905" s="78">
        <v>1</v>
      </c>
      <c r="D5905" s="78" t="s">
        <v>176</v>
      </c>
      <c r="E5905" s="79">
        <v>1355.93</v>
      </c>
      <c r="F5905" s="79">
        <v>0</v>
      </c>
      <c r="G5905" s="79">
        <f>ROUND((C5905*(E5905)),2)</f>
        <v>1355.93</v>
      </c>
      <c r="H5905" s="79">
        <f>ROUND((C5905*(F5905)),2)</f>
        <v>0</v>
      </c>
      <c r="I5905" s="58"/>
      <c r="J5905" s="63"/>
    </row>
    <row r="5906" spans="1:10" hidden="1" outlineLevel="1" x14ac:dyDescent="0.2">
      <c r="A5906" s="55"/>
      <c r="B5906" s="89" t="s">
        <v>1386</v>
      </c>
      <c r="C5906" s="78">
        <v>1</v>
      </c>
      <c r="D5906" s="78" t="s">
        <v>172</v>
      </c>
      <c r="E5906" s="79">
        <v>37.450000000000003</v>
      </c>
      <c r="F5906" s="79">
        <v>0</v>
      </c>
      <c r="G5906" s="79">
        <f>ROUND((C5906*(E5906)),2)</f>
        <v>37.450000000000003</v>
      </c>
      <c r="H5906" s="79">
        <f>ROUND((C5906*(F5906)),2)</f>
        <v>0</v>
      </c>
      <c r="I5906" s="58"/>
      <c r="J5906" s="63"/>
    </row>
    <row r="5907" spans="1:10" hidden="1" outlineLevel="1" x14ac:dyDescent="0.2">
      <c r="A5907" s="62"/>
      <c r="B5907" s="76" t="s">
        <v>174</v>
      </c>
      <c r="C5907" s="78"/>
      <c r="D5907" s="78"/>
      <c r="E5907" s="79"/>
      <c r="F5907" s="79"/>
      <c r="G5907" s="79">
        <f>SUM(G5902:G5906)</f>
        <v>1921.16</v>
      </c>
      <c r="H5907" s="79">
        <f>SUM(H5902:H5906)</f>
        <v>93.14</v>
      </c>
      <c r="I5907" s="79">
        <f>SUM(G5907:H5907)</f>
        <v>2014.3000000000002</v>
      </c>
    </row>
    <row r="5908" spans="1:10" collapsed="1" x14ac:dyDescent="0.2">
      <c r="A5908" s="62"/>
      <c r="C5908" s="78"/>
      <c r="D5908" s="78"/>
      <c r="E5908" s="79"/>
      <c r="F5908" s="79"/>
      <c r="G5908" s="79"/>
      <c r="H5908" s="79"/>
      <c r="I5908" s="79"/>
    </row>
    <row r="5909" spans="1:10" x14ac:dyDescent="0.2">
      <c r="A5909" s="71">
        <f>+A5898+0.01</f>
        <v>130.01999999999998</v>
      </c>
      <c r="B5909" s="72" t="s">
        <v>1387</v>
      </c>
      <c r="C5909" s="73">
        <v>1</v>
      </c>
      <c r="D5909" s="73" t="s">
        <v>176</v>
      </c>
      <c r="E5909" s="74"/>
      <c r="F5909" s="74"/>
      <c r="G5909" s="74">
        <f>+G5918/C5911</f>
        <v>2000.19</v>
      </c>
      <c r="H5909" s="74">
        <f>+H5918/C5911</f>
        <v>107.08</v>
      </c>
      <c r="I5909" s="75">
        <f>+H5909+G5909</f>
        <v>2107.27</v>
      </c>
      <c r="J5909" s="66" t="s">
        <v>167</v>
      </c>
    </row>
    <row r="5910" spans="1:10" hidden="1" outlineLevel="1" x14ac:dyDescent="0.2">
      <c r="A5910" s="55"/>
      <c r="B5910" s="77" t="s">
        <v>1388</v>
      </c>
      <c r="C5910" s="56"/>
      <c r="D5910" s="56"/>
      <c r="E5910" s="57"/>
      <c r="F5910" s="57"/>
      <c r="G5910" s="57"/>
      <c r="H5910" s="57"/>
      <c r="I5910" s="58"/>
      <c r="J5910" s="63"/>
    </row>
    <row r="5911" spans="1:10" hidden="1" outlineLevel="1" x14ac:dyDescent="0.2">
      <c r="A5911" s="55"/>
      <c r="B5911" s="77" t="s">
        <v>169</v>
      </c>
      <c r="C5911" s="78">
        <v>1</v>
      </c>
      <c r="D5911" s="78" t="s">
        <v>176</v>
      </c>
      <c r="E5911" s="57"/>
      <c r="F5911" s="57"/>
      <c r="G5911" s="57"/>
      <c r="H5911" s="57"/>
      <c r="I5911" s="58"/>
      <c r="J5911" s="63"/>
    </row>
    <row r="5912" spans="1:10" hidden="1" outlineLevel="1" x14ac:dyDescent="0.2">
      <c r="A5912" s="55"/>
      <c r="B5912" s="77" t="s">
        <v>170</v>
      </c>
      <c r="C5912" s="78"/>
      <c r="D5912" s="78"/>
      <c r="E5912" s="57"/>
      <c r="F5912" s="57"/>
      <c r="G5912" s="57"/>
      <c r="H5912" s="57"/>
      <c r="I5912" s="58"/>
      <c r="J5912" s="63"/>
    </row>
    <row r="5913" spans="1:10" hidden="1" outlineLevel="1" x14ac:dyDescent="0.2">
      <c r="B5913" s="60" t="s">
        <v>1383</v>
      </c>
      <c r="C5913" s="78">
        <v>1</v>
      </c>
      <c r="D5913" s="61" t="s">
        <v>176</v>
      </c>
      <c r="E5913" s="79">
        <v>594.91</v>
      </c>
      <c r="F5913" s="79">
        <v>107.08</v>
      </c>
      <c r="G5913" s="79">
        <f>ROUND((C5913*(E5913)),2)</f>
        <v>594.91</v>
      </c>
      <c r="H5913" s="79">
        <f>ROUND((C5913*(F5913)),2)</f>
        <v>107.08</v>
      </c>
    </row>
    <row r="5914" spans="1:10" hidden="1" outlineLevel="1" x14ac:dyDescent="0.2">
      <c r="B5914" s="60" t="s">
        <v>1384</v>
      </c>
      <c r="C5914" s="78">
        <v>1</v>
      </c>
      <c r="D5914" s="61" t="s">
        <v>176</v>
      </c>
      <c r="E5914" s="79">
        <v>11.898199999999999</v>
      </c>
      <c r="F5914" s="79">
        <v>0</v>
      </c>
      <c r="G5914" s="79">
        <f>ROUND((C5914*(E5914)),2)</f>
        <v>11.9</v>
      </c>
      <c r="H5914" s="79">
        <f>ROUND((C5914*(F5914)),2)</f>
        <v>0</v>
      </c>
    </row>
    <row r="5915" spans="1:10" hidden="1" outlineLevel="1" x14ac:dyDescent="0.2">
      <c r="A5915" s="55"/>
      <c r="B5915" s="77" t="s">
        <v>1210</v>
      </c>
      <c r="C5915" s="78"/>
      <c r="D5915" s="78"/>
      <c r="E5915" s="57"/>
      <c r="F5915" s="57"/>
      <c r="G5915" s="57"/>
      <c r="H5915" s="57"/>
      <c r="I5915" s="58"/>
      <c r="J5915" s="63"/>
    </row>
    <row r="5916" spans="1:10" hidden="1" outlineLevel="1" x14ac:dyDescent="0.2">
      <c r="A5916" s="55"/>
      <c r="B5916" s="89" t="s">
        <v>1385</v>
      </c>
      <c r="C5916" s="78">
        <v>1</v>
      </c>
      <c r="D5916" s="78" t="s">
        <v>176</v>
      </c>
      <c r="E5916" s="79">
        <v>1355.93</v>
      </c>
      <c r="F5916" s="79">
        <v>0</v>
      </c>
      <c r="G5916" s="79">
        <f>ROUND((C5916*(E5916)),2)</f>
        <v>1355.93</v>
      </c>
      <c r="H5916" s="79">
        <f>ROUND((C5916*(F5916)),2)</f>
        <v>0</v>
      </c>
      <c r="I5916" s="58"/>
      <c r="J5916" s="63"/>
    </row>
    <row r="5917" spans="1:10" hidden="1" outlineLevel="1" x14ac:dyDescent="0.2">
      <c r="A5917" s="55"/>
      <c r="B5917" s="89" t="s">
        <v>1386</v>
      </c>
      <c r="C5917" s="78">
        <v>1</v>
      </c>
      <c r="D5917" s="78" t="s">
        <v>172</v>
      </c>
      <c r="E5917" s="79">
        <v>37.450000000000003</v>
      </c>
      <c r="F5917" s="79">
        <v>0</v>
      </c>
      <c r="G5917" s="79">
        <f>ROUND((C5917*(E5917)),2)</f>
        <v>37.450000000000003</v>
      </c>
      <c r="H5917" s="79">
        <f>ROUND((C5917*(F5917)),2)</f>
        <v>0</v>
      </c>
      <c r="I5917" s="58"/>
      <c r="J5917" s="63"/>
    </row>
    <row r="5918" spans="1:10" hidden="1" outlineLevel="1" x14ac:dyDescent="0.2">
      <c r="A5918" s="62"/>
      <c r="B5918" s="76" t="s">
        <v>174</v>
      </c>
      <c r="C5918" s="78"/>
      <c r="D5918" s="78"/>
      <c r="E5918" s="79"/>
      <c r="F5918" s="79"/>
      <c r="G5918" s="79">
        <f>SUM(G5913:G5917)</f>
        <v>2000.19</v>
      </c>
      <c r="H5918" s="79">
        <f>SUM(H5913:H5917)</f>
        <v>107.08</v>
      </c>
      <c r="I5918" s="79">
        <f>SUM(G5918:H5918)</f>
        <v>2107.27</v>
      </c>
    </row>
    <row r="5919" spans="1:10" collapsed="1" x14ac:dyDescent="0.2">
      <c r="A5919" s="62"/>
      <c r="C5919" s="78"/>
      <c r="D5919" s="78"/>
      <c r="E5919" s="79"/>
      <c r="F5919" s="79"/>
      <c r="G5919" s="79"/>
      <c r="H5919" s="79"/>
      <c r="I5919" s="79"/>
    </row>
    <row r="5920" spans="1:10" x14ac:dyDescent="0.2">
      <c r="A5920" s="71">
        <f>+A5909+0.01</f>
        <v>130.02999999999997</v>
      </c>
      <c r="B5920" s="72" t="s">
        <v>1389</v>
      </c>
      <c r="C5920" s="73">
        <v>1</v>
      </c>
      <c r="D5920" s="73" t="s">
        <v>176</v>
      </c>
      <c r="E5920" s="74"/>
      <c r="F5920" s="74"/>
      <c r="G5920" s="74">
        <f>+G5929/C5922</f>
        <v>2079.21</v>
      </c>
      <c r="H5920" s="74">
        <f>+H5929/C5922</f>
        <v>121.03</v>
      </c>
      <c r="I5920" s="75">
        <f>+H5920+G5920</f>
        <v>2200.2400000000002</v>
      </c>
      <c r="J5920" s="66" t="s">
        <v>167</v>
      </c>
    </row>
    <row r="5921" spans="1:10" hidden="1" outlineLevel="1" x14ac:dyDescent="0.2">
      <c r="A5921" s="55"/>
      <c r="B5921" s="77" t="s">
        <v>1390</v>
      </c>
      <c r="C5921" s="56"/>
      <c r="D5921" s="56"/>
      <c r="E5921" s="57"/>
      <c r="F5921" s="57"/>
      <c r="G5921" s="57"/>
      <c r="H5921" s="57"/>
      <c r="I5921" s="58"/>
      <c r="J5921" s="63"/>
    </row>
    <row r="5922" spans="1:10" hidden="1" outlineLevel="1" x14ac:dyDescent="0.2">
      <c r="A5922" s="55"/>
      <c r="B5922" s="77" t="s">
        <v>169</v>
      </c>
      <c r="C5922" s="78">
        <v>1</v>
      </c>
      <c r="D5922" s="78" t="s">
        <v>176</v>
      </c>
      <c r="E5922" s="57"/>
      <c r="F5922" s="57"/>
      <c r="G5922" s="57"/>
      <c r="H5922" s="57"/>
      <c r="I5922" s="58"/>
      <c r="J5922" s="63"/>
    </row>
    <row r="5923" spans="1:10" hidden="1" outlineLevel="1" x14ac:dyDescent="0.2">
      <c r="A5923" s="55"/>
      <c r="B5923" s="77" t="s">
        <v>170</v>
      </c>
      <c r="C5923" s="78"/>
      <c r="D5923" s="78"/>
      <c r="E5923" s="57"/>
      <c r="F5923" s="57"/>
      <c r="G5923" s="57"/>
      <c r="H5923" s="57"/>
      <c r="I5923" s="58"/>
      <c r="J5923" s="63"/>
    </row>
    <row r="5924" spans="1:10" hidden="1" outlineLevel="1" x14ac:dyDescent="0.2">
      <c r="B5924" s="60" t="s">
        <v>1383</v>
      </c>
      <c r="C5924" s="78">
        <v>1</v>
      </c>
      <c r="D5924" s="61" t="s">
        <v>176</v>
      </c>
      <c r="E5924" s="79">
        <v>672.38</v>
      </c>
      <c r="F5924" s="79">
        <v>121.03</v>
      </c>
      <c r="G5924" s="79">
        <f>ROUND((C5924*(E5924)),2)</f>
        <v>672.38</v>
      </c>
      <c r="H5924" s="79">
        <f>ROUND((C5924*(F5924)),2)</f>
        <v>121.03</v>
      </c>
    </row>
    <row r="5925" spans="1:10" hidden="1" outlineLevel="1" x14ac:dyDescent="0.2">
      <c r="B5925" s="60" t="s">
        <v>1384</v>
      </c>
      <c r="C5925" s="78">
        <v>1</v>
      </c>
      <c r="D5925" s="61" t="s">
        <v>176</v>
      </c>
      <c r="E5925" s="79">
        <v>13.4476</v>
      </c>
      <c r="F5925" s="79">
        <v>0</v>
      </c>
      <c r="G5925" s="79">
        <f>ROUND((C5925*(E5925)),2)</f>
        <v>13.45</v>
      </c>
      <c r="H5925" s="79">
        <f>ROUND((C5925*(F5925)),2)</f>
        <v>0</v>
      </c>
    </row>
    <row r="5926" spans="1:10" hidden="1" outlineLevel="1" x14ac:dyDescent="0.2">
      <c r="A5926" s="55"/>
      <c r="B5926" s="77" t="s">
        <v>1210</v>
      </c>
      <c r="C5926" s="78"/>
      <c r="D5926" s="78"/>
      <c r="E5926" s="57"/>
      <c r="F5926" s="57"/>
      <c r="G5926" s="57"/>
      <c r="H5926" s="57"/>
      <c r="I5926" s="58"/>
      <c r="J5926" s="63"/>
    </row>
    <row r="5927" spans="1:10" hidden="1" outlineLevel="1" x14ac:dyDescent="0.2">
      <c r="A5927" s="55"/>
      <c r="B5927" s="89" t="s">
        <v>1385</v>
      </c>
      <c r="C5927" s="78">
        <v>1</v>
      </c>
      <c r="D5927" s="78" t="s">
        <v>176</v>
      </c>
      <c r="E5927" s="79">
        <v>1355.93</v>
      </c>
      <c r="F5927" s="79">
        <v>0</v>
      </c>
      <c r="G5927" s="79">
        <f>ROUND((C5927*(E5927)),2)</f>
        <v>1355.93</v>
      </c>
      <c r="H5927" s="79">
        <f>ROUND((C5927*(F5927)),2)</f>
        <v>0</v>
      </c>
      <c r="I5927" s="58"/>
      <c r="J5927" s="63"/>
    </row>
    <row r="5928" spans="1:10" hidden="1" outlineLevel="1" x14ac:dyDescent="0.2">
      <c r="A5928" s="55"/>
      <c r="B5928" s="89" t="s">
        <v>1386</v>
      </c>
      <c r="C5928" s="78">
        <v>1</v>
      </c>
      <c r="D5928" s="78" t="s">
        <v>172</v>
      </c>
      <c r="E5928" s="79">
        <v>37.450000000000003</v>
      </c>
      <c r="F5928" s="79">
        <v>0</v>
      </c>
      <c r="G5928" s="79">
        <f>ROUND((C5928*(E5928)),2)</f>
        <v>37.450000000000003</v>
      </c>
      <c r="H5928" s="79">
        <f>ROUND((C5928*(F5928)),2)</f>
        <v>0</v>
      </c>
      <c r="I5928" s="58"/>
      <c r="J5928" s="63"/>
    </row>
    <row r="5929" spans="1:10" hidden="1" outlineLevel="1" x14ac:dyDescent="0.2">
      <c r="A5929" s="62"/>
      <c r="B5929" s="76" t="s">
        <v>174</v>
      </c>
      <c r="C5929" s="78"/>
      <c r="D5929" s="78"/>
      <c r="E5929" s="79"/>
      <c r="F5929" s="79"/>
      <c r="G5929" s="79">
        <f>SUM(G5924:G5928)</f>
        <v>2079.21</v>
      </c>
      <c r="H5929" s="79">
        <f>SUM(H5924:H5928)</f>
        <v>121.03</v>
      </c>
      <c r="I5929" s="79">
        <f>SUM(G5929:H5929)</f>
        <v>2200.2400000000002</v>
      </c>
    </row>
    <row r="5930" spans="1:10" collapsed="1" x14ac:dyDescent="0.2">
      <c r="A5930" s="62"/>
      <c r="C5930" s="78"/>
      <c r="D5930" s="78"/>
      <c r="E5930" s="79"/>
      <c r="F5930" s="79"/>
      <c r="G5930" s="79"/>
      <c r="H5930" s="79"/>
      <c r="I5930" s="79"/>
    </row>
    <row r="5931" spans="1:10" x14ac:dyDescent="0.2">
      <c r="A5931" s="71">
        <f>+A5920+0.01</f>
        <v>130.03999999999996</v>
      </c>
      <c r="B5931" s="72" t="s">
        <v>1391</v>
      </c>
      <c r="C5931" s="73">
        <v>1</v>
      </c>
      <c r="D5931" s="73" t="s">
        <v>176</v>
      </c>
      <c r="E5931" s="74"/>
      <c r="F5931" s="74"/>
      <c r="G5931" s="74">
        <f>+G5940/C5933</f>
        <v>2158.2399999999998</v>
      </c>
      <c r="H5931" s="74">
        <f>+H5940/C5933</f>
        <v>134.97</v>
      </c>
      <c r="I5931" s="75">
        <f>+H5931+G5931</f>
        <v>2293.2099999999996</v>
      </c>
      <c r="J5931" s="66" t="s">
        <v>167</v>
      </c>
    </row>
    <row r="5932" spans="1:10" hidden="1" outlineLevel="1" x14ac:dyDescent="0.2">
      <c r="A5932" s="55"/>
      <c r="B5932" s="77" t="s">
        <v>1392</v>
      </c>
      <c r="C5932" s="56"/>
      <c r="D5932" s="56"/>
      <c r="E5932" s="57"/>
      <c r="F5932" s="57"/>
      <c r="G5932" s="57"/>
      <c r="H5932" s="57"/>
      <c r="I5932" s="58"/>
      <c r="J5932" s="63"/>
    </row>
    <row r="5933" spans="1:10" hidden="1" outlineLevel="1" x14ac:dyDescent="0.2">
      <c r="A5933" s="55"/>
      <c r="B5933" s="77" t="s">
        <v>169</v>
      </c>
      <c r="C5933" s="78">
        <v>1</v>
      </c>
      <c r="D5933" s="78" t="s">
        <v>176</v>
      </c>
      <c r="E5933" s="57"/>
      <c r="F5933" s="57"/>
      <c r="G5933" s="57"/>
      <c r="H5933" s="57"/>
      <c r="I5933" s="58"/>
      <c r="J5933" s="63"/>
    </row>
    <row r="5934" spans="1:10" hidden="1" outlineLevel="1" x14ac:dyDescent="0.2">
      <c r="A5934" s="55"/>
      <c r="B5934" s="77" t="s">
        <v>170</v>
      </c>
      <c r="C5934" s="78"/>
      <c r="D5934" s="78"/>
      <c r="E5934" s="57"/>
      <c r="F5934" s="57"/>
      <c r="G5934" s="57"/>
      <c r="H5934" s="57"/>
      <c r="I5934" s="58"/>
      <c r="J5934" s="63"/>
    </row>
    <row r="5935" spans="1:10" hidden="1" outlineLevel="1" x14ac:dyDescent="0.2">
      <c r="B5935" s="60" t="s">
        <v>1383</v>
      </c>
      <c r="C5935" s="78">
        <v>1</v>
      </c>
      <c r="D5935" s="61" t="s">
        <v>176</v>
      </c>
      <c r="E5935" s="79">
        <v>749.86</v>
      </c>
      <c r="F5935" s="79">
        <v>134.97</v>
      </c>
      <c r="G5935" s="79">
        <f>ROUND((C5935*(E5935)),2)</f>
        <v>749.86</v>
      </c>
      <c r="H5935" s="79">
        <f>ROUND((C5935*(F5935)),2)</f>
        <v>134.97</v>
      </c>
    </row>
    <row r="5936" spans="1:10" hidden="1" outlineLevel="1" x14ac:dyDescent="0.2">
      <c r="B5936" s="60" t="s">
        <v>1384</v>
      </c>
      <c r="C5936" s="78">
        <v>1</v>
      </c>
      <c r="D5936" s="61" t="s">
        <v>176</v>
      </c>
      <c r="E5936" s="79">
        <v>14.997200000000001</v>
      </c>
      <c r="F5936" s="79">
        <v>0</v>
      </c>
      <c r="G5936" s="79">
        <f>ROUND((C5936*(E5936)),2)</f>
        <v>15</v>
      </c>
      <c r="H5936" s="79">
        <f>ROUND((C5936*(F5936)),2)</f>
        <v>0</v>
      </c>
    </row>
    <row r="5937" spans="1:10" hidden="1" outlineLevel="1" x14ac:dyDescent="0.2">
      <c r="A5937" s="55"/>
      <c r="B5937" s="77" t="s">
        <v>1210</v>
      </c>
      <c r="C5937" s="78"/>
      <c r="D5937" s="78"/>
      <c r="E5937" s="57"/>
      <c r="F5937" s="57"/>
      <c r="G5937" s="57"/>
      <c r="H5937" s="57"/>
      <c r="I5937" s="58"/>
      <c r="J5937" s="63"/>
    </row>
    <row r="5938" spans="1:10" hidden="1" outlineLevel="1" x14ac:dyDescent="0.2">
      <c r="A5938" s="55"/>
      <c r="B5938" s="89" t="s">
        <v>1385</v>
      </c>
      <c r="C5938" s="78">
        <v>1</v>
      </c>
      <c r="D5938" s="78" t="s">
        <v>176</v>
      </c>
      <c r="E5938" s="79">
        <v>1355.93</v>
      </c>
      <c r="F5938" s="79">
        <v>0</v>
      </c>
      <c r="G5938" s="79">
        <f>ROUND((C5938*(E5938)),2)</f>
        <v>1355.93</v>
      </c>
      <c r="H5938" s="79">
        <f>ROUND((C5938*(F5938)),2)</f>
        <v>0</v>
      </c>
      <c r="I5938" s="58"/>
      <c r="J5938" s="63"/>
    </row>
    <row r="5939" spans="1:10" hidden="1" outlineLevel="1" x14ac:dyDescent="0.2">
      <c r="A5939" s="55"/>
      <c r="B5939" s="89" t="s">
        <v>1386</v>
      </c>
      <c r="C5939" s="78">
        <v>1</v>
      </c>
      <c r="D5939" s="78" t="s">
        <v>172</v>
      </c>
      <c r="E5939" s="79">
        <v>37.450000000000003</v>
      </c>
      <c r="F5939" s="79">
        <v>0</v>
      </c>
      <c r="G5939" s="79">
        <f>ROUND((C5939*(E5939)),2)</f>
        <v>37.450000000000003</v>
      </c>
      <c r="H5939" s="79">
        <f>ROUND((C5939*(F5939)),2)</f>
        <v>0</v>
      </c>
      <c r="I5939" s="58"/>
      <c r="J5939" s="63"/>
    </row>
    <row r="5940" spans="1:10" hidden="1" outlineLevel="1" x14ac:dyDescent="0.2">
      <c r="A5940" s="62"/>
      <c r="B5940" s="76" t="s">
        <v>174</v>
      </c>
      <c r="C5940" s="78"/>
      <c r="D5940" s="78"/>
      <c r="E5940" s="79"/>
      <c r="F5940" s="79"/>
      <c r="G5940" s="79">
        <f>SUM(G5935:G5939)</f>
        <v>2158.2399999999998</v>
      </c>
      <c r="H5940" s="79">
        <f>SUM(H5935:H5939)</f>
        <v>134.97</v>
      </c>
      <c r="I5940" s="79">
        <f>SUM(G5940:H5940)</f>
        <v>2293.2099999999996</v>
      </c>
    </row>
    <row r="5941" spans="1:10" collapsed="1" x14ac:dyDescent="0.2">
      <c r="A5941" s="62"/>
      <c r="C5941" s="78"/>
      <c r="D5941" s="78"/>
      <c r="E5941" s="79"/>
      <c r="F5941" s="79"/>
      <c r="G5941" s="79"/>
      <c r="H5941" s="79"/>
      <c r="I5941" s="79"/>
    </row>
    <row r="5942" spans="1:10" x14ac:dyDescent="0.2">
      <c r="A5942" s="71">
        <f>+A5931+0.01</f>
        <v>130.04999999999995</v>
      </c>
      <c r="B5942" s="72" t="s">
        <v>1393</v>
      </c>
      <c r="C5942" s="73">
        <v>1</v>
      </c>
      <c r="D5942" s="73" t="s">
        <v>176</v>
      </c>
      <c r="E5942" s="74"/>
      <c r="F5942" s="74"/>
      <c r="G5942" s="74">
        <f>+G5951/C5944</f>
        <v>2276.48</v>
      </c>
      <c r="H5942" s="74">
        <f>+H5951/C5944</f>
        <v>155.84</v>
      </c>
      <c r="I5942" s="75">
        <f>+H5942+G5942</f>
        <v>2432.3200000000002</v>
      </c>
      <c r="J5942" s="66" t="s">
        <v>167</v>
      </c>
    </row>
    <row r="5943" spans="1:10" hidden="1" outlineLevel="1" x14ac:dyDescent="0.2">
      <c r="A5943" s="55"/>
      <c r="B5943" s="77" t="s">
        <v>1394</v>
      </c>
      <c r="C5943" s="56"/>
      <c r="D5943" s="56"/>
      <c r="E5943" s="57"/>
      <c r="F5943" s="57"/>
      <c r="G5943" s="57"/>
      <c r="H5943" s="57"/>
      <c r="I5943" s="58"/>
      <c r="J5943" s="63"/>
    </row>
    <row r="5944" spans="1:10" hidden="1" outlineLevel="1" x14ac:dyDescent="0.2">
      <c r="A5944" s="55"/>
      <c r="B5944" s="77" t="s">
        <v>169</v>
      </c>
      <c r="C5944" s="78">
        <v>1</v>
      </c>
      <c r="D5944" s="78" t="s">
        <v>176</v>
      </c>
      <c r="E5944" s="57"/>
      <c r="F5944" s="57"/>
      <c r="G5944" s="57"/>
      <c r="H5944" s="57"/>
      <c r="I5944" s="58"/>
      <c r="J5944" s="63"/>
    </row>
    <row r="5945" spans="1:10" hidden="1" outlineLevel="1" x14ac:dyDescent="0.2">
      <c r="A5945" s="55"/>
      <c r="B5945" s="77" t="s">
        <v>170</v>
      </c>
      <c r="C5945" s="78"/>
      <c r="D5945" s="78"/>
      <c r="E5945" s="57"/>
      <c r="F5945" s="57"/>
      <c r="G5945" s="57"/>
      <c r="H5945" s="57"/>
      <c r="I5945" s="58"/>
      <c r="J5945" s="63"/>
    </row>
    <row r="5946" spans="1:10" hidden="1" outlineLevel="1" x14ac:dyDescent="0.2">
      <c r="B5946" s="60" t="s">
        <v>1383</v>
      </c>
      <c r="C5946" s="78">
        <v>1</v>
      </c>
      <c r="D5946" s="61" t="s">
        <v>176</v>
      </c>
      <c r="E5946" s="79">
        <v>865.78</v>
      </c>
      <c r="F5946" s="79">
        <v>155.84</v>
      </c>
      <c r="G5946" s="79">
        <f>ROUND((C5946*(E5946)),2)</f>
        <v>865.78</v>
      </c>
      <c r="H5946" s="79">
        <f>ROUND((C5946*(F5946)),2)</f>
        <v>155.84</v>
      </c>
    </row>
    <row r="5947" spans="1:10" hidden="1" outlineLevel="1" x14ac:dyDescent="0.2">
      <c r="B5947" s="60" t="s">
        <v>1384</v>
      </c>
      <c r="C5947" s="78">
        <v>1</v>
      </c>
      <c r="D5947" s="61" t="s">
        <v>176</v>
      </c>
      <c r="E5947" s="79">
        <v>17.3156</v>
      </c>
      <c r="F5947" s="79">
        <v>0</v>
      </c>
      <c r="G5947" s="79">
        <f>ROUND((C5947*(E5947)),2)</f>
        <v>17.32</v>
      </c>
      <c r="H5947" s="79">
        <f>ROUND((C5947*(F5947)),2)</f>
        <v>0</v>
      </c>
    </row>
    <row r="5948" spans="1:10" hidden="1" outlineLevel="1" x14ac:dyDescent="0.2">
      <c r="A5948" s="55"/>
      <c r="B5948" s="77" t="s">
        <v>1210</v>
      </c>
      <c r="C5948" s="78"/>
      <c r="D5948" s="78"/>
      <c r="E5948" s="57"/>
      <c r="F5948" s="57"/>
      <c r="G5948" s="57"/>
      <c r="H5948" s="57"/>
      <c r="I5948" s="58"/>
      <c r="J5948" s="63"/>
    </row>
    <row r="5949" spans="1:10" hidden="1" outlineLevel="1" x14ac:dyDescent="0.2">
      <c r="A5949" s="55"/>
      <c r="B5949" s="89" t="s">
        <v>1385</v>
      </c>
      <c r="C5949" s="78">
        <v>1</v>
      </c>
      <c r="D5949" s="78" t="s">
        <v>176</v>
      </c>
      <c r="E5949" s="79">
        <v>1355.93</v>
      </c>
      <c r="F5949" s="79">
        <v>0</v>
      </c>
      <c r="G5949" s="79">
        <f>ROUND((C5949*(E5949)),2)</f>
        <v>1355.93</v>
      </c>
      <c r="H5949" s="79">
        <f>ROUND((C5949*(F5949)),2)</f>
        <v>0</v>
      </c>
      <c r="I5949" s="58"/>
      <c r="J5949" s="63"/>
    </row>
    <row r="5950" spans="1:10" hidden="1" outlineLevel="1" x14ac:dyDescent="0.2">
      <c r="A5950" s="55"/>
      <c r="B5950" s="89" t="s">
        <v>1386</v>
      </c>
      <c r="C5950" s="78">
        <v>1</v>
      </c>
      <c r="D5950" s="78" t="s">
        <v>172</v>
      </c>
      <c r="E5950" s="79">
        <v>37.450000000000003</v>
      </c>
      <c r="F5950" s="79">
        <v>0</v>
      </c>
      <c r="G5950" s="79">
        <f>ROUND((C5950*(E5950)),2)</f>
        <v>37.450000000000003</v>
      </c>
      <c r="H5950" s="79">
        <f>ROUND((C5950*(F5950)),2)</f>
        <v>0</v>
      </c>
      <c r="I5950" s="58"/>
      <c r="J5950" s="63"/>
    </row>
    <row r="5951" spans="1:10" hidden="1" outlineLevel="1" x14ac:dyDescent="0.2">
      <c r="A5951" s="62"/>
      <c r="B5951" s="76" t="s">
        <v>174</v>
      </c>
      <c r="C5951" s="78"/>
      <c r="D5951" s="78"/>
      <c r="E5951" s="79"/>
      <c r="F5951" s="79"/>
      <c r="G5951" s="79">
        <f>SUM(G5946:G5950)</f>
        <v>2276.48</v>
      </c>
      <c r="H5951" s="79">
        <f>SUM(H5946:H5950)</f>
        <v>155.84</v>
      </c>
      <c r="I5951" s="79">
        <f>SUM(G5951:H5951)</f>
        <v>2432.3200000000002</v>
      </c>
    </row>
    <row r="5952" spans="1:10" collapsed="1" x14ac:dyDescent="0.2">
      <c r="A5952" s="62"/>
      <c r="C5952" s="78"/>
      <c r="D5952" s="78"/>
      <c r="E5952" s="79"/>
      <c r="F5952" s="79"/>
      <c r="G5952" s="79"/>
      <c r="H5952" s="79"/>
      <c r="I5952" s="79"/>
    </row>
    <row r="5953" spans="1:10" x14ac:dyDescent="0.2">
      <c r="A5953" s="67">
        <v>131</v>
      </c>
      <c r="B5953" s="68" t="s">
        <v>1395</v>
      </c>
      <c r="C5953" s="69"/>
      <c r="D5953" s="69"/>
      <c r="E5953" s="69"/>
      <c r="F5953" s="69"/>
      <c r="G5953" s="69"/>
      <c r="H5953" s="69"/>
      <c r="I5953" s="69"/>
      <c r="J5953" s="70"/>
    </row>
    <row r="5954" spans="1:10" x14ac:dyDescent="0.2">
      <c r="A5954" s="71">
        <f>+A5953+0.01</f>
        <v>131.01</v>
      </c>
      <c r="B5954" s="72" t="s">
        <v>1396</v>
      </c>
      <c r="C5954" s="73">
        <v>1</v>
      </c>
      <c r="D5954" s="73" t="s">
        <v>251</v>
      </c>
      <c r="E5954" s="74"/>
      <c r="F5954" s="74"/>
      <c r="G5954" s="74">
        <f>+G5966/C5956</f>
        <v>169.93783783783783</v>
      </c>
      <c r="H5954" s="74">
        <f>+H5966/C5956</f>
        <v>1.0616216216216214</v>
      </c>
      <c r="I5954" s="75">
        <f>+H5954+G5954</f>
        <v>170.99945945945944</v>
      </c>
      <c r="J5954" s="66" t="s">
        <v>167</v>
      </c>
    </row>
    <row r="5955" spans="1:10" hidden="1" outlineLevel="1" x14ac:dyDescent="0.2">
      <c r="A5955" s="55"/>
      <c r="B5955" s="77" t="s">
        <v>1397</v>
      </c>
      <c r="C5955" s="56"/>
      <c r="D5955" s="56"/>
      <c r="E5955" s="57"/>
      <c r="F5955" s="57"/>
      <c r="G5955" s="57"/>
      <c r="H5955" s="57"/>
      <c r="I5955" s="58"/>
      <c r="J5955" s="63"/>
    </row>
    <row r="5956" spans="1:10" hidden="1" outlineLevel="1" x14ac:dyDescent="0.2">
      <c r="A5956" s="55"/>
      <c r="B5956" s="77" t="s">
        <v>169</v>
      </c>
      <c r="C5956" s="78">
        <v>18.5</v>
      </c>
      <c r="D5956" s="78" t="s">
        <v>251</v>
      </c>
      <c r="E5956" s="57"/>
      <c r="F5956" s="57"/>
      <c r="G5956" s="57"/>
      <c r="H5956" s="57"/>
      <c r="I5956" s="58"/>
      <c r="J5956" s="63"/>
    </row>
    <row r="5957" spans="1:10" hidden="1" outlineLevel="1" x14ac:dyDescent="0.2">
      <c r="A5957" s="55"/>
      <c r="B5957" s="77" t="s">
        <v>1398</v>
      </c>
      <c r="C5957" s="93"/>
      <c r="D5957" s="78"/>
      <c r="E5957" s="57"/>
      <c r="F5957" s="57"/>
      <c r="G5957" s="57"/>
      <c r="H5957" s="57"/>
      <c r="I5957" s="58"/>
      <c r="J5957" s="94"/>
    </row>
    <row r="5958" spans="1:10" hidden="1" outlineLevel="1" x14ac:dyDescent="0.2">
      <c r="A5958" s="55"/>
      <c r="B5958" s="76" t="s">
        <v>1399</v>
      </c>
      <c r="C5958" s="93">
        <v>18.5</v>
      </c>
      <c r="D5958" s="80" t="s">
        <v>1400</v>
      </c>
      <c r="E5958" s="57"/>
      <c r="F5958" s="57"/>
      <c r="G5958" s="57"/>
      <c r="H5958" s="57"/>
      <c r="I5958" s="58"/>
      <c r="J5958" s="94"/>
    </row>
    <row r="5959" spans="1:10" hidden="1" outlineLevel="1" x14ac:dyDescent="0.2">
      <c r="A5959" s="55"/>
      <c r="B5959" s="77" t="s">
        <v>170</v>
      </c>
      <c r="C5959" s="78"/>
      <c r="D5959" s="78"/>
      <c r="E5959" s="57"/>
      <c r="F5959" s="57"/>
      <c r="G5959" s="57"/>
      <c r="H5959" s="57"/>
      <c r="I5959" s="58"/>
      <c r="J5959" s="63"/>
    </row>
    <row r="5960" spans="1:10" hidden="1" outlineLevel="1" x14ac:dyDescent="0.2">
      <c r="B5960" s="60" t="s">
        <v>1401</v>
      </c>
      <c r="C5960" s="78">
        <v>3.3333333333333333E-2</v>
      </c>
      <c r="D5960" s="61" t="s">
        <v>158</v>
      </c>
      <c r="E5960" s="79">
        <v>350</v>
      </c>
      <c r="F5960" s="79">
        <v>63</v>
      </c>
      <c r="G5960" s="79">
        <f>ROUND((C5960*(E5960)),2)</f>
        <v>11.67</v>
      </c>
      <c r="H5960" s="79">
        <f>ROUND((C5960*(F5960)),2)</f>
        <v>2.1</v>
      </c>
    </row>
    <row r="5961" spans="1:10" hidden="1" outlineLevel="1" x14ac:dyDescent="0.2">
      <c r="B5961" s="60" t="s">
        <v>1402</v>
      </c>
      <c r="C5961" s="78">
        <v>0.66666666666666663</v>
      </c>
      <c r="D5961" s="61" t="s">
        <v>563</v>
      </c>
      <c r="E5961" s="79">
        <v>131.36000000000001</v>
      </c>
      <c r="F5961" s="79">
        <v>23.64</v>
      </c>
      <c r="G5961" s="79">
        <f>ROUND((C5961*(E5961)),2)</f>
        <v>87.57</v>
      </c>
      <c r="H5961" s="79">
        <f>ROUND((C5961*(F5961)),2)</f>
        <v>15.76</v>
      </c>
    </row>
    <row r="5962" spans="1:10" hidden="1" outlineLevel="1" x14ac:dyDescent="0.2">
      <c r="B5962" s="60" t="s">
        <v>1403</v>
      </c>
      <c r="C5962" s="78">
        <v>0.05</v>
      </c>
      <c r="D5962" s="61" t="s">
        <v>204</v>
      </c>
      <c r="E5962" s="79">
        <v>110.17</v>
      </c>
      <c r="F5962" s="79">
        <v>19.829999999999998</v>
      </c>
      <c r="G5962" s="79">
        <f>ROUND((C5962*(E5962)),2)</f>
        <v>5.51</v>
      </c>
      <c r="H5962" s="79">
        <f>ROUND((C5962*(F5962)),2)</f>
        <v>0.99</v>
      </c>
    </row>
    <row r="5963" spans="1:10" hidden="1" outlineLevel="1" x14ac:dyDescent="0.2">
      <c r="B5963" s="60" t="s">
        <v>1404</v>
      </c>
      <c r="C5963" s="78">
        <v>0.08</v>
      </c>
      <c r="D5963" s="61" t="s">
        <v>563</v>
      </c>
      <c r="E5963" s="79">
        <v>55.08</v>
      </c>
      <c r="F5963" s="79">
        <v>9.91</v>
      </c>
      <c r="G5963" s="79">
        <f>ROUND((C5963*(E5963)),2)</f>
        <v>4.41</v>
      </c>
      <c r="H5963" s="79">
        <f>ROUND((C5963*(F5963)),2)</f>
        <v>0.79</v>
      </c>
    </row>
    <row r="5964" spans="1:10" hidden="1" outlineLevel="1" x14ac:dyDescent="0.2">
      <c r="A5964" s="55"/>
      <c r="B5964" s="77" t="s">
        <v>1210</v>
      </c>
      <c r="C5964" s="78"/>
      <c r="D5964" s="78"/>
      <c r="E5964" s="57"/>
      <c r="F5964" s="57"/>
      <c r="G5964" s="57"/>
      <c r="H5964" s="57"/>
      <c r="I5964" s="58"/>
      <c r="J5964" s="63"/>
    </row>
    <row r="5965" spans="1:10" hidden="1" outlineLevel="1" x14ac:dyDescent="0.2">
      <c r="A5965" s="55"/>
      <c r="B5965" s="89" t="s">
        <v>1405</v>
      </c>
      <c r="C5965" s="78">
        <v>4</v>
      </c>
      <c r="D5965" s="78" t="s">
        <v>1406</v>
      </c>
      <c r="E5965" s="79">
        <v>758.67333333333329</v>
      </c>
      <c r="F5965" s="79">
        <v>0</v>
      </c>
      <c r="G5965" s="79">
        <f>ROUND((C5965*(E5965)),2)</f>
        <v>3034.69</v>
      </c>
      <c r="H5965" s="79">
        <f>ROUND((C5965*(F5965)),2)</f>
        <v>0</v>
      </c>
      <c r="I5965" s="58"/>
      <c r="J5965" s="63"/>
    </row>
    <row r="5966" spans="1:10" hidden="1" outlineLevel="1" x14ac:dyDescent="0.2">
      <c r="A5966" s="62"/>
      <c r="B5966" s="76" t="s">
        <v>174</v>
      </c>
      <c r="C5966" s="78"/>
      <c r="D5966" s="78"/>
      <c r="E5966" s="79"/>
      <c r="F5966" s="79"/>
      <c r="G5966" s="79">
        <f>SUM(G5960:G5965)</f>
        <v>3143.85</v>
      </c>
      <c r="H5966" s="79">
        <f>SUM(H5960:H5965)</f>
        <v>19.639999999999997</v>
      </c>
      <c r="I5966" s="79">
        <f>SUM(G5966:H5966)</f>
        <v>3163.49</v>
      </c>
    </row>
    <row r="5967" spans="1:10" collapsed="1" x14ac:dyDescent="0.2">
      <c r="A5967" s="62"/>
      <c r="C5967" s="78"/>
      <c r="D5967" s="78"/>
      <c r="E5967" s="79"/>
      <c r="F5967" s="79"/>
      <c r="G5967" s="79"/>
      <c r="H5967" s="79"/>
      <c r="I5967" s="79"/>
    </row>
    <row r="5968" spans="1:10" x14ac:dyDescent="0.2">
      <c r="A5968" s="71">
        <f>+A5954+0.01</f>
        <v>131.01999999999998</v>
      </c>
      <c r="B5968" s="72" t="s">
        <v>1407</v>
      </c>
      <c r="C5968" s="73">
        <v>1</v>
      </c>
      <c r="D5968" s="73" t="s">
        <v>251</v>
      </c>
      <c r="E5968" s="74"/>
      <c r="F5968" s="74"/>
      <c r="G5968" s="74">
        <f>+G5980/C5970</f>
        <v>320.65837837837842</v>
      </c>
      <c r="H5968" s="74">
        <f>+H5980/C5970</f>
        <v>28.191351351351351</v>
      </c>
      <c r="I5968" s="75">
        <f>+H5968+G5968</f>
        <v>348.84972972972975</v>
      </c>
      <c r="J5968" s="66" t="s">
        <v>167</v>
      </c>
    </row>
    <row r="5969" spans="1:10" hidden="1" outlineLevel="1" x14ac:dyDescent="0.2">
      <c r="A5969" s="55"/>
      <c r="B5969" s="77" t="s">
        <v>1408</v>
      </c>
      <c r="C5969" s="56"/>
      <c r="D5969" s="56"/>
      <c r="E5969" s="57"/>
      <c r="F5969" s="57"/>
      <c r="G5969" s="57"/>
      <c r="H5969" s="57"/>
      <c r="I5969" s="58"/>
      <c r="J5969" s="63"/>
    </row>
    <row r="5970" spans="1:10" hidden="1" outlineLevel="1" x14ac:dyDescent="0.2">
      <c r="A5970" s="55"/>
      <c r="B5970" s="77" t="s">
        <v>169</v>
      </c>
      <c r="C5970" s="78">
        <v>18.5</v>
      </c>
      <c r="D5970" s="78" t="s">
        <v>251</v>
      </c>
      <c r="E5970" s="57"/>
      <c r="F5970" s="57"/>
      <c r="G5970" s="57"/>
      <c r="H5970" s="57"/>
      <c r="I5970" s="58"/>
      <c r="J5970" s="63"/>
    </row>
    <row r="5971" spans="1:10" hidden="1" outlineLevel="1" x14ac:dyDescent="0.2">
      <c r="A5971" s="55"/>
      <c r="B5971" s="77" t="s">
        <v>1398</v>
      </c>
      <c r="C5971" s="93"/>
      <c r="D5971" s="78"/>
      <c r="E5971" s="57"/>
      <c r="F5971" s="57"/>
      <c r="G5971" s="57"/>
      <c r="H5971" s="57"/>
      <c r="I5971" s="58"/>
      <c r="J5971" s="94"/>
    </row>
    <row r="5972" spans="1:10" hidden="1" outlineLevel="1" x14ac:dyDescent="0.2">
      <c r="A5972" s="55"/>
      <c r="B5972" s="76" t="s">
        <v>1399</v>
      </c>
      <c r="C5972" s="93">
        <v>18.5</v>
      </c>
      <c r="D5972" s="80" t="s">
        <v>1400</v>
      </c>
      <c r="E5972" s="57"/>
      <c r="F5972" s="57"/>
      <c r="G5972" s="57"/>
      <c r="H5972" s="57"/>
      <c r="I5972" s="58"/>
      <c r="J5972" s="94"/>
    </row>
    <row r="5973" spans="1:10" hidden="1" outlineLevel="1" x14ac:dyDescent="0.2">
      <c r="A5973" s="55"/>
      <c r="B5973" s="77" t="s">
        <v>170</v>
      </c>
      <c r="C5973" s="78"/>
      <c r="D5973" s="78"/>
      <c r="E5973" s="57"/>
      <c r="F5973" s="57"/>
      <c r="G5973" s="57"/>
      <c r="H5973" s="57"/>
      <c r="I5973" s="58"/>
      <c r="J5973" s="63"/>
    </row>
    <row r="5974" spans="1:10" hidden="1" outlineLevel="1" x14ac:dyDescent="0.2">
      <c r="B5974" s="60" t="s">
        <v>1409</v>
      </c>
      <c r="C5974" s="78">
        <v>8</v>
      </c>
      <c r="D5974" s="61" t="s">
        <v>1410</v>
      </c>
      <c r="E5974" s="79">
        <v>350</v>
      </c>
      <c r="F5974" s="79">
        <v>63</v>
      </c>
      <c r="G5974" s="79">
        <f>ROUND((C5974*(E5974)),2)</f>
        <v>2800</v>
      </c>
      <c r="H5974" s="79">
        <f>ROUND((C5974*(F5974)),2)</f>
        <v>504</v>
      </c>
    </row>
    <row r="5975" spans="1:10" hidden="1" outlineLevel="1" x14ac:dyDescent="0.2">
      <c r="B5975" s="60" t="s">
        <v>1402</v>
      </c>
      <c r="C5975" s="78">
        <v>0.66666666666666663</v>
      </c>
      <c r="D5975" s="61" t="s">
        <v>563</v>
      </c>
      <c r="E5975" s="79">
        <v>131.36000000000001</v>
      </c>
      <c r="F5975" s="79">
        <v>23.64</v>
      </c>
      <c r="G5975" s="79">
        <f>ROUND((C5975*(E5975)),2)</f>
        <v>87.57</v>
      </c>
      <c r="H5975" s="79">
        <f>ROUND((C5975*(F5975)),2)</f>
        <v>15.76</v>
      </c>
    </row>
    <row r="5976" spans="1:10" hidden="1" outlineLevel="1" x14ac:dyDescent="0.2">
      <c r="B5976" s="60" t="s">
        <v>1403</v>
      </c>
      <c r="C5976" s="78">
        <v>0.05</v>
      </c>
      <c r="D5976" s="61" t="s">
        <v>204</v>
      </c>
      <c r="E5976" s="79">
        <v>110.17</v>
      </c>
      <c r="F5976" s="79">
        <v>19.829999999999998</v>
      </c>
      <c r="G5976" s="79">
        <f>ROUND((C5976*(E5976)),2)</f>
        <v>5.51</v>
      </c>
      <c r="H5976" s="79">
        <f>ROUND((C5976*(F5976)),2)</f>
        <v>0.99</v>
      </c>
    </row>
    <row r="5977" spans="1:10" hidden="1" outlineLevel="1" x14ac:dyDescent="0.2">
      <c r="B5977" s="60" t="s">
        <v>1404</v>
      </c>
      <c r="C5977" s="78">
        <v>0.08</v>
      </c>
      <c r="D5977" s="61" t="s">
        <v>563</v>
      </c>
      <c r="E5977" s="79">
        <v>55.08</v>
      </c>
      <c r="F5977" s="79">
        <v>9.91</v>
      </c>
      <c r="G5977" s="79">
        <f>ROUND((C5977*(E5977)),2)</f>
        <v>4.41</v>
      </c>
      <c r="H5977" s="79">
        <f>ROUND((C5977*(F5977)),2)</f>
        <v>0.79</v>
      </c>
    </row>
    <row r="5978" spans="1:10" hidden="1" outlineLevel="1" x14ac:dyDescent="0.2">
      <c r="A5978" s="55"/>
      <c r="B5978" s="77" t="s">
        <v>1210</v>
      </c>
      <c r="C5978" s="78"/>
      <c r="D5978" s="78"/>
      <c r="E5978" s="57"/>
      <c r="F5978" s="57"/>
      <c r="G5978" s="57"/>
      <c r="H5978" s="57"/>
      <c r="I5978" s="58"/>
      <c r="J5978" s="63"/>
    </row>
    <row r="5979" spans="1:10" hidden="1" outlineLevel="1" x14ac:dyDescent="0.2">
      <c r="A5979" s="55"/>
      <c r="B5979" s="89" t="s">
        <v>1405</v>
      </c>
      <c r="C5979" s="78">
        <v>4</v>
      </c>
      <c r="D5979" s="78" t="s">
        <v>1406</v>
      </c>
      <c r="E5979" s="79">
        <v>758.67333333333329</v>
      </c>
      <c r="F5979" s="79">
        <v>0</v>
      </c>
      <c r="G5979" s="79">
        <f>ROUND((C5979*(E5979)),2)</f>
        <v>3034.69</v>
      </c>
      <c r="H5979" s="79">
        <f>ROUND((C5979*(F5979)),2)</f>
        <v>0</v>
      </c>
      <c r="I5979" s="58"/>
      <c r="J5979" s="63"/>
    </row>
    <row r="5980" spans="1:10" hidden="1" outlineLevel="1" x14ac:dyDescent="0.2">
      <c r="A5980" s="62"/>
      <c r="B5980" s="76" t="s">
        <v>174</v>
      </c>
      <c r="C5980" s="78"/>
      <c r="D5980" s="78"/>
      <c r="E5980" s="79"/>
      <c r="F5980" s="79"/>
      <c r="G5980" s="79">
        <f>SUM(G5974:G5979)</f>
        <v>5932.18</v>
      </c>
      <c r="H5980" s="79">
        <f>SUM(H5974:H5979)</f>
        <v>521.54</v>
      </c>
      <c r="I5980" s="79">
        <f>SUM(G5980:H5980)</f>
        <v>6453.72</v>
      </c>
    </row>
    <row r="5981" spans="1:10" collapsed="1" x14ac:dyDescent="0.2">
      <c r="A5981" s="62"/>
      <c r="C5981" s="78"/>
      <c r="D5981" s="78"/>
      <c r="E5981" s="79"/>
      <c r="F5981" s="79"/>
      <c r="G5981" s="79"/>
      <c r="H5981" s="79"/>
      <c r="I5981" s="79"/>
    </row>
    <row r="5982" spans="1:10" x14ac:dyDescent="0.2">
      <c r="A5982" s="62"/>
      <c r="C5982" s="78"/>
      <c r="D5982" s="78"/>
      <c r="E5982" s="79"/>
      <c r="F5982" s="79"/>
      <c r="G5982" s="79"/>
      <c r="H5982" s="79"/>
      <c r="I5982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workbookViewId="0"/>
  </sheetViews>
  <sheetFormatPr baseColWidth="10" defaultColWidth="9.140625" defaultRowHeight="15" x14ac:dyDescent="0.25"/>
  <cols>
    <col min="2" max="2" width="39.140625" customWidth="1"/>
    <col min="4" max="4" width="6.42578125" customWidth="1"/>
    <col min="5" max="5" width="12.28515625" customWidth="1"/>
    <col min="6" max="6" width="10.5703125" customWidth="1"/>
    <col min="7" max="7" width="11.7109375" customWidth="1"/>
    <col min="8" max="8" width="13.42578125" customWidth="1"/>
    <col min="9" max="9" width="12.42578125" customWidth="1"/>
  </cols>
  <sheetData>
    <row r="2" spans="2:9" x14ac:dyDescent="0.25">
      <c r="B2" s="65" t="s">
        <v>156</v>
      </c>
      <c r="C2" s="66" t="s">
        <v>157</v>
      </c>
      <c r="D2" s="66" t="s">
        <v>158</v>
      </c>
      <c r="E2" s="66" t="s">
        <v>159</v>
      </c>
      <c r="F2" s="66" t="s">
        <v>160</v>
      </c>
      <c r="G2" s="66" t="s">
        <v>161</v>
      </c>
      <c r="H2" s="66" t="s">
        <v>162</v>
      </c>
      <c r="I2" s="66" t="s">
        <v>163</v>
      </c>
    </row>
    <row r="3" spans="2:9" ht="8.25" customHeight="1" x14ac:dyDescent="0.25">
      <c r="B3" s="81"/>
      <c r="C3" s="63"/>
      <c r="D3" s="63"/>
      <c r="E3" s="63"/>
      <c r="F3" s="63"/>
      <c r="G3" s="63"/>
      <c r="H3" s="63"/>
      <c r="I3" s="63"/>
    </row>
    <row r="4" spans="2:9" ht="15" customHeight="1" x14ac:dyDescent="0.25">
      <c r="B4" s="308" t="s">
        <v>1411</v>
      </c>
      <c r="C4" s="308"/>
      <c r="D4" s="308"/>
      <c r="E4" s="308"/>
      <c r="F4" s="308"/>
      <c r="G4" s="308"/>
      <c r="H4" s="308"/>
      <c r="I4" s="58"/>
    </row>
    <row r="5" spans="2:9" ht="16.5" customHeight="1" x14ac:dyDescent="0.25">
      <c r="B5" s="77" t="s">
        <v>169</v>
      </c>
      <c r="C5" s="78">
        <v>1</v>
      </c>
      <c r="D5" s="78" t="s">
        <v>196</v>
      </c>
      <c r="E5" s="57"/>
      <c r="F5" s="57"/>
      <c r="G5" s="57"/>
      <c r="H5" s="57"/>
      <c r="I5" s="58"/>
    </row>
    <row r="6" spans="2:9" ht="18" customHeight="1" x14ac:dyDescent="0.25">
      <c r="B6" s="76" t="s">
        <v>1412</v>
      </c>
      <c r="C6" s="78">
        <v>0.97</v>
      </c>
      <c r="D6" s="78" t="s">
        <v>251</v>
      </c>
      <c r="E6" s="79">
        <v>3281.36</v>
      </c>
      <c r="F6" s="79">
        <f>E6*0.18</f>
        <v>590.64480000000003</v>
      </c>
      <c r="G6" s="79">
        <f>ROUND((C6*(E6)),2)</f>
        <v>3182.92</v>
      </c>
      <c r="H6" s="79">
        <f>ROUND((C6*(F6)),2)</f>
        <v>572.92999999999995</v>
      </c>
      <c r="I6" s="79"/>
    </row>
    <row r="7" spans="2:9" ht="21.75" customHeight="1" x14ac:dyDescent="0.25">
      <c r="B7" s="76" t="s">
        <v>272</v>
      </c>
      <c r="C7" s="78">
        <v>1.05</v>
      </c>
      <c r="D7" s="78" t="s">
        <v>196</v>
      </c>
      <c r="E7" s="79">
        <v>6544.9400000000005</v>
      </c>
      <c r="F7" s="79">
        <f>E7*0.18</f>
        <v>1178.0892000000001</v>
      </c>
      <c r="G7" s="79">
        <f>ROUND((C7*(E7)),2)</f>
        <v>6872.19</v>
      </c>
      <c r="H7" s="79">
        <f>ROUND((C7*(F7)),2)</f>
        <v>1236.99</v>
      </c>
      <c r="I7" s="79"/>
    </row>
    <row r="8" spans="2:9" ht="18.75" customHeight="1" x14ac:dyDescent="0.25">
      <c r="B8" s="76" t="s">
        <v>253</v>
      </c>
      <c r="C8" s="78">
        <f>+C6*2</f>
        <v>1.94</v>
      </c>
      <c r="D8" s="78" t="s">
        <v>182</v>
      </c>
      <c r="E8" s="79">
        <v>131.36000000000001</v>
      </c>
      <c r="F8" s="79">
        <f>E8*0.18</f>
        <v>23.6448</v>
      </c>
      <c r="G8" s="79">
        <f>ROUND((C8*(E8)),2)</f>
        <v>254.84</v>
      </c>
      <c r="H8" s="79">
        <f>ROUND((C8*(F8)),2)</f>
        <v>45.87</v>
      </c>
      <c r="I8" s="79"/>
    </row>
    <row r="9" spans="2:9" ht="15.75" customHeight="1" x14ac:dyDescent="0.25">
      <c r="B9" s="77" t="s">
        <v>190</v>
      </c>
      <c r="C9" s="78"/>
      <c r="D9" s="78"/>
      <c r="E9" s="79"/>
      <c r="F9" s="79"/>
      <c r="G9" s="79"/>
      <c r="H9" s="79"/>
      <c r="I9" s="79"/>
    </row>
    <row r="10" spans="2:9" ht="16.5" customHeight="1" x14ac:dyDescent="0.25">
      <c r="B10" s="76" t="s">
        <v>254</v>
      </c>
      <c r="C10" s="78">
        <v>2</v>
      </c>
      <c r="D10" s="78" t="s">
        <v>255</v>
      </c>
      <c r="E10" s="79">
        <v>134.43560000000002</v>
      </c>
      <c r="F10" s="79">
        <v>0</v>
      </c>
      <c r="G10" s="79">
        <f>ROUND((C10*(E10)),2)</f>
        <v>268.87</v>
      </c>
      <c r="H10" s="79">
        <f>ROUND((C10*(F10)),2)</f>
        <v>0</v>
      </c>
      <c r="I10" s="79"/>
    </row>
    <row r="11" spans="2:9" x14ac:dyDescent="0.25">
      <c r="B11" s="76" t="s">
        <v>174</v>
      </c>
      <c r="C11" s="78"/>
      <c r="D11" s="78"/>
      <c r="E11" s="79"/>
      <c r="F11" s="79"/>
      <c r="G11" s="79">
        <f>SUM(G6:G10)</f>
        <v>10578.820000000002</v>
      </c>
      <c r="H11" s="79">
        <f>SUM(H6:H10)</f>
        <v>1855.79</v>
      </c>
      <c r="I11" s="101">
        <f>SUM(G11:H11)</f>
        <v>12434.61</v>
      </c>
    </row>
    <row r="14" spans="2:9" x14ac:dyDescent="0.25">
      <c r="B14" s="65" t="s">
        <v>156</v>
      </c>
      <c r="C14" s="66" t="s">
        <v>157</v>
      </c>
      <c r="D14" s="66" t="s">
        <v>158</v>
      </c>
      <c r="E14" s="66" t="s">
        <v>159</v>
      </c>
      <c r="F14" s="66" t="s">
        <v>160</v>
      </c>
      <c r="G14" s="66" t="s">
        <v>161</v>
      </c>
      <c r="H14" s="66" t="s">
        <v>162</v>
      </c>
      <c r="I14" s="66" t="s">
        <v>163</v>
      </c>
    </row>
    <row r="15" spans="2:9" ht="9" customHeight="1" x14ac:dyDescent="0.25">
      <c r="B15" s="81"/>
      <c r="C15" s="63"/>
      <c r="D15" s="63"/>
      <c r="E15" s="63"/>
      <c r="F15" s="63"/>
      <c r="G15" s="63"/>
      <c r="H15" s="63"/>
      <c r="I15" s="63"/>
    </row>
    <row r="16" spans="2:9" ht="24.75" x14ac:dyDescent="0.25">
      <c r="B16" s="102" t="s">
        <v>1413</v>
      </c>
      <c r="C16" s="56"/>
      <c r="D16" s="56"/>
      <c r="E16" s="57"/>
      <c r="F16" s="57"/>
      <c r="G16" s="57"/>
      <c r="H16" s="57"/>
      <c r="I16" s="58"/>
    </row>
    <row r="17" spans="2:10" x14ac:dyDescent="0.25">
      <c r="B17" s="77" t="s">
        <v>169</v>
      </c>
      <c r="C17" s="78">
        <v>1</v>
      </c>
      <c r="D17" s="78" t="s">
        <v>196</v>
      </c>
      <c r="E17" s="57"/>
      <c r="F17" s="57"/>
      <c r="G17" s="57"/>
      <c r="H17" s="57"/>
      <c r="I17" s="58"/>
      <c r="J17" s="63"/>
    </row>
    <row r="18" spans="2:10" x14ac:dyDescent="0.25">
      <c r="B18" s="77" t="s">
        <v>170</v>
      </c>
      <c r="C18" s="78"/>
      <c r="D18" s="78"/>
      <c r="E18" s="79"/>
      <c r="F18" s="79"/>
      <c r="G18" s="79"/>
      <c r="H18" s="79"/>
      <c r="I18" s="79"/>
      <c r="J18" s="61"/>
    </row>
    <row r="19" spans="2:10" x14ac:dyDescent="0.25">
      <c r="B19" s="76" t="s">
        <v>250</v>
      </c>
      <c r="C19" s="78">
        <v>2.94</v>
      </c>
      <c r="D19" s="78" t="s">
        <v>251</v>
      </c>
      <c r="E19" s="79">
        <v>3281.36</v>
      </c>
      <c r="F19" s="79">
        <f>E19*0.18</f>
        <v>590.64480000000003</v>
      </c>
      <c r="G19" s="79">
        <f>ROUND((C19*(E19)),2)</f>
        <v>9647.2000000000007</v>
      </c>
      <c r="H19" s="79">
        <f>ROUND((C19*(F19)),2)</f>
        <v>1736.5</v>
      </c>
      <c r="I19" s="79"/>
      <c r="J19" s="61"/>
    </row>
    <row r="20" spans="2:10" x14ac:dyDescent="0.25">
      <c r="B20" s="76" t="s">
        <v>279</v>
      </c>
      <c r="C20" s="78">
        <f>+C17*1.1</f>
        <v>1.1000000000000001</v>
      </c>
      <c r="D20" s="78" t="s">
        <v>196</v>
      </c>
      <c r="E20" s="79">
        <v>6920.68</v>
      </c>
      <c r="F20" s="79">
        <f t="shared" ref="F20:F21" si="0">E20*0.18</f>
        <v>1245.7224000000001</v>
      </c>
      <c r="G20" s="79">
        <f>ROUND((C20*(E20)),2)</f>
        <v>7612.75</v>
      </c>
      <c r="H20" s="79">
        <f>ROUND((C20*(F20)),2)</f>
        <v>1370.29</v>
      </c>
      <c r="I20" s="79"/>
      <c r="J20" s="61"/>
    </row>
    <row r="21" spans="2:10" x14ac:dyDescent="0.25">
      <c r="B21" s="76" t="s">
        <v>253</v>
      </c>
      <c r="C21" s="78">
        <f>+C19*2</f>
        <v>5.88</v>
      </c>
      <c r="D21" s="78" t="s">
        <v>182</v>
      </c>
      <c r="E21" s="79">
        <v>131.36000000000001</v>
      </c>
      <c r="F21" s="79">
        <f t="shared" si="0"/>
        <v>23.6448</v>
      </c>
      <c r="G21" s="79">
        <f>ROUND((C21*(E21)),2)</f>
        <v>772.4</v>
      </c>
      <c r="H21" s="79">
        <f>ROUND((C21*(F21)),2)</f>
        <v>139.03</v>
      </c>
      <c r="I21" s="79"/>
      <c r="J21" s="61"/>
    </row>
    <row r="22" spans="2:10" x14ac:dyDescent="0.25">
      <c r="B22" s="77" t="s">
        <v>190</v>
      </c>
      <c r="C22" s="78"/>
      <c r="D22" s="78"/>
      <c r="E22" s="79"/>
      <c r="F22" s="79"/>
      <c r="G22" s="79"/>
      <c r="H22" s="79"/>
      <c r="I22" s="79"/>
      <c r="J22" s="61"/>
    </row>
    <row r="23" spans="2:10" x14ac:dyDescent="0.25">
      <c r="B23" s="76" t="s">
        <v>254</v>
      </c>
      <c r="C23" s="78">
        <v>16.66</v>
      </c>
      <c r="D23" s="78" t="s">
        <v>255</v>
      </c>
      <c r="E23" s="79">
        <v>134.43560000000002</v>
      </c>
      <c r="F23" s="79">
        <v>0</v>
      </c>
      <c r="G23" s="79">
        <f>ROUND((C23*(E23)),2)</f>
        <v>2239.6999999999998</v>
      </c>
      <c r="H23" s="79">
        <f>ROUND((C23*(F23)),2)</f>
        <v>0</v>
      </c>
      <c r="I23" s="79"/>
      <c r="J23" s="61"/>
    </row>
    <row r="24" spans="2:10" x14ac:dyDescent="0.25">
      <c r="B24" s="76" t="s">
        <v>280</v>
      </c>
      <c r="C24" s="78">
        <f>+C23*4</f>
        <v>66.64</v>
      </c>
      <c r="D24" s="78" t="s">
        <v>255</v>
      </c>
      <c r="E24" s="79">
        <v>465</v>
      </c>
      <c r="F24" s="79">
        <v>0</v>
      </c>
      <c r="G24" s="79">
        <f>ROUND((C24*(E24)),2)</f>
        <v>30987.599999999999</v>
      </c>
      <c r="H24" s="79">
        <f>ROUND((C24*(F24)),2)</f>
        <v>0</v>
      </c>
      <c r="I24" s="79"/>
      <c r="J24" s="61"/>
    </row>
    <row r="25" spans="2:10" x14ac:dyDescent="0.25">
      <c r="B25" s="76" t="s">
        <v>174</v>
      </c>
      <c r="C25" s="78"/>
      <c r="D25" s="78"/>
      <c r="E25" s="79"/>
      <c r="F25" s="79"/>
      <c r="G25" s="79">
        <f>SUM(G19:G24)</f>
        <v>51259.65</v>
      </c>
      <c r="H25" s="79">
        <f>SUM(H19:H24)</f>
        <v>3245.82</v>
      </c>
      <c r="I25" s="101">
        <f>SUM(G25:H25)</f>
        <v>54505.47</v>
      </c>
      <c r="J25" s="61"/>
    </row>
    <row r="28" spans="2:10" x14ac:dyDescent="0.25">
      <c r="B28" s="65" t="s">
        <v>156</v>
      </c>
      <c r="C28" s="66" t="s">
        <v>157</v>
      </c>
      <c r="D28" s="66" t="s">
        <v>158</v>
      </c>
      <c r="E28" s="66" t="s">
        <v>159</v>
      </c>
      <c r="F28" s="66" t="s">
        <v>160</v>
      </c>
      <c r="G28" s="66" t="s">
        <v>161</v>
      </c>
      <c r="H28" s="66" t="s">
        <v>162</v>
      </c>
      <c r="I28" s="66" t="s">
        <v>163</v>
      </c>
    </row>
    <row r="29" spans="2:10" ht="7.5" customHeight="1" x14ac:dyDescent="0.25">
      <c r="B29" s="81"/>
      <c r="C29" s="63"/>
      <c r="D29" s="63"/>
      <c r="E29" s="63"/>
      <c r="F29" s="63"/>
      <c r="G29" s="63"/>
      <c r="H29" s="63"/>
      <c r="I29" s="63"/>
    </row>
    <row r="30" spans="2:10" ht="18" customHeight="1" x14ac:dyDescent="0.25">
      <c r="B30" s="81" t="s">
        <v>1414</v>
      </c>
      <c r="C30" s="56"/>
      <c r="D30" s="56"/>
      <c r="E30" s="57"/>
      <c r="F30" s="57"/>
      <c r="G30" s="57"/>
      <c r="H30" s="57"/>
      <c r="I30" s="58"/>
    </row>
    <row r="31" spans="2:10" x14ac:dyDescent="0.25">
      <c r="B31" s="77" t="s">
        <v>169</v>
      </c>
      <c r="C31" s="78">
        <v>1</v>
      </c>
      <c r="D31" s="78" t="s">
        <v>196</v>
      </c>
      <c r="E31" s="57"/>
      <c r="F31" s="57"/>
      <c r="G31" s="57"/>
      <c r="H31" s="57"/>
      <c r="I31" s="58"/>
    </row>
    <row r="32" spans="2:10" x14ac:dyDescent="0.25">
      <c r="B32" s="77" t="s">
        <v>170</v>
      </c>
      <c r="C32" s="78"/>
      <c r="D32" s="78"/>
      <c r="E32" s="79"/>
      <c r="F32" s="79"/>
      <c r="G32" s="79"/>
      <c r="H32" s="79"/>
      <c r="I32" s="79"/>
    </row>
    <row r="33" spans="2:11" x14ac:dyDescent="0.25">
      <c r="B33" s="76" t="s">
        <v>250</v>
      </c>
      <c r="C33" s="78">
        <v>2.93</v>
      </c>
      <c r="D33" s="78" t="s">
        <v>251</v>
      </c>
      <c r="E33" s="79">
        <v>3281.36</v>
      </c>
      <c r="F33" s="79">
        <f>E33*0.18</f>
        <v>590.64480000000003</v>
      </c>
      <c r="G33" s="79">
        <f>ROUND((C33*(E33)),2)</f>
        <v>9614.3799999999992</v>
      </c>
      <c r="H33" s="79">
        <f>ROUND((C33*(F33)),2)</f>
        <v>1730.59</v>
      </c>
      <c r="I33" s="79"/>
      <c r="J33">
        <f>1/(0.2*0.3)</f>
        <v>16.666666666666668</v>
      </c>
      <c r="K33">
        <f>(16.67*8*0.022)</f>
        <v>2.9339200000000001</v>
      </c>
    </row>
    <row r="34" spans="2:11" x14ac:dyDescent="0.25">
      <c r="B34" s="76" t="s">
        <v>279</v>
      </c>
      <c r="C34" s="78">
        <f>+C31*1.1</f>
        <v>1.1000000000000001</v>
      </c>
      <c r="D34" s="78" t="s">
        <v>196</v>
      </c>
      <c r="E34" s="79">
        <v>6886.21</v>
      </c>
      <c r="F34" s="79">
        <f t="shared" ref="F34:F35" si="1">E34*0.18</f>
        <v>1239.5177999999999</v>
      </c>
      <c r="G34" s="79">
        <f>ROUND((C34*(E34)),2)</f>
        <v>7574.83</v>
      </c>
      <c r="H34" s="79">
        <f>ROUND((C34*(F34)),2)</f>
        <v>1363.47</v>
      </c>
      <c r="I34" s="79"/>
    </row>
    <row r="35" spans="2:11" x14ac:dyDescent="0.25">
      <c r="B35" s="76" t="s">
        <v>253</v>
      </c>
      <c r="C35" s="78">
        <f>+C33*2</f>
        <v>5.86</v>
      </c>
      <c r="D35" s="78" t="s">
        <v>182</v>
      </c>
      <c r="E35" s="79">
        <v>131.36000000000001</v>
      </c>
      <c r="F35" s="79">
        <f t="shared" si="1"/>
        <v>23.6448</v>
      </c>
      <c r="G35" s="79">
        <f>ROUND((C35*(E35)),2)</f>
        <v>769.77</v>
      </c>
      <c r="H35" s="79">
        <f>ROUND((C35*(F35)),2)</f>
        <v>138.56</v>
      </c>
      <c r="I35" s="79"/>
    </row>
    <row r="36" spans="2:11" x14ac:dyDescent="0.25">
      <c r="B36" s="77" t="s">
        <v>190</v>
      </c>
      <c r="C36" s="78"/>
      <c r="D36" s="78"/>
      <c r="E36" s="79"/>
      <c r="F36" s="79"/>
      <c r="G36" s="79"/>
      <c r="H36" s="79"/>
      <c r="I36" s="79"/>
    </row>
    <row r="37" spans="2:11" x14ac:dyDescent="0.25">
      <c r="B37" s="76" t="s">
        <v>254</v>
      </c>
      <c r="C37" s="78">
        <f>+C33</f>
        <v>2.93</v>
      </c>
      <c r="D37" s="78" t="s">
        <v>251</v>
      </c>
      <c r="E37" s="79">
        <v>403.33769999999998</v>
      </c>
      <c r="F37" s="79">
        <v>0</v>
      </c>
      <c r="G37" s="79">
        <f>ROUND((C37*(E37)),2)</f>
        <v>1181.78</v>
      </c>
      <c r="H37" s="79">
        <f>ROUND((C37*(F37)),2)</f>
        <v>0</v>
      </c>
      <c r="I37" s="79"/>
    </row>
    <row r="38" spans="2:11" x14ac:dyDescent="0.25">
      <c r="B38" s="76" t="s">
        <v>379</v>
      </c>
      <c r="C38" s="78">
        <v>16.670000000000002</v>
      </c>
      <c r="D38" s="78" t="s">
        <v>255</v>
      </c>
      <c r="E38" s="79">
        <v>751.9</v>
      </c>
      <c r="F38" s="79">
        <v>0</v>
      </c>
      <c r="G38" s="79">
        <f>ROUND((C38*(E38)),2)</f>
        <v>12534.17</v>
      </c>
      <c r="H38" s="79">
        <f>ROUND((C38*(F38)),2)</f>
        <v>0</v>
      </c>
      <c r="I38" s="79"/>
    </row>
    <row r="39" spans="2:11" x14ac:dyDescent="0.25">
      <c r="B39" s="76" t="s">
        <v>174</v>
      </c>
      <c r="C39" s="78"/>
      <c r="D39" s="78"/>
      <c r="E39" s="79"/>
      <c r="F39" s="79"/>
      <c r="G39" s="79">
        <f>SUM(G33:G38)</f>
        <v>31674.93</v>
      </c>
      <c r="H39" s="79">
        <f>SUM(H33:H38)</f>
        <v>3232.62</v>
      </c>
      <c r="I39" s="101">
        <f>SUM(G39:H39)</f>
        <v>34907.550000000003</v>
      </c>
    </row>
    <row r="41" spans="2:11" x14ac:dyDescent="0.25">
      <c r="B41" s="65" t="s">
        <v>156</v>
      </c>
      <c r="C41" s="66" t="s">
        <v>157</v>
      </c>
      <c r="D41" s="66" t="s">
        <v>158</v>
      </c>
      <c r="E41" s="66" t="s">
        <v>159</v>
      </c>
      <c r="F41" s="66" t="s">
        <v>160</v>
      </c>
      <c r="G41" s="66" t="s">
        <v>161</v>
      </c>
      <c r="H41" s="66" t="s">
        <v>162</v>
      </c>
      <c r="I41" s="66" t="s">
        <v>163</v>
      </c>
    </row>
    <row r="42" spans="2:11" ht="36.75" x14ac:dyDescent="0.25">
      <c r="B42" s="102" t="s">
        <v>544</v>
      </c>
    </row>
    <row r="43" spans="2:11" x14ac:dyDescent="0.25">
      <c r="B43" s="77" t="s">
        <v>169</v>
      </c>
      <c r="C43" s="78">
        <v>1</v>
      </c>
      <c r="D43" s="78" t="s">
        <v>196</v>
      </c>
      <c r="E43" s="57"/>
      <c r="F43" s="57"/>
      <c r="G43" s="57"/>
      <c r="H43" s="57"/>
      <c r="I43" s="58"/>
    </row>
    <row r="44" spans="2:11" x14ac:dyDescent="0.25">
      <c r="B44" s="77" t="s">
        <v>170</v>
      </c>
      <c r="C44" s="78"/>
      <c r="D44" s="78"/>
      <c r="E44" s="79"/>
      <c r="F44" s="79"/>
      <c r="G44" s="79"/>
      <c r="H44" s="79"/>
      <c r="I44" s="79"/>
    </row>
    <row r="45" spans="2:11" x14ac:dyDescent="0.25">
      <c r="B45" s="76" t="s">
        <v>542</v>
      </c>
      <c r="C45" s="83">
        <f>+ROUND((0.1042*1.1),4)</f>
        <v>0.11459999999999999</v>
      </c>
      <c r="D45" s="78" t="s">
        <v>519</v>
      </c>
      <c r="E45" s="79">
        <v>12193.22</v>
      </c>
      <c r="F45" s="79">
        <v>2194.7800000000002</v>
      </c>
      <c r="G45" s="79">
        <f>ROUND((C45*(E45)),2)</f>
        <v>1397.34</v>
      </c>
      <c r="H45" s="79">
        <f>ROUND((C45*(F45)),2)</f>
        <v>251.52</v>
      </c>
      <c r="I45" s="79"/>
    </row>
    <row r="46" spans="2:11" ht="24.75" x14ac:dyDescent="0.25">
      <c r="B46" s="76" t="s">
        <v>545</v>
      </c>
      <c r="C46" s="78">
        <f>+C43*1.1</f>
        <v>1.1000000000000001</v>
      </c>
      <c r="D46" s="78" t="s">
        <v>196</v>
      </c>
      <c r="E46" s="79">
        <v>7060.6100000000006</v>
      </c>
      <c r="F46" s="79">
        <v>1166.3000000000002</v>
      </c>
      <c r="G46" s="79">
        <f>ROUND((C46*(E46)),2)</f>
        <v>7766.67</v>
      </c>
      <c r="H46" s="79">
        <f>ROUND((C46*(F46)),2)</f>
        <v>1282.93</v>
      </c>
      <c r="I46" s="79"/>
    </row>
    <row r="47" spans="2:11" x14ac:dyDescent="0.25">
      <c r="B47" s="76" t="s">
        <v>253</v>
      </c>
      <c r="C47" s="78">
        <v>1.1000000000000001</v>
      </c>
      <c r="D47" s="78" t="s">
        <v>182</v>
      </c>
      <c r="E47" s="79">
        <v>131.36000000000001</v>
      </c>
      <c r="F47" s="79">
        <v>23.64</v>
      </c>
      <c r="G47" s="79">
        <f>ROUND((C47*(E47)),2)</f>
        <v>144.5</v>
      </c>
      <c r="H47" s="79">
        <f>ROUND((C47*(F47)),2)</f>
        <v>26</v>
      </c>
      <c r="I47" s="79"/>
    </row>
    <row r="48" spans="2:11" x14ac:dyDescent="0.25">
      <c r="B48" s="77" t="s">
        <v>190</v>
      </c>
      <c r="C48" s="78"/>
      <c r="D48" s="78"/>
      <c r="E48" s="79"/>
      <c r="F48" s="79"/>
      <c r="G48" s="79"/>
      <c r="H48" s="79"/>
      <c r="I48" s="79"/>
    </row>
    <row r="49" spans="2:9" x14ac:dyDescent="0.25">
      <c r="B49" s="76" t="s">
        <v>502</v>
      </c>
      <c r="C49" s="78">
        <v>0.1</v>
      </c>
      <c r="D49" s="78" t="s">
        <v>189</v>
      </c>
      <c r="E49" s="79">
        <v>1050.28</v>
      </c>
      <c r="F49" s="79">
        <v>0</v>
      </c>
      <c r="G49" s="79">
        <f>ROUND((C49*(E49)),2)</f>
        <v>105.03</v>
      </c>
      <c r="H49" s="79">
        <f>ROUND((C49*(F49)),2)</f>
        <v>0</v>
      </c>
      <c r="I49" s="79"/>
    </row>
    <row r="50" spans="2:9" x14ac:dyDescent="0.25">
      <c r="B50" s="76" t="s">
        <v>1415</v>
      </c>
      <c r="C50" s="78">
        <v>10</v>
      </c>
      <c r="D50" s="78" t="s">
        <v>176</v>
      </c>
      <c r="E50" s="79">
        <v>100</v>
      </c>
      <c r="F50" s="79">
        <v>0</v>
      </c>
      <c r="G50" s="79">
        <f>ROUND((C50*(E50)),2)</f>
        <v>1000</v>
      </c>
      <c r="H50" s="79">
        <f>ROUND((C50*(F50)),2)</f>
        <v>0</v>
      </c>
      <c r="I50" s="79"/>
    </row>
    <row r="51" spans="2:9" x14ac:dyDescent="0.25">
      <c r="B51" s="76" t="s">
        <v>520</v>
      </c>
      <c r="C51" s="78">
        <v>10</v>
      </c>
      <c r="D51" s="78" t="s">
        <v>176</v>
      </c>
      <c r="E51" s="79">
        <v>47.754481260184683</v>
      </c>
      <c r="F51" s="79">
        <v>0</v>
      </c>
      <c r="G51" s="79">
        <f>ROUND((C51*(E51)),2)</f>
        <v>477.54</v>
      </c>
      <c r="H51" s="79">
        <f>ROUND((C51*(F51)),2)</f>
        <v>0</v>
      </c>
      <c r="I51" s="79"/>
    </row>
    <row r="52" spans="2:9" x14ac:dyDescent="0.25">
      <c r="B52" s="76" t="s">
        <v>174</v>
      </c>
      <c r="C52" s="78"/>
      <c r="D52" s="78"/>
      <c r="E52" s="79"/>
      <c r="F52" s="79"/>
      <c r="G52" s="79">
        <f>SUM(G45:G51)</f>
        <v>10891.080000000002</v>
      </c>
      <c r="H52" s="79">
        <f>SUM(H45:H51)</f>
        <v>1560.45</v>
      </c>
      <c r="I52" s="79">
        <f>SUM(G52:H52)</f>
        <v>12451.530000000002</v>
      </c>
    </row>
  </sheetData>
  <mergeCells count="1">
    <mergeCell ref="B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  <UserInfo>
        <DisplayName>Carlos José Espinal Díaz</DisplayName>
        <AccountId>1070</AccountId>
        <AccountType/>
      </UserInfo>
      <UserInfo>
        <DisplayName>Rocio A. Altagracia A.</DisplayName>
        <AccountId>20</AccountId>
        <AccountType/>
      </UserInfo>
      <UserInfo>
        <DisplayName>Marielle S. De León Matos</DisplayName>
        <AccountId>1919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05b54953-3c8d-4842-a3b9-4b22db9cbd38"/>
    <ds:schemaRef ds:uri="7c2dde16-be45-4d8b-ad45-405530d814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B2AAA8-57AC-4631-BA77-98433E701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listado de cantidades</vt:lpstr>
      <vt:lpstr>Hoja1</vt:lpstr>
      <vt:lpstr>Lista de cantidades</vt:lpstr>
      <vt:lpstr>Analisis</vt:lpstr>
      <vt:lpstr>Sheet3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Selito Eduardo Antidor De la Cruz</dc:creator>
  <cp:keywords/>
  <dc:description/>
  <cp:lastModifiedBy>Oscar E. Ozuna B.</cp:lastModifiedBy>
  <cp:revision/>
  <cp:lastPrinted>2023-05-10T15:02:52Z</cp:lastPrinted>
  <dcterms:created xsi:type="dcterms:W3CDTF">2022-06-22T19:33:58Z</dcterms:created>
  <dcterms:modified xsi:type="dcterms:W3CDTF">2023-05-10T18:35:51Z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